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1-SAMPLE/2-STYLE-FILE/3. CUTTING DOCKET/PROTO/FW25WP039 Porsche Nylon Track Pant/"/>
    </mc:Choice>
  </mc:AlternateContent>
  <xr:revisionPtr revIDLastSave="511" documentId="13_ncr:1_{D3CD9F3E-9A5C-422D-8983-D6142F623E9A}" xr6:coauthVersionLast="47" xr6:coauthVersionMax="47" xr10:uidLastSave="{62126E74-BEDC-455B-89C4-11E86BF037BE}"/>
  <bookViews>
    <workbookView xWindow="-120" yWindow="-120" windowWidth="20730" windowHeight="11040" tabRatio="753" firstSheet="1" activeTab="1" xr2:uid="{00000000-000D-0000-FFFF-FFFF00000000}"/>
  </bookViews>
  <sheets>
    <sheet name="GREY" sheetId="16" state="hidden" r:id="rId1"/>
    <sheet name="SPEC PROTO" sheetId="28" r:id="rId2"/>
    <sheet name="2. TRIM CARD (GREY)" sheetId="17" state="hidden" r:id="rId3"/>
    <sheet name="3. ĐỊNH VỊ HÌNH IN.THÊU" sheetId="7" state="hidden" r:id="rId4"/>
    <sheet name="4. THÔNG SỐ SẢN XUẤ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GREY!$A$64:$Q$131</definedName>
    <definedName name="_xlnm._FilterDatabase" localSheetId="1" hidden="1">'SPEC PROTO'!$A$2:$N$2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1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1">[10]!K_1</definedName>
    <definedName name="K_1">[10]!K_1</definedName>
    <definedName name="K_2" localSheetId="1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1">[15]!NToS</definedName>
    <definedName name="NToS">[15]!NToS</definedName>
    <definedName name="PRICE">#REF!</definedName>
    <definedName name="_xlnm.Print_Area" localSheetId="2">'2. TRIM CARD (GREY)'!$A$1:$E$39</definedName>
    <definedName name="_xlnm.Print_Area" localSheetId="0">GREY!$A$1:$P$169</definedName>
    <definedName name="_xlnm.Print_Area" localSheetId="1">'SPEC PROTO'!$A$1:$I$29</definedName>
    <definedName name="Print_erea">[8]QT!$A$1:$U$54</definedName>
    <definedName name="_xlnm.Print_Titles" localSheetId="2">'2. TRIM CARD (GREY)'!$1:$5</definedName>
    <definedName name="_xlnm.Print_Titles" localSheetId="0">GREY!$1:$15</definedName>
    <definedName name="_xlnm.Print_Titles" localSheetId="1">'SPEC PROTO'!$1:$2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6" l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9" i="17" l="1"/>
  <c r="B11" i="17" l="1"/>
  <c r="E15" i="17" l="1"/>
  <c r="D15" i="17" l="1"/>
  <c r="C6" i="17" l="1"/>
  <c r="C9" i="17" l="1"/>
  <c r="C11" i="17" l="1"/>
  <c r="B5" i="17" l="1"/>
  <c r="B15" i="17" l="1"/>
</calcChain>
</file>

<file path=xl/sharedStrings.xml><?xml version="1.0" encoding="utf-8"?>
<sst xmlns="http://schemas.openxmlformats.org/spreadsheetml/2006/main" count="739" uniqueCount="367">
  <si>
    <t>Mã số:</t>
  </si>
  <si>
    <t>MER.QT-1.BM.4</t>
  </si>
  <si>
    <t>Lần ban hành:</t>
  </si>
  <si>
    <t>01</t>
  </si>
  <si>
    <t>Số trang</t>
  </si>
  <si>
    <t>03/03</t>
  </si>
  <si>
    <t>PHƯƠNG LÂM 210</t>
  </si>
  <si>
    <t>CUTTING DOCKET</t>
  </si>
  <si>
    <t>THAM KHẢO CÁCH MAY: MẪU PHOTO MÃ 118524  MÙA FA23 MÀU BLACK CHUYỂN CÙNG TÁC NGHIỆP</t>
  </si>
  <si>
    <t xml:space="preserve">JOB NUMBER:  </t>
  </si>
  <si>
    <t>S20  FA23  G2342</t>
  </si>
  <si>
    <t xml:space="preserve">STYLE NUMBER: </t>
  </si>
  <si>
    <t>ST118524B1</t>
  </si>
  <si>
    <t xml:space="preserve">STYLE NAME : </t>
  </si>
  <si>
    <t>STOCK FLEECE VEST</t>
  </si>
  <si>
    <t>SEASON:</t>
  </si>
  <si>
    <t>FA23 PRODUCTION</t>
  </si>
  <si>
    <t>TÊN HÀNG:</t>
  </si>
  <si>
    <t>TANK TOP</t>
  </si>
  <si>
    <t>DROP:</t>
  </si>
  <si>
    <t>STOCK SOLID DYE</t>
  </si>
  <si>
    <t>NGÀY CẤP:</t>
  </si>
  <si>
    <t>VẢI CHÍNH:</t>
  </si>
  <si>
    <t>100% DRY COTTON FLEECE 410GSM</t>
  </si>
  <si>
    <t>NGÀY GIAO HÀNG:</t>
  </si>
  <si>
    <t xml:space="preserve">THÀNH PHẦN VẢI: </t>
  </si>
  <si>
    <t>100% COTTON</t>
  </si>
  <si>
    <t>KHỔ VẢI:</t>
  </si>
  <si>
    <t>186CM</t>
  </si>
  <si>
    <t xml:space="preserve">Xí nghiệp: </t>
  </si>
  <si>
    <t>UN-AVAILABLE</t>
  </si>
  <si>
    <t>KHÁCH HÀNG:</t>
  </si>
  <si>
    <t>STUSSY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</si>
  <si>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</si>
  <si>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</si>
  <si>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</si>
  <si>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</si>
  <si>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</si>
  <si>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</si>
  <si>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</si>
  <si>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</si>
  <si>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XXL</t>
  </si>
  <si>
    <t>TOTAL</t>
  </si>
  <si>
    <t xml:space="preserve">ORDER CUT </t>
  </si>
  <si>
    <t>BLACK</t>
  </si>
  <si>
    <t>EXTRA (+/-)</t>
  </si>
  <si>
    <t>TOTAL :</t>
  </si>
  <si>
    <t>GREY HEATHER</t>
  </si>
  <si>
    <t>WASHED BURGUNDY</t>
  </si>
  <si>
    <t>LIME</t>
  </si>
  <si>
    <t>GREEN</t>
  </si>
  <si>
    <t>GRAND TOTAL:</t>
  </si>
  <si>
    <t>NCC TAHTONG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</si>
  <si>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</si>
  <si>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</si>
  <si>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</si>
  <si>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</si>
  <si>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</si>
  <si>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</si>
  <si>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</si>
  <si>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</si>
  <si>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</t>
  </si>
  <si>
    <t>SỐ LƯỢNG CẦN CẤP CHO TEST IN</t>
  </si>
  <si>
    <t>SỐ LƯỢNG CẦN CẤP CHO TỔ CẮT (GROSS)</t>
  </si>
  <si>
    <t xml:space="preserve">GHI CHÚ / CODE VẢI </t>
  </si>
  <si>
    <t>VẢI CHÍNH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</si>
  <si>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</si>
  <si>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</si>
  <si>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</si>
  <si>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</si>
  <si>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</si>
  <si>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</si>
  <si>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</si>
  <si>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</si>
  <si>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</si>
  <si>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</si>
  <si>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</si>
  <si>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</si>
  <si>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</si>
  <si>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</si>
  <si>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</si>
  <si>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</si>
  <si>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</si>
  <si>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</si>
  <si>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</si>
  <si>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</si>
  <si>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</si>
  <si>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</si>
  <si>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</si>
  <si>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</si>
  <si>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NỀN ĐEN CHỮ TRẮNG</t>
  </si>
  <si>
    <t>ZWVNL05</t>
  </si>
  <si>
    <t xml:space="preserve">PCS 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</si>
  <si>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</si>
  <si>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</si>
  <si>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</si>
  <si>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</si>
  <si>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</si>
  <si>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</si>
  <si>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</si>
  <si>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</si>
  <si>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PHẦN C : PHỤ LIỆU ĐÓNG GÓI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</si>
  <si>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</si>
  <si>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</si>
  <si>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</si>
  <si>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</si>
  <si>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</si>
  <si>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</si>
  <si>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</si>
  <si>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</si>
  <si>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</si>
  <si>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CLEAR</t>
  </si>
  <si>
    <t>THÙNG CARTOON BOX 60X40X30CM</t>
  </si>
  <si>
    <t>NATURAL</t>
  </si>
  <si>
    <t xml:space="preserve">TẤM LÓT 58X38CM 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</si>
  <si>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</si>
  <si>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</si>
  <si>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</si>
  <si>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</si>
  <si>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</si>
  <si>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</si>
  <si>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</si>
  <si>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</si>
  <si>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</si>
  <si>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</si>
  <si>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t>PHẦN E : HÌNH</t>
  </si>
  <si>
    <r>
      <t>IN :</t>
    </r>
    <r>
      <rPr>
        <b/>
        <sz val="22"/>
        <rFont val="Muli"/>
      </rPr>
      <t xml:space="preserve"> </t>
    </r>
  </si>
  <si>
    <t>KHÔNG IN</t>
  </si>
  <si>
    <t>CHẤT LƯỢNG VÀ KÍCH THƯỚC</t>
  </si>
  <si>
    <t>KÍCH THƯỚC</t>
  </si>
  <si>
    <t>MÀU IN</t>
  </si>
  <si>
    <t>DUYỆT HÌNH IN THEO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</si>
  <si>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</si>
  <si>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</si>
  <si>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</si>
  <si>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</si>
  <si>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</si>
  <si>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</si>
  <si>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</si>
  <si>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</si>
  <si>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</si>
  <si>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</si>
  <si>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DUYỆT HÌNH THÊU THEO</t>
  </si>
  <si>
    <t>WHITE EU-870</t>
  </si>
  <si>
    <t>1.5” WIDTH</t>
  </si>
  <si>
    <t>DUYỆT THEO MẪU PHOTOSHOOT TRƯỚC WASH</t>
  </si>
  <si>
    <t>DUYỆT THEO MẪU PHOTOSHOOT TRƯỚC WASH CHUYỂN MS TIÊN 8/2/22</t>
  </si>
  <si>
    <t>THÔNG TIN ĐỊNH VỊ HÌNH THÊU</t>
  </si>
  <si>
    <t>ĐỊNH VỊ HÌNH THÊU: TỪ ĐỈNH VAI ĐẾN ĐỈNH HÌNH THÊU</t>
  </si>
  <si>
    <t>TỪ GIỮA TRƯỚC</t>
  </si>
  <si>
    <r>
      <t>WASH:</t>
    </r>
    <r>
      <rPr>
        <sz val="22"/>
        <rFont val="Muli"/>
      </rPr>
      <t xml:space="preserve"> </t>
    </r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</si>
  <si>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</si>
  <si>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</si>
  <si>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</si>
  <si>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</si>
  <si>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</si>
  <si>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</si>
  <si>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 xml:space="preserve">PHẦN F: LƯU Ý </t>
  </si>
  <si>
    <t>-CÁCH MAY THEO NHƯ TÀI LIỆU ĐÍNH KÈM</t>
  </si>
  <si>
    <t xml:space="preserve">-CÁCH GẮN NHÃN PHẢI NHƯ TÀI LIỆU YÊU CẦU </t>
  </si>
  <si>
    <t>-SỐ LƯỢNG NHÃN SIZE NHƯ SAU :</t>
  </si>
  <si>
    <t>SIZE</t>
  </si>
  <si>
    <t>SỐ LƯỢNG</t>
  </si>
  <si>
    <t>1 1/4 in</t>
  </si>
  <si>
    <t>1 1/2 in</t>
  </si>
  <si>
    <t>1 3/4 in</t>
  </si>
  <si>
    <t xml:space="preserve">VẢI CHÍNH </t>
  </si>
  <si>
    <t>THÀNH PHẦN</t>
  </si>
  <si>
    <t>CHỈ</t>
  </si>
  <si>
    <t>THÙNG, TẤM LÓT THÙNG, BAO 100X120</t>
  </si>
  <si>
    <t>THÙNG 60X40X30CM CÓ IN LOGO</t>
  </si>
  <si>
    <t xml:space="preserve">Sample Size: M
POINT OF MEASURE  </t>
  </si>
  <si>
    <t xml:space="preserve">CODE   </t>
  </si>
  <si>
    <t xml:space="preserve"> HOW TO MEASURE   </t>
  </si>
  <si>
    <t xml:space="preserve">CRITICAL  </t>
  </si>
  <si>
    <t xml:space="preserve"> TYPE  </t>
  </si>
  <si>
    <t xml:space="preserve">TOLERANCE </t>
  </si>
  <si>
    <t>EXPECTED M</t>
  </si>
  <si>
    <t xml:space="preserve">VARIANCE </t>
  </si>
  <si>
    <t>ADJUST BY +/-</t>
  </si>
  <si>
    <t>REVISED SPEC</t>
  </si>
  <si>
    <t>MEASUREMENT NOTES</t>
  </si>
  <si>
    <t>true</t>
  </si>
  <si>
    <t>Full</t>
  </si>
  <si>
    <t>1/8 in</t>
  </si>
  <si>
    <t>WAIST CIRCUMFERENCE - RELAXED</t>
  </si>
  <si>
    <t>WV102</t>
  </si>
  <si>
    <t>ACROSS TOP EDGE OF WAISTBAND</t>
  </si>
  <si>
    <t>1/2 in</t>
  </si>
  <si>
    <t>31 1/2 in</t>
  </si>
  <si>
    <t>WAIST CIRCUMFERENCE - STRETCHED</t>
  </si>
  <si>
    <t>WV103</t>
  </si>
  <si>
    <t>ACROSS THE CENTER OF WAISTBAND</t>
  </si>
  <si>
    <t>40 in</t>
  </si>
  <si>
    <t>FRONT RISE FROM CROTCH SM TO TOP EDGE</t>
  </si>
  <si>
    <t>WV105</t>
  </si>
  <si>
    <t>FROM FRONT CROTCH SEAM TO TOP EDGE OF FRONT WAISTBAND</t>
  </si>
  <si>
    <t>1/4 in</t>
  </si>
  <si>
    <t>12 1/2 in</t>
  </si>
  <si>
    <t>BACK RISE FROM CROTCH SM TO TOP EDGE</t>
  </si>
  <si>
    <t>WV106</t>
  </si>
  <si>
    <t>FROM BACK CROTCH SEAM TO TOP EDGE OF BACK WAISTBAND</t>
  </si>
  <si>
    <t>17 in</t>
  </si>
  <si>
    <t>LOW HIP POSITION BELOW WB TOP EDGE</t>
  </si>
  <si>
    <t>WV107</t>
  </si>
  <si>
    <t>MEAS. X" DOWN FROM TOP EDGE OF WAISTBAND</t>
  </si>
  <si>
    <t>0 in</t>
  </si>
  <si>
    <t>8 in</t>
  </si>
  <si>
    <t>LOW HIP CIRCUMFERENCE</t>
  </si>
  <si>
    <t>WV108</t>
  </si>
  <si>
    <t>3PT MEAS. - FROM WR SIDE SEAM, CF, TO WL SIDE SEAM</t>
  </si>
  <si>
    <t>44 3/4 in</t>
  </si>
  <si>
    <t>THIGH CIRC. AT 1" BELOW CROTCH SM</t>
  </si>
  <si>
    <t>WV109</t>
  </si>
  <si>
    <t>MEAS. AT 1" BELOW CROTCH, ACROSS TO SIDE SEAM</t>
  </si>
  <si>
    <t>28 in</t>
  </si>
  <si>
    <t>KNEE CIRC. AT 13" BELOW CROTCH SM</t>
  </si>
  <si>
    <t>wv</t>
  </si>
  <si>
    <t>MEAS. AT 13" BELOW CROTCH, ACROSS TO SIDE SEAM</t>
  </si>
  <si>
    <t>22 1/2 in</t>
  </si>
  <si>
    <t>LEG OPENING CIRC. AT BOTTOM EDGE</t>
  </si>
  <si>
    <t>WV111</t>
  </si>
  <si>
    <t>MEASURE AT LEG EDGE</t>
  </si>
  <si>
    <t>20 1/4 in</t>
  </si>
  <si>
    <t>INSEAM</t>
  </si>
  <si>
    <t>WV112</t>
  </si>
  <si>
    <t>MEAS. ALONG THE INSEAM FROM CF CROTCH SEAM TO LEG EDGE</t>
  </si>
  <si>
    <t>30 in</t>
  </si>
  <si>
    <t>WV</t>
  </si>
  <si>
    <t>false</t>
  </si>
  <si>
    <t>7 in</t>
  </si>
  <si>
    <t>FRONT POCKET BAG LENGTH</t>
  </si>
  <si>
    <t>WV121</t>
  </si>
  <si>
    <t>MEAS. FROM SEAM TO POCKET BAG EDGE – FACTORY GRADE FOR PRODUCTION</t>
  </si>
  <si>
    <t>11 in</t>
  </si>
  <si>
    <t>FRONT POCKET BAG WIDTH</t>
  </si>
  <si>
    <t>WV122</t>
  </si>
  <si>
    <t>MEASURE FROM SEAM TO WIDEST EDGE – FACTORY GRADE FOR PRODUCTION</t>
  </si>
  <si>
    <t>BACK POCKET PLACEMENT FROM CB SEAM</t>
  </si>
  <si>
    <t>WV124</t>
  </si>
  <si>
    <t>FROM CB TO EDGE OF POCKET CLOSEST TO CB</t>
  </si>
  <si>
    <t>2 3/8 in</t>
  </si>
  <si>
    <t>BACK POCKET OPENING LENGTH</t>
  </si>
  <si>
    <t>WV127</t>
  </si>
  <si>
    <t>5 3/4 in</t>
  </si>
  <si>
    <t>BACK POCKET ZIPPER LENGTH</t>
  </si>
  <si>
    <t>5 1/2 in</t>
  </si>
  <si>
    <t>BACK POCKET WELT HEIGHT</t>
  </si>
  <si>
    <t>3/4 in</t>
  </si>
  <si>
    <t>BACK POCKET BAG LENGTH</t>
  </si>
  <si>
    <t>FROM SEAM TO EDGE</t>
  </si>
  <si>
    <t>7 1/2 in</t>
  </si>
  <si>
    <t>WAIST DRAWCORD LENGTH - TOTAL</t>
  </si>
  <si>
    <t>WV104</t>
  </si>
  <si>
    <t>1 in</t>
  </si>
  <si>
    <t>54 in</t>
  </si>
  <si>
    <t>DRAWCORD EXIT SPACING, RELAXED</t>
  </si>
  <si>
    <t>MEASURE CENTER TO CENTER</t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</si>
  <si>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</si>
  <si>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</si>
  <si>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</si>
  <si>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</si>
  <si>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</si>
  <si>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</si>
  <si>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</si>
  <si>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</si>
  <si>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</si>
  <si>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</si>
  <si>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</si>
  <si>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</si>
  <si>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</si>
  <si>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</si>
  <si>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</si>
  <si>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</si>
  <si>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</si>
  <si>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</si>
  <si>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</si>
  <si>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</si>
  <si>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</si>
  <si>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</si>
  <si>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</si>
  <si>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</si>
  <si>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</si>
  <si>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</si>
  <si>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</si>
  <si>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</si>
  <si>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</si>
  <si>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</si>
  <si>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</si>
  <si>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</si>
  <si>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</si>
  <si>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</si>
  <si>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</si>
  <si>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</si>
  <si>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</si>
  <si>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</si>
  <si>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</si>
  <si>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</si>
  <si>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</si>
  <si>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</si>
  <si>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</si>
  <si>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</si>
  <si>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</si>
  <si>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</si>
  <si>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</si>
  <si>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</si>
  <si>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</si>
  <si>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</si>
  <si>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PROTO - RCVD</t>
  </si>
  <si>
    <t>2 in</t>
  </si>
  <si>
    <t>2 1/4 in</t>
  </si>
  <si>
    <t>WAISTBAND TOPSTITCHING HEIGHT, TOTAL</t>
  </si>
  <si>
    <t>LEG ZIPPER LENGTH</t>
  </si>
  <si>
    <t>FRONT POCKET PLACEMENT BELOW WAISTBAND TOPSTITCHING</t>
  </si>
  <si>
    <t>FRONT POCKET OPENING LENGTH</t>
  </si>
  <si>
    <t>FRONT POCKET ZIPPER LENGTH</t>
  </si>
  <si>
    <t>FRONT POCKET WELT WIDTH</t>
  </si>
  <si>
    <t>BACK POCKET POSITION BELOW WAISTBAND SEAM AT SIDE BY SIDE SEAM</t>
  </si>
  <si>
    <t>BACK POCKET POSITION BELOW WAISTBAND SEAM AT SIDE BY CB</t>
  </si>
  <si>
    <t>WV FRONT POCKET</t>
  </si>
  <si>
    <t>MEASURE ALONG SIDE SEAM FROM WB SEAM</t>
  </si>
  <si>
    <t>8 1/2 in</t>
  </si>
  <si>
    <t>6 3/4 in</t>
  </si>
  <si>
    <t xml:space="preserve">CAO LƯNG QUẦN </t>
  </si>
  <si>
    <t>LƯNG QUẦN NGUYÊN VÒNG ĐO ÊM</t>
  </si>
  <si>
    <t>LƯNG QUẦN NGUYÊN VÒNG ĐO CĂNG</t>
  </si>
  <si>
    <t>ĐÁY TRƯỚC - TỪ MÉP TRÊN LƯNG ĐẾN ĐƯỜNG MAY ĐÁY TRƯỚC</t>
  </si>
  <si>
    <t>ĐÁY SAU - TỪ MÉP TRÊN LƯNG ĐẾN ĐƯỜNG MAY ĐÁY SAU</t>
  </si>
  <si>
    <t>VỊ TRÍ MÔNG DƯỚI ĐẦU LƯNG</t>
  </si>
  <si>
    <t>MÔNG NGUYÊN VÒNG</t>
  </si>
  <si>
    <t>ĐÙI TẠI DƯỚI ĐƯỜNG MAY ĐÁY 1''</t>
  </si>
  <si>
    <t>ĐÙI - DƯỚI ĐƯỜNG MAY ĐÁY 13''</t>
  </si>
  <si>
    <t>RỘNG ỐNG QUẦN NGUYÊN VÒNG TẠI LAI</t>
  </si>
  <si>
    <t>SƯỜN TRONG</t>
  </si>
  <si>
    <t>DÀI LÓT TÚI TRƯỚC</t>
  </si>
  <si>
    <t>RỘNG LÓT TÚI TRƯỚC</t>
  </si>
  <si>
    <t>VỊ TRÍ TÚI SAU TỪ ĐƯỜNG MAY GIỮA SAU</t>
  </si>
  <si>
    <t>DÀI MIỆNG TÚI SAU</t>
  </si>
  <si>
    <t>DÀI DÂY KÉO TÚI SAU</t>
  </si>
  <si>
    <t>CAO CƠI TÚI SAU</t>
  </si>
  <si>
    <t>DÀI DÂY LUỒN</t>
  </si>
  <si>
    <t>KHOẢNG CÁCH 2 ĐẦU DÂY LUỒN</t>
  </si>
  <si>
    <t>VỊ TRÍ TÚI TRƯỚC DƯỚI ĐƯỜNG DIỄU LƯNG</t>
  </si>
  <si>
    <t>DÀI DÂY KÉO LAI</t>
  </si>
  <si>
    <t>DÀI DÂY KÉO TÚI TRƯỚC</t>
  </si>
  <si>
    <t>RỘNG CƠI TÚI TRƯỚC</t>
  </si>
  <si>
    <t>VỊ TRÍ TÚI SAU DƯỚI ĐƯỜNG MAY LƯNG TỪ CẠNH ĐẾN CẠNH ĐƯỜNG MAY</t>
  </si>
  <si>
    <t>VỊ TRÍ TÚI SAU DƯỚI ĐƯỜNG MAY LƯNG TỪ CẠNH ĐẾN CẠNH ĐẾN GIỮA SAU</t>
  </si>
  <si>
    <t>DÀI MIỆNG TÚI TRƯỚC</t>
  </si>
  <si>
    <t>DÀI LÓT TÚI SAU</t>
  </si>
  <si>
    <t>ĐO DỌC MÉP TRÊN CỦA LƯNG</t>
  </si>
  <si>
    <t>ĐO DỌC GIỮA BẢN LƯNG</t>
  </si>
  <si>
    <t>TỪ ĐM ĐÁY TRƯỚC ĐẾN CẠNH TRÊN CỦA LƯNG QUẦN</t>
  </si>
  <si>
    <t>TỪ ĐM ĐÁY SAU ĐẾN CẠNH TRÊN CỦA LƯNG QUẦN THÂN SAU</t>
  </si>
  <si>
    <t>ĐO HẠ TỪ CẠNH TRÊN LƯNG QUẦN</t>
  </si>
  <si>
    <t>ĐO 3 ĐIỂM TỪ QUẦN PHẢI CỦA SƯỜN QUẦN, GIỮA TRƯỚC ĐẾN SƯỜN QUẦN TRÁI NGƯỜI MẶC</t>
  </si>
  <si>
    <t>ĐO DƯỚI ĐÁY 1" , ĐO DỌC CẠNH SƯỜN</t>
  </si>
  <si>
    <t>ĐO DƯỚI ĐÁY 13", ĐO DỌC CẠNH SƯỜN</t>
  </si>
  <si>
    <t>ĐO DỌC MÉP CỬA QUẦN</t>
  </si>
  <si>
    <t>ĐO DỌC SƯỜN TRONG TỪ ĐM ĐÁY TRƯỚC ĐẾN MÉP LAI QUẦN</t>
  </si>
  <si>
    <t>ĐO DỌC ĐM SƯỜN TỪ ĐƯỜNG DIỄU LƯNG</t>
  </si>
  <si>
    <t>ĐO TỪ GIỮA LƯNG SAU ĐẾN MÉP TRÊN CỦA TÚI SAU, CẠNH GẦN GIỮA LƯNG NHẤT</t>
  </si>
  <si>
    <t>TỪ ĐƯỜNG MAY ĐẾN MÉP</t>
  </si>
  <si>
    <t>GIỮA DẾN GIỮA</t>
  </si>
  <si>
    <t xml:space="preserve">ĐO TỪ ĐƯỜNG MAY ĐẾN MÉP LÓT TÚI </t>
  </si>
  <si>
    <t>ĐO TỪ ĐƯỜNG MAY ĐẾN MÉP RỘNG NHẤT</t>
  </si>
  <si>
    <t>FW25WP039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</si>
</sst>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24"/>
      <color rgb="FF000000"/>
      <name val="Calibri"/>
      <family val="2"/>
      <scheme val="minor"/>
    </font>
    <font>
      <sz val="22"/>
      <color rgb="FF000000"/>
      <name val="Muli"/>
    </font>
    <font>
      <b/>
      <sz val="48"/>
      <color rgb="FF000000"/>
      <name val="Times New Roman"/>
      <family val="1"/>
    </font>
    <font>
      <sz val="24"/>
      <color rgb="FF000000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sz val="26"/>
      <color theme="1"/>
      <name val="Times New Roman"/>
      <family val="1"/>
    </font>
    <font>
      <sz val="26"/>
      <color rgb="FF052937"/>
      <name val="Times New Roman"/>
      <family val="1"/>
    </font>
    <font>
      <b/>
      <sz val="24"/>
      <color rgb="FF000000"/>
      <name val="Times New Roman"/>
      <family val="1"/>
    </font>
    <font>
      <sz val="24"/>
      <color rgb="FF052937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2" applyNumberFormat="0" applyProtection="0">
      <alignment horizontal="left" vertical="center" indent="1"/>
    </xf>
    <xf numFmtId="4" fontId="16" fillId="7" borderId="52" applyNumberFormat="0" applyProtection="0">
      <alignment horizontal="right" vertical="center"/>
    </xf>
    <xf numFmtId="10" fontId="9" fillId="6" borderId="5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58" applyNumberFormat="0" applyFill="0" applyAlignment="0" applyProtection="0"/>
    <xf numFmtId="0" fontId="78" fillId="0" borderId="59" applyNumberFormat="0" applyFill="0" applyAlignment="0" applyProtection="0"/>
    <xf numFmtId="0" fontId="79" fillId="0" borderId="60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1" applyNumberFormat="0" applyAlignment="0" applyProtection="0"/>
    <xf numFmtId="0" fontId="84" fillId="20" borderId="62" applyNumberFormat="0" applyAlignment="0" applyProtection="0"/>
    <xf numFmtId="0" fontId="85" fillId="20" borderId="61" applyNumberFormat="0" applyAlignment="0" applyProtection="0"/>
    <xf numFmtId="0" fontId="86" fillId="0" borderId="63" applyNumberFormat="0" applyFill="0" applyAlignment="0" applyProtection="0"/>
    <xf numFmtId="0" fontId="87" fillId="21" borderId="64" applyNumberFormat="0" applyAlignment="0" applyProtection="0"/>
    <xf numFmtId="0" fontId="88" fillId="0" borderId="0" applyNumberFormat="0" applyFill="0" applyBorder="0" applyAlignment="0" applyProtection="0"/>
    <xf numFmtId="0" fontId="1" fillId="22" borderId="65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66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3" fillId="0" borderId="0"/>
    <xf numFmtId="0" fontId="93" fillId="0" borderId="0"/>
  </cellStyleXfs>
  <cellXfs count="376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0" fontId="38" fillId="2" borderId="3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37" xfId="0" applyFont="1" applyBorder="1"/>
    <xf numFmtId="0" fontId="27" fillId="0" borderId="19" xfId="0" applyFont="1" applyBorder="1"/>
    <xf numFmtId="0" fontId="27" fillId="0" borderId="20" xfId="0" applyFont="1" applyBorder="1"/>
    <xf numFmtId="0" fontId="27" fillId="0" borderId="21" xfId="0" applyFont="1" applyBorder="1"/>
    <xf numFmtId="0" fontId="2" fillId="0" borderId="0" xfId="0" applyFont="1"/>
    <xf numFmtId="0" fontId="42" fillId="0" borderId="0" xfId="0" applyFont="1"/>
    <xf numFmtId="0" fontId="27" fillId="0" borderId="2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1" xfId="0" applyFont="1" applyBorder="1"/>
    <xf numFmtId="0" fontId="44" fillId="0" borderId="32" xfId="0" applyFont="1" applyBorder="1"/>
    <xf numFmtId="0" fontId="43" fillId="0" borderId="3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4" xfId="0" applyFont="1" applyBorder="1"/>
    <xf numFmtId="0" fontId="37" fillId="0" borderId="35" xfId="0" applyFont="1" applyBorder="1"/>
    <xf numFmtId="0" fontId="37" fillId="0" borderId="35" xfId="0" applyFont="1" applyBorder="1" applyAlignment="1">
      <alignment horizontal="center"/>
    </xf>
    <xf numFmtId="165" fontId="37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5" fontId="37" fillId="0" borderId="37" xfId="0" applyNumberFormat="1" applyFont="1" applyBorder="1" applyAlignment="1">
      <alignment horizontal="center"/>
    </xf>
    <xf numFmtId="165" fontId="37" fillId="0" borderId="38" xfId="0" applyNumberFormat="1" applyFont="1" applyBorder="1" applyAlignment="1">
      <alignment horizontal="center" wrapText="1"/>
    </xf>
    <xf numFmtId="165" fontId="37" fillId="0" borderId="38" xfId="0" applyNumberFormat="1" applyFont="1" applyBorder="1" applyAlignment="1">
      <alignment horizontal="center"/>
    </xf>
    <xf numFmtId="165" fontId="37" fillId="0" borderId="36" xfId="0" applyNumberFormat="1" applyFont="1" applyBorder="1" applyAlignment="1">
      <alignment horizontal="center"/>
    </xf>
    <xf numFmtId="0" fontId="37" fillId="0" borderId="39" xfId="0" applyFont="1" applyBorder="1"/>
    <xf numFmtId="165" fontId="37" fillId="0" borderId="39" xfId="0" applyNumberFormat="1" applyFont="1" applyBorder="1" applyAlignment="1">
      <alignment horizontal="center"/>
    </xf>
    <xf numFmtId="165" fontId="37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48" fillId="2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1" xfId="0" quotePrefix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1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2" xfId="0" applyFont="1" applyFill="1" applyBorder="1" applyAlignment="1">
      <alignment horizontal="left" vertical="center"/>
    </xf>
    <xf numFmtId="0" fontId="65" fillId="2" borderId="2" xfId="0" applyFont="1" applyFill="1" applyBorder="1" applyAlignment="1">
      <alignment vertical="center"/>
    </xf>
    <xf numFmtId="0" fontId="65" fillId="2" borderId="2" xfId="0" applyFont="1" applyFill="1" applyBorder="1" applyAlignment="1">
      <alignment horizontal="center" vertical="center"/>
    </xf>
    <xf numFmtId="3" fontId="65" fillId="2" borderId="2" xfId="0" applyNumberFormat="1" applyFont="1" applyFill="1" applyBorder="1" applyAlignment="1">
      <alignment horizontal="center" vertical="center"/>
    </xf>
    <xf numFmtId="0" fontId="65" fillId="2" borderId="2" xfId="62" applyNumberFormat="1" applyFont="1" applyFill="1" applyBorder="1" applyAlignment="1">
      <alignment horizontal="center" vertical="center"/>
    </xf>
    <xf numFmtId="0" fontId="65" fillId="13" borderId="2" xfId="0" applyFont="1" applyFill="1" applyBorder="1" applyAlignment="1">
      <alignment horizontal="center" vertical="center"/>
    </xf>
    <xf numFmtId="0" fontId="65" fillId="5" borderId="2" xfId="0" applyFont="1" applyFill="1" applyBorder="1" applyAlignment="1">
      <alignment vertical="center"/>
    </xf>
    <xf numFmtId="1" fontId="65" fillId="13" borderId="2" xfId="0" applyNumberFormat="1" applyFont="1" applyFill="1" applyBorder="1" applyAlignment="1">
      <alignment vertical="center"/>
    </xf>
    <xf numFmtId="1" fontId="65" fillId="13" borderId="2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3" xfId="0" applyFont="1" applyFill="1" applyBorder="1" applyAlignment="1">
      <alignment vertical="center" wrapText="1"/>
    </xf>
    <xf numFmtId="0" fontId="65" fillId="2" borderId="1" xfId="0" applyFont="1" applyFill="1" applyBorder="1" applyAlignment="1">
      <alignment horizontal="right" vertical="center"/>
    </xf>
    <xf numFmtId="0" fontId="49" fillId="2" borderId="0" xfId="0" applyFont="1" applyFill="1" applyAlignment="1">
      <alignment vertical="center"/>
    </xf>
    <xf numFmtId="0" fontId="49" fillId="2" borderId="50" xfId="0" applyFont="1" applyFill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65" fillId="13" borderId="1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1" xfId="0" applyFont="1" applyFill="1" applyBorder="1" applyAlignment="1">
      <alignment horizontal="center" vertical="center"/>
    </xf>
    <xf numFmtId="0" fontId="66" fillId="13" borderId="1" xfId="0" applyFont="1" applyFill="1" applyBorder="1" applyAlignment="1">
      <alignment horizontal="center" vertical="center"/>
    </xf>
    <xf numFmtId="0" fontId="65" fillId="5" borderId="1" xfId="0" quotePrefix="1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0" fontId="32" fillId="0" borderId="50" xfId="0" applyFont="1" applyBorder="1" applyAlignment="1">
      <alignment horizontal="center" vertical="center"/>
    </xf>
    <xf numFmtId="0" fontId="32" fillId="0" borderId="50" xfId="0" applyFont="1" applyBorder="1" applyAlignment="1">
      <alignment vertical="center" wrapText="1"/>
    </xf>
    <xf numFmtId="1" fontId="31" fillId="2" borderId="50" xfId="0" applyNumberFormat="1" applyFont="1" applyFill="1" applyBorder="1" applyAlignment="1">
      <alignment vertical="center" wrapText="1"/>
    </xf>
    <xf numFmtId="0" fontId="31" fillId="2" borderId="50" xfId="0" quotePrefix="1" applyFont="1" applyFill="1" applyBorder="1" applyAlignment="1">
      <alignment vertical="center" wrapText="1"/>
    </xf>
    <xf numFmtId="0" fontId="53" fillId="12" borderId="50" xfId="2" applyFont="1" applyFill="1" applyBorder="1" applyAlignment="1">
      <alignment horizontal="center" vertical="center" wrapText="1"/>
    </xf>
    <xf numFmtId="1" fontId="50" fillId="0" borderId="50" xfId="2" applyNumberFormat="1" applyFont="1" applyBorder="1" applyAlignment="1">
      <alignment horizontal="center" vertical="center" wrapText="1"/>
    </xf>
    <xf numFmtId="0" fontId="50" fillId="5" borderId="50" xfId="2" applyFont="1" applyFill="1" applyBorder="1" applyAlignment="1">
      <alignment horizontal="center" vertical="center" wrapText="1"/>
    </xf>
    <xf numFmtId="0" fontId="51" fillId="0" borderId="50" xfId="2" applyFont="1" applyBorder="1" applyAlignment="1">
      <alignment horizontal="center" vertical="center" wrapText="1"/>
    </xf>
    <xf numFmtId="0" fontId="52" fillId="0" borderId="50" xfId="2" applyFont="1" applyBorder="1" applyAlignment="1">
      <alignment horizontal="center" vertical="center" wrapText="1"/>
    </xf>
    <xf numFmtId="0" fontId="52" fillId="0" borderId="50" xfId="2" applyFont="1" applyBorder="1" applyAlignment="1">
      <alignment vertical="center" wrapText="1"/>
    </xf>
    <xf numFmtId="1" fontId="50" fillId="5" borderId="50" xfId="2" applyNumberFormat="1" applyFont="1" applyFill="1" applyBorder="1" applyAlignment="1">
      <alignment horizontal="center" vertical="center" wrapText="1"/>
    </xf>
    <xf numFmtId="0" fontId="51" fillId="0" borderId="50" xfId="2" quotePrefix="1" applyFont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1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1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1" xfId="0" applyFont="1" applyFill="1" applyBorder="1" applyAlignment="1">
      <alignment horizontal="left" vertical="center"/>
    </xf>
    <xf numFmtId="0" fontId="72" fillId="2" borderId="1" xfId="0" applyFont="1" applyFill="1" applyBorder="1" applyAlignment="1">
      <alignment horizontal="left" vertical="center"/>
    </xf>
    <xf numFmtId="0" fontId="74" fillId="2" borderId="2" xfId="0" applyFont="1" applyFill="1" applyBorder="1" applyAlignment="1">
      <alignment horizontal="left" vertical="center"/>
    </xf>
    <xf numFmtId="0" fontId="74" fillId="2" borderId="2" xfId="0" applyFont="1" applyFill="1" applyBorder="1" applyAlignment="1">
      <alignment vertical="center"/>
    </xf>
    <xf numFmtId="0" fontId="74" fillId="2" borderId="2" xfId="0" applyFont="1" applyFill="1" applyBorder="1" applyAlignment="1">
      <alignment horizontal="center" vertical="center"/>
    </xf>
    <xf numFmtId="3" fontId="74" fillId="2" borderId="2" xfId="0" applyNumberFormat="1" applyFont="1" applyFill="1" applyBorder="1" applyAlignment="1">
      <alignment horizontal="center" vertical="center"/>
    </xf>
    <xf numFmtId="0" fontId="74" fillId="2" borderId="2" xfId="62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/>
    </xf>
    <xf numFmtId="0" fontId="74" fillId="5" borderId="2" xfId="0" applyFont="1" applyFill="1" applyBorder="1" applyAlignment="1">
      <alignment vertical="center"/>
    </xf>
    <xf numFmtId="1" fontId="74" fillId="13" borderId="2" xfId="0" applyNumberFormat="1" applyFont="1" applyFill="1" applyBorder="1" applyAlignment="1">
      <alignment vertical="center"/>
    </xf>
    <xf numFmtId="1" fontId="74" fillId="13" borderId="2" xfId="0" applyNumberFormat="1" applyFont="1" applyFill="1" applyBorder="1" applyAlignment="1">
      <alignment horizontal="center" vertical="center"/>
    </xf>
    <xf numFmtId="1" fontId="74" fillId="13" borderId="1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5" fontId="49" fillId="2" borderId="50" xfId="0" applyNumberFormat="1" applyFont="1" applyFill="1" applyBorder="1" applyAlignment="1">
      <alignment horizontal="center" vertical="center"/>
    </xf>
    <xf numFmtId="1" fontId="49" fillId="2" borderId="50" xfId="0" applyNumberFormat="1" applyFont="1" applyFill="1" applyBorder="1" applyAlignment="1">
      <alignment horizontal="center" vertical="center"/>
    </xf>
    <xf numFmtId="165" fontId="49" fillId="2" borderId="9" xfId="0" applyNumberFormat="1" applyFont="1" applyFill="1" applyBorder="1" applyAlignment="1">
      <alignment horizontal="center" vertical="center"/>
    </xf>
    <xf numFmtId="1" fontId="49" fillId="2" borderId="9" xfId="0" applyNumberFormat="1" applyFont="1" applyFill="1" applyBorder="1" applyAlignment="1">
      <alignment horizontal="center" vertical="center"/>
    </xf>
    <xf numFmtId="12" fontId="32" fillId="0" borderId="51" xfId="0" quotePrefix="1" applyNumberFormat="1" applyFont="1" applyBorder="1" applyAlignment="1">
      <alignment vertical="center" wrapText="1"/>
    </xf>
    <xf numFmtId="12" fontId="32" fillId="0" borderId="50" xfId="0" quotePrefix="1" applyNumberFormat="1" applyFont="1" applyBorder="1" applyAlignment="1">
      <alignment horizontal="center" vertical="center" wrapText="1"/>
    </xf>
    <xf numFmtId="165" fontId="49" fillId="0" borderId="50" xfId="0" applyNumberFormat="1" applyFont="1" applyBorder="1" applyAlignment="1">
      <alignment horizontal="center" vertical="center"/>
    </xf>
    <xf numFmtId="0" fontId="50" fillId="5" borderId="50" xfId="2" applyFont="1" applyFill="1" applyBorder="1" applyAlignment="1">
      <alignment horizontal="center" vertical="center"/>
    </xf>
    <xf numFmtId="1" fontId="57" fillId="0" borderId="50" xfId="1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vertical="center"/>
    </xf>
    <xf numFmtId="1" fontId="31" fillId="2" borderId="50" xfId="0" applyNumberFormat="1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165" fontId="31" fillId="2" borderId="50" xfId="0" applyNumberFormat="1" applyFont="1" applyFill="1" applyBorder="1" applyAlignment="1">
      <alignment horizontal="center" vertical="center"/>
    </xf>
    <xf numFmtId="2" fontId="31" fillId="2" borderId="50" xfId="0" applyNumberFormat="1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center" vertical="center" wrapText="1"/>
    </xf>
    <xf numFmtId="1" fontId="49" fillId="2" borderId="50" xfId="0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/>
    </xf>
    <xf numFmtId="0" fontId="32" fillId="0" borderId="47" xfId="0" quotePrefix="1" applyFont="1" applyBorder="1" applyAlignment="1">
      <alignment horizontal="center" vertical="center"/>
    </xf>
    <xf numFmtId="1" fontId="32" fillId="0" borderId="50" xfId="1" applyNumberFormat="1" applyFont="1" applyBorder="1" applyAlignment="1">
      <alignment horizontal="center" vertical="center" wrapText="1"/>
    </xf>
    <xf numFmtId="0" fontId="49" fillId="47" borderId="50" xfId="0" applyFont="1" applyFill="1" applyBorder="1" applyAlignment="1">
      <alignment horizontal="center" vertical="center"/>
    </xf>
    <xf numFmtId="0" fontId="32" fillId="2" borderId="50" xfId="0" quotePrefix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46" xfId="0" applyFont="1" applyFill="1" applyBorder="1" applyAlignment="1" applyProtection="1">
      <alignment vertical="center"/>
      <protection hidden="1"/>
    </xf>
    <xf numFmtId="0" fontId="33" fillId="2" borderId="46" xfId="0" applyFont="1" applyFill="1" applyBorder="1" applyAlignment="1">
      <alignment horizontal="left" vertical="center" wrapText="1"/>
    </xf>
    <xf numFmtId="0" fontId="32" fillId="2" borderId="46" xfId="0" applyFont="1" applyFill="1" applyBorder="1" applyAlignment="1">
      <alignment horizontal="left" vertical="center"/>
    </xf>
    <xf numFmtId="15" fontId="32" fillId="2" borderId="46" xfId="0" applyNumberFormat="1" applyFont="1" applyFill="1" applyBorder="1" applyAlignment="1">
      <alignment horizontal="left" vertical="center"/>
    </xf>
    <xf numFmtId="15" fontId="32" fillId="2" borderId="46" xfId="0" applyNumberFormat="1" applyFont="1" applyFill="1" applyBorder="1" applyAlignment="1">
      <alignment horizontal="left" vertical="center" wrapText="1"/>
    </xf>
    <xf numFmtId="164" fontId="32" fillId="2" borderId="46" xfId="0" quotePrefix="1" applyNumberFormat="1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vertical="center" wrapText="1"/>
    </xf>
    <xf numFmtId="1" fontId="49" fillId="0" borderId="50" xfId="0" applyNumberFormat="1" applyFont="1" applyBorder="1" applyAlignment="1">
      <alignment horizontal="center" vertical="center"/>
    </xf>
    <xf numFmtId="1" fontId="49" fillId="47" borderId="50" xfId="0" applyNumberFormat="1" applyFont="1" applyFill="1" applyBorder="1" applyAlignment="1">
      <alignment horizontal="center" vertical="center"/>
    </xf>
    <xf numFmtId="2" fontId="71" fillId="2" borderId="50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vertical="center"/>
    </xf>
    <xf numFmtId="173" fontId="31" fillId="2" borderId="50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vertical="center" wrapText="1"/>
    </xf>
    <xf numFmtId="12" fontId="48" fillId="0" borderId="50" xfId="0" quotePrefix="1" applyNumberFormat="1" applyFont="1" applyBorder="1" applyAlignment="1">
      <alignment horizontal="center" vertical="center" wrapText="1"/>
    </xf>
    <xf numFmtId="0" fontId="52" fillId="0" borderId="49" xfId="2" applyFont="1" applyBorder="1" applyAlignment="1">
      <alignment vertical="center" wrapText="1"/>
    </xf>
    <xf numFmtId="1" fontId="50" fillId="5" borderId="48" xfId="2" applyNumberFormat="1" applyFont="1" applyFill="1" applyBorder="1" applyAlignment="1">
      <alignment vertical="center" wrapText="1"/>
    </xf>
    <xf numFmtId="0" fontId="64" fillId="0" borderId="48" xfId="2" applyFont="1" applyBorder="1" applyAlignment="1">
      <alignment vertical="center"/>
    </xf>
    <xf numFmtId="0" fontId="50" fillId="5" borderId="48" xfId="2" applyFont="1" applyFill="1" applyBorder="1" applyAlignment="1">
      <alignment vertical="center" wrapText="1"/>
    </xf>
    <xf numFmtId="0" fontId="50" fillId="5" borderId="50" xfId="2" applyFont="1" applyFill="1" applyBorder="1" applyAlignment="1">
      <alignment horizontal="left" vertical="center" wrapText="1"/>
    </xf>
    <xf numFmtId="1" fontId="50" fillId="5" borderId="50" xfId="2" applyNumberFormat="1" applyFont="1" applyFill="1" applyBorder="1" applyAlignment="1">
      <alignment vertical="center"/>
    </xf>
    <xf numFmtId="0" fontId="94" fillId="0" borderId="0" xfId="128" applyFont="1" applyAlignment="1">
      <alignment horizontal="left" vertical="center"/>
    </xf>
    <xf numFmtId="0" fontId="95" fillId="0" borderId="0" xfId="128" applyFont="1" applyAlignment="1">
      <alignment horizontal="left" vertical="center"/>
    </xf>
    <xf numFmtId="0" fontId="93" fillId="0" borderId="0" xfId="128" applyAlignment="1">
      <alignment horizontal="left" vertical="top"/>
    </xf>
    <xf numFmtId="0" fontId="96" fillId="0" borderId="0" xfId="128" applyFont="1" applyAlignment="1">
      <alignment horizontal="left" vertical="center"/>
    </xf>
    <xf numFmtId="0" fontId="97" fillId="0" borderId="0" xfId="128" applyFont="1" applyAlignment="1">
      <alignment horizontal="left" vertical="center"/>
    </xf>
    <xf numFmtId="0" fontId="98" fillId="0" borderId="0" xfId="128" applyFont="1" applyAlignment="1">
      <alignment vertical="center" wrapText="1"/>
    </xf>
    <xf numFmtId="0" fontId="99" fillId="0" borderId="0" xfId="128" applyFont="1" applyAlignment="1">
      <alignment vertical="center" wrapText="1"/>
    </xf>
    <xf numFmtId="0" fontId="100" fillId="0" borderId="50" xfId="0" applyFont="1" applyBorder="1" applyAlignment="1">
      <alignment horizontal="center" vertical="center" wrapText="1"/>
    </xf>
    <xf numFmtId="0" fontId="101" fillId="0" borderId="50" xfId="0" applyFont="1" applyBorder="1" applyAlignment="1">
      <alignment horizontal="center" vertical="center" wrapText="1"/>
    </xf>
    <xf numFmtId="0" fontId="102" fillId="0" borderId="50" xfId="0" applyFont="1" applyBorder="1" applyAlignment="1">
      <alignment horizontal="center" vertical="center" wrapText="1"/>
    </xf>
    <xf numFmtId="0" fontId="103" fillId="0" borderId="50" xfId="128" applyFont="1" applyBorder="1" applyAlignment="1">
      <alignment horizontal="center" vertical="center" wrapText="1"/>
    </xf>
    <xf numFmtId="0" fontId="103" fillId="0" borderId="0" xfId="128" applyFont="1" applyAlignment="1">
      <alignment horizontal="center" vertical="center"/>
    </xf>
    <xf numFmtId="0" fontId="103" fillId="0" borderId="0" xfId="128" applyFont="1" applyAlignment="1">
      <alignment horizontal="left" vertical="center"/>
    </xf>
    <xf numFmtId="0" fontId="99" fillId="0" borderId="50" xfId="128" applyFont="1" applyBorder="1" applyAlignment="1">
      <alignment horizontal="left" vertical="center" wrapText="1"/>
    </xf>
    <xf numFmtId="0" fontId="98" fillId="0" borderId="50" xfId="129" applyFont="1" applyBorder="1" applyAlignment="1">
      <alignment horizontal="left" vertical="center" wrapText="1"/>
    </xf>
    <xf numFmtId="0" fontId="104" fillId="0" borderId="50" xfId="128" applyFont="1" applyBorder="1" applyAlignment="1">
      <alignment horizontal="left" vertical="center" wrapText="1"/>
    </xf>
    <xf numFmtId="12" fontId="98" fillId="0" borderId="0" xfId="128" applyNumberFormat="1" applyFont="1" applyAlignment="1">
      <alignment vertical="center" wrapText="1"/>
    </xf>
    <xf numFmtId="12" fontId="103" fillId="0" borderId="50" xfId="128" applyNumberFormat="1" applyFont="1" applyBorder="1" applyAlignment="1">
      <alignment horizontal="center" vertical="center" wrapText="1"/>
    </xf>
    <xf numFmtId="12" fontId="100" fillId="0" borderId="50" xfId="0" applyNumberFormat="1" applyFont="1" applyBorder="1" applyAlignment="1">
      <alignment horizontal="center" vertical="center" wrapText="1"/>
    </xf>
    <xf numFmtId="12" fontId="93" fillId="0" borderId="0" xfId="128" applyNumberFormat="1" applyAlignment="1">
      <alignment horizontal="left" vertical="top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46" xfId="0" quotePrefix="1" applyNumberFormat="1" applyFont="1" applyFill="1" applyBorder="1" applyAlignment="1">
      <alignment horizontal="left" vertical="center"/>
    </xf>
    <xf numFmtId="15" fontId="32" fillId="2" borderId="46" xfId="0" applyNumberFormat="1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left" vertical="center" wrapText="1"/>
    </xf>
    <xf numFmtId="0" fontId="32" fillId="2" borderId="46" xfId="0" applyFont="1" applyFill="1" applyBorder="1" applyAlignment="1">
      <alignment horizontal="center" vertical="center"/>
    </xf>
    <xf numFmtId="0" fontId="27" fillId="11" borderId="50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0" xfId="0" quotePrefix="1" applyFont="1" applyBorder="1" applyAlignment="1">
      <alignment horizontal="center" vertical="center"/>
    </xf>
    <xf numFmtId="16" fontId="28" fillId="0" borderId="50" xfId="0" quotePrefix="1" applyNumberFormat="1" applyFont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32" fillId="10" borderId="44" xfId="0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center" vertical="center" wrapText="1"/>
    </xf>
    <xf numFmtId="1" fontId="69" fillId="0" borderId="51" xfId="0" applyNumberFormat="1" applyFont="1" applyBorder="1" applyAlignment="1">
      <alignment horizontal="center" vertical="center" wrapText="1"/>
    </xf>
    <xf numFmtId="1" fontId="69" fillId="0" borderId="48" xfId="0" applyNumberFormat="1" applyFont="1" applyBorder="1" applyAlignment="1">
      <alignment horizontal="center" vertical="center" wrapText="1"/>
    </xf>
    <xf numFmtId="1" fontId="69" fillId="0" borderId="49" xfId="0" applyNumberFormat="1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65" fillId="2" borderId="2" xfId="0" applyFont="1" applyFill="1" applyBorder="1" applyAlignment="1">
      <alignment horizontal="left" vertical="center" wrapText="1"/>
    </xf>
    <xf numFmtId="0" fontId="65" fillId="13" borderId="2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4" xfId="0" applyFont="1" applyFill="1" applyBorder="1" applyAlignment="1">
      <alignment horizontal="left"/>
    </xf>
    <xf numFmtId="0" fontId="27" fillId="5" borderId="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/>
    </xf>
    <xf numFmtId="1" fontId="31" fillId="2" borderId="51" xfId="0" applyNumberFormat="1" applyFont="1" applyFill="1" applyBorder="1" applyAlignment="1">
      <alignment horizontal="center" vertical="center" wrapText="1"/>
    </xf>
    <xf numFmtId="1" fontId="31" fillId="2" borderId="49" xfId="0" applyNumberFormat="1" applyFont="1" applyFill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50" xfId="1" applyNumberFormat="1" applyFont="1" applyBorder="1" applyAlignment="1">
      <alignment horizontal="center" vertical="center" wrapText="1"/>
    </xf>
    <xf numFmtId="1" fontId="57" fillId="0" borderId="43" xfId="1" applyNumberFormat="1" applyFont="1" applyBorder="1" applyAlignment="1">
      <alignment horizontal="center" vertical="center" wrapText="1"/>
    </xf>
    <xf numFmtId="1" fontId="57" fillId="0" borderId="9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50" xfId="1" applyNumberFormat="1" applyFont="1" applyBorder="1" applyAlignment="1">
      <alignment horizontal="center" vertical="center" wrapText="1"/>
    </xf>
    <xf numFmtId="1" fontId="60" fillId="0" borderId="43" xfId="1" applyNumberFormat="1" applyFont="1" applyBorder="1" applyAlignment="1">
      <alignment horizontal="center" vertical="center" wrapText="1"/>
    </xf>
    <xf numFmtId="1" fontId="60" fillId="0" borderId="9" xfId="1" applyNumberFormat="1" applyFont="1" applyBorder="1" applyAlignment="1">
      <alignment horizontal="center" vertical="center" wrapText="1"/>
    </xf>
    <xf numFmtId="1" fontId="31" fillId="2" borderId="56" xfId="0" applyNumberFormat="1" applyFont="1" applyFill="1" applyBorder="1" applyAlignment="1">
      <alignment horizontal="center" vertical="center" wrapText="1"/>
    </xf>
    <xf numFmtId="1" fontId="31" fillId="2" borderId="26" xfId="0" applyNumberFormat="1" applyFont="1" applyFill="1" applyBorder="1" applyAlignment="1">
      <alignment horizontal="center" vertical="center" wrapText="1"/>
    </xf>
    <xf numFmtId="1" fontId="31" fillId="2" borderId="5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1" fontId="57" fillId="3" borderId="50" xfId="1" applyNumberFormat="1" applyFont="1" applyFill="1" applyBorder="1" applyAlignment="1">
      <alignment horizontal="center" vertical="center" wrapText="1"/>
    </xf>
    <xf numFmtId="1" fontId="31" fillId="2" borderId="51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51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31" fillId="2" borderId="47" xfId="0" quotePrefix="1" applyFont="1" applyFill="1" applyBorder="1" applyAlignment="1">
      <alignment horizontal="center" vertical="center" wrapText="1"/>
    </xf>
    <xf numFmtId="0" fontId="31" fillId="2" borderId="9" xfId="0" quotePrefix="1" applyFont="1" applyFill="1" applyBorder="1" applyAlignment="1">
      <alignment horizontal="center" vertical="center" wrapText="1"/>
    </xf>
    <xf numFmtId="0" fontId="62" fillId="2" borderId="49" xfId="0" quotePrefix="1" applyFont="1" applyFill="1" applyBorder="1" applyAlignment="1">
      <alignment horizontal="center" vertical="center" wrapText="1"/>
    </xf>
    <xf numFmtId="0" fontId="62" fillId="2" borderId="50" xfId="0" quotePrefix="1" applyFont="1" applyFill="1" applyBorder="1" applyAlignment="1">
      <alignment horizontal="center" vertical="center" wrapText="1"/>
    </xf>
    <xf numFmtId="0" fontId="31" fillId="2" borderId="50" xfId="0" quotePrefix="1" applyFont="1" applyFill="1" applyBorder="1" applyAlignment="1">
      <alignment horizontal="center" vertical="center" wrapText="1"/>
    </xf>
    <xf numFmtId="0" fontId="31" fillId="2" borderId="51" xfId="0" quotePrefix="1" applyFont="1" applyFill="1" applyBorder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1" fillId="2" borderId="48" xfId="0" quotePrefix="1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49" fillId="9" borderId="50" xfId="0" applyFont="1" applyFill="1" applyBorder="1" applyAlignment="1">
      <alignment horizontal="left" vertical="center" wrapText="1"/>
    </xf>
    <xf numFmtId="12" fontId="48" fillId="0" borderId="51" xfId="0" quotePrefix="1" applyNumberFormat="1" applyFont="1" applyBorder="1" applyAlignment="1">
      <alignment horizontal="center" vertical="center" wrapText="1"/>
    </xf>
    <xf numFmtId="12" fontId="48" fillId="0" borderId="48" xfId="0" quotePrefix="1" applyNumberFormat="1" applyFont="1" applyBorder="1" applyAlignment="1">
      <alignment horizontal="center" vertical="center" wrapText="1"/>
    </xf>
    <xf numFmtId="12" fontId="48" fillId="0" borderId="49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56" xfId="0" quotePrefix="1" applyFont="1" applyFill="1" applyBorder="1" applyAlignment="1">
      <alignment horizontal="center" vertical="center" wrapText="1"/>
    </xf>
    <xf numFmtId="0" fontId="31" fillId="2" borderId="25" xfId="0" quotePrefix="1" applyFont="1" applyFill="1" applyBorder="1" applyAlignment="1">
      <alignment horizontal="center" vertical="center" wrapText="1"/>
    </xf>
    <xf numFmtId="0" fontId="31" fillId="2" borderId="26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5" xfId="0" quotePrefix="1" applyFont="1" applyFill="1" applyBorder="1" applyAlignment="1">
      <alignment horizontal="center" vertical="center" wrapText="1"/>
    </xf>
    <xf numFmtId="0" fontId="31" fillId="2" borderId="54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51" xfId="0" applyFont="1" applyFill="1" applyBorder="1" applyAlignment="1">
      <alignment horizontal="left" vertical="center" wrapText="1"/>
    </xf>
    <xf numFmtId="0" fontId="31" fillId="9" borderId="49" xfId="0" applyFont="1" applyFill="1" applyBorder="1" applyAlignment="1">
      <alignment horizontal="left" vertical="center" wrapText="1"/>
    </xf>
    <xf numFmtId="0" fontId="32" fillId="0" borderId="51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1" fontId="51" fillId="0" borderId="51" xfId="2" applyNumberFormat="1" applyFont="1" applyBorder="1" applyAlignment="1">
      <alignment horizontal="center" vertical="center" wrapText="1"/>
    </xf>
    <xf numFmtId="1" fontId="51" fillId="0" borderId="48" xfId="2" applyNumberFormat="1" applyFont="1" applyBorder="1" applyAlignment="1">
      <alignment horizontal="center" vertical="center" wrapText="1"/>
    </xf>
    <xf numFmtId="1" fontId="50" fillId="5" borderId="51" xfId="2" applyNumberFormat="1" applyFont="1" applyFill="1" applyBorder="1" applyAlignment="1">
      <alignment horizontal="center" vertical="center" wrapText="1"/>
    </xf>
    <xf numFmtId="1" fontId="50" fillId="5" borderId="48" xfId="2" applyNumberFormat="1" applyFont="1" applyFill="1" applyBorder="1" applyAlignment="1">
      <alignment horizontal="center" vertical="center" wrapText="1"/>
    </xf>
    <xf numFmtId="1" fontId="50" fillId="5" borderId="49" xfId="2" applyNumberFormat="1" applyFont="1" applyFill="1" applyBorder="1" applyAlignment="1">
      <alignment horizontal="center" vertical="center" wrapText="1"/>
    </xf>
    <xf numFmtId="1" fontId="50" fillId="0" borderId="51" xfId="2" applyNumberFormat="1" applyFont="1" applyBorder="1" applyAlignment="1">
      <alignment horizontal="center"/>
    </xf>
    <xf numFmtId="1" fontId="50" fillId="0" borderId="48" xfId="2" applyNumberFormat="1" applyFont="1" applyBorder="1" applyAlignment="1">
      <alignment horizontal="center"/>
    </xf>
    <xf numFmtId="0" fontId="50" fillId="5" borderId="51" xfId="2" applyFont="1" applyFill="1" applyBorder="1" applyAlignment="1">
      <alignment horizontal="center" vertical="center" wrapText="1"/>
    </xf>
    <xf numFmtId="0" fontId="50" fillId="5" borderId="48" xfId="2" applyFont="1" applyFill="1" applyBorder="1" applyAlignment="1">
      <alignment horizontal="center" vertical="center" wrapText="1"/>
    </xf>
    <xf numFmtId="0" fontId="50" fillId="5" borderId="49" xfId="2" applyFont="1" applyFill="1" applyBorder="1" applyAlignment="1">
      <alignment horizontal="center" vertical="center" wrapText="1"/>
    </xf>
    <xf numFmtId="1" fontId="50" fillId="0" borderId="51" xfId="2" applyNumberFormat="1" applyFont="1" applyBorder="1" applyAlignment="1">
      <alignment horizontal="center" vertical="center" wrapText="1"/>
    </xf>
    <xf numFmtId="1" fontId="50" fillId="0" borderId="48" xfId="2" applyNumberFormat="1" applyFont="1" applyBorder="1" applyAlignment="1">
      <alignment horizontal="center" vertical="center" wrapText="1"/>
    </xf>
    <xf numFmtId="1" fontId="50" fillId="0" borderId="49" xfId="2" applyNumberFormat="1" applyFont="1" applyBorder="1" applyAlignment="1">
      <alignment horizontal="center" vertical="center" wrapText="1"/>
    </xf>
    <xf numFmtId="1" fontId="51" fillId="0" borderId="50" xfId="2" applyNumberFormat="1" applyFont="1" applyBorder="1" applyAlignment="1">
      <alignment horizontal="center" vertical="center" wrapText="1"/>
    </xf>
    <xf numFmtId="0" fontId="52" fillId="0" borderId="51" xfId="2" applyFont="1" applyBorder="1" applyAlignment="1">
      <alignment horizontal="center" vertical="center" wrapText="1"/>
    </xf>
    <xf numFmtId="0" fontId="52" fillId="0" borderId="48" xfId="2" applyFont="1" applyBorder="1" applyAlignment="1">
      <alignment horizontal="center" vertical="center" wrapText="1"/>
    </xf>
    <xf numFmtId="0" fontId="52" fillId="0" borderId="49" xfId="2" applyFont="1" applyBorder="1" applyAlignment="1">
      <alignment horizontal="center" vertical="center" wrapText="1"/>
    </xf>
    <xf numFmtId="0" fontId="50" fillId="0" borderId="51" xfId="2" applyFont="1" applyBorder="1" applyAlignment="1">
      <alignment horizontal="center"/>
    </xf>
    <xf numFmtId="0" fontId="50" fillId="0" borderId="48" xfId="2" applyFont="1" applyBorder="1" applyAlignment="1">
      <alignment horizontal="center"/>
    </xf>
    <xf numFmtId="0" fontId="35" fillId="0" borderId="51" xfId="2" quotePrefix="1" applyFont="1" applyBorder="1" applyAlignment="1">
      <alignment horizontal="left" wrapText="1"/>
    </xf>
    <xf numFmtId="0" fontId="35" fillId="0" borderId="48" xfId="2" quotePrefix="1" applyFont="1" applyBorder="1" applyAlignment="1">
      <alignment horizontal="left" wrapText="1"/>
    </xf>
    <xf numFmtId="0" fontId="35" fillId="0" borderId="48" xfId="2" applyFont="1" applyBorder="1" applyAlignment="1">
      <alignment horizontal="left"/>
    </xf>
    <xf numFmtId="0" fontId="50" fillId="0" borderId="51" xfId="2" applyFont="1" applyBorder="1" applyAlignment="1">
      <alignment horizontal="left"/>
    </xf>
    <xf numFmtId="0" fontId="50" fillId="0" borderId="48" xfId="2" applyFont="1" applyBorder="1" applyAlignment="1">
      <alignment horizontal="left"/>
    </xf>
    <xf numFmtId="0" fontId="53" fillId="0" borderId="51" xfId="2" applyFont="1" applyBorder="1" applyAlignment="1">
      <alignment horizontal="center"/>
    </xf>
    <xf numFmtId="0" fontId="53" fillId="0" borderId="48" xfId="2" applyFont="1" applyBorder="1" applyAlignment="1">
      <alignment horizontal="center"/>
    </xf>
    <xf numFmtId="1" fontId="50" fillId="5" borderId="51" xfId="2" applyNumberFormat="1" applyFont="1" applyFill="1" applyBorder="1" applyAlignment="1">
      <alignment horizontal="center" vertical="center"/>
    </xf>
    <xf numFmtId="1" fontId="50" fillId="5" borderId="48" xfId="2" applyNumberFormat="1" applyFont="1" applyFill="1" applyBorder="1" applyAlignment="1">
      <alignment horizontal="center" vertical="center"/>
    </xf>
    <xf numFmtId="1" fontId="50" fillId="5" borderId="49" xfId="2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13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6 3" xfId="128" xr:uid="{3D63FB3F-4CAF-4F73-9D25-2A9F06D0CA32}"/>
    <cellStyle name="Normal 147" xfId="124" xr:uid="{A2C4A55C-EB03-4A6D-9A25-9CFDA519E3E0}"/>
    <cellStyle name="Normal 147 2" xfId="129" xr:uid="{F18A4F2C-6291-41F7-B9E7-D975F025BA67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DBTDLYNTEX-DOMEX2003.xls?7620B036" TargetMode="External"/><Relationship Id="rId1" Type="http://schemas.openxmlformats.org/officeDocument/2006/relationships/externalLinkPath" Target="file:///\\7620B036\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40625" defaultRowHeight="16.5"/>
  <cols>
    <col min="1" max="1" width="8.42578125" style="38" customWidth="1"/>
    <col min="2" max="2" width="25" style="38" customWidth="1"/>
    <col min="3" max="3" width="24.140625" style="38" customWidth="1"/>
    <col min="4" max="4" width="29.5703125" style="38" customWidth="1"/>
    <col min="5" max="5" width="29.28515625" style="38" customWidth="1"/>
    <col min="6" max="6" width="24.5703125" style="38" customWidth="1"/>
    <col min="7" max="7" width="20" style="39" customWidth="1"/>
    <col min="8" max="8" width="16" style="38" customWidth="1"/>
    <col min="9" max="9" width="18.5703125" style="38" customWidth="1"/>
    <col min="10" max="10" width="16" style="38" customWidth="1"/>
    <col min="11" max="11" width="22.140625" style="38" customWidth="1"/>
    <col min="12" max="12" width="18.85546875" style="38" customWidth="1"/>
    <col min="13" max="13" width="14.140625" style="38" customWidth="1"/>
    <col min="14" max="15" width="13.42578125" style="38" customWidth="1"/>
    <col min="16" max="16" width="24.140625" style="38" customWidth="1"/>
    <col min="17" max="17" width="14.85546875" style="38" bestFit="1" customWidth="1"/>
    <col min="18" max="16384" width="9.140625" style="38"/>
  </cols>
  <sheetData>
    <row r="1" spans="1:16" s="4" customFormat="1" ht="39.950000000000003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254" t="s">
        <v>0</v>
      </c>
      <c r="N1" s="254" t="s">
        <v>0</v>
      </c>
      <c r="O1" s="255" t="s">
        <v>1</v>
      </c>
      <c r="P1" s="255"/>
    </row>
    <row r="2" spans="1:16" s="4" customFormat="1" ht="39.950000000000003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254" t="s">
        <v>2</v>
      </c>
      <c r="N2" s="254" t="s">
        <v>2</v>
      </c>
      <c r="O2" s="256" t="s">
        <v>3</v>
      </c>
      <c r="P2" s="256"/>
    </row>
    <row r="3" spans="1:16" s="4" customFormat="1" ht="39.950000000000003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254" t="s">
        <v>4</v>
      </c>
      <c r="N3" s="254" t="s">
        <v>4</v>
      </c>
      <c r="O3" s="257" t="s">
        <v>5</v>
      </c>
      <c r="P3" s="255"/>
    </row>
    <row r="4" spans="1:16" s="5" customFormat="1" ht="33" customHeight="1" thickBot="1">
      <c r="B4" s="6" t="s">
        <v>6</v>
      </c>
      <c r="G4" s="7"/>
    </row>
    <row r="5" spans="1:16" s="5" customFormat="1" ht="57.95" customHeight="1">
      <c r="B5" s="8" t="s">
        <v>7</v>
      </c>
      <c r="C5" s="8"/>
      <c r="D5" s="6"/>
      <c r="F5" s="9"/>
      <c r="G5" s="240" t="s">
        <v>8</v>
      </c>
      <c r="H5" s="241"/>
      <c r="I5" s="241"/>
      <c r="J5" s="241"/>
      <c r="K5" s="241"/>
      <c r="L5" s="242"/>
    </row>
    <row r="6" spans="1:16" s="10" customFormat="1" ht="57.95" customHeight="1">
      <c r="B6" s="11" t="s">
        <v>9</v>
      </c>
      <c r="C6" s="11"/>
      <c r="D6" s="12" t="s">
        <v>10</v>
      </c>
      <c r="E6" s="14"/>
      <c r="F6" s="11"/>
      <c r="G6" s="243"/>
      <c r="H6" s="244"/>
      <c r="I6" s="244"/>
      <c r="J6" s="244"/>
      <c r="K6" s="244"/>
      <c r="L6" s="245"/>
      <c r="M6" s="13"/>
      <c r="N6" s="13"/>
      <c r="O6" s="13"/>
      <c r="P6" s="13"/>
    </row>
    <row r="7" spans="1:16" s="10" customFormat="1" ht="57.95" customHeight="1">
      <c r="B7" s="11" t="s">
        <v>11</v>
      </c>
      <c r="C7" s="11"/>
      <c r="D7" s="12" t="s">
        <v>12</v>
      </c>
      <c r="E7" s="12"/>
      <c r="F7" s="11"/>
      <c r="G7" s="243"/>
      <c r="H7" s="244"/>
      <c r="I7" s="244"/>
      <c r="J7" s="244"/>
      <c r="K7" s="244"/>
      <c r="L7" s="245"/>
      <c r="M7" s="13"/>
      <c r="N7" s="13"/>
      <c r="O7" s="13"/>
      <c r="P7" s="13"/>
    </row>
    <row r="8" spans="1:16" s="10" customFormat="1" ht="57.95" customHeight="1" thickBot="1">
      <c r="B8" s="11" t="s">
        <v>13</v>
      </c>
      <c r="C8" s="11"/>
      <c r="D8" s="249" t="s">
        <v>14</v>
      </c>
      <c r="E8" s="249"/>
      <c r="F8" s="249"/>
      <c r="G8" s="246"/>
      <c r="H8" s="247"/>
      <c r="I8" s="247"/>
      <c r="J8" s="247"/>
      <c r="K8" s="247"/>
      <c r="L8" s="248"/>
      <c r="M8" s="13"/>
      <c r="N8" s="13"/>
      <c r="O8" s="13"/>
      <c r="P8" s="13"/>
    </row>
    <row r="9" spans="1:16" s="15" customFormat="1" ht="33">
      <c r="B9" s="16" t="s">
        <v>15</v>
      </c>
      <c r="C9" s="16"/>
      <c r="D9" s="137" t="s">
        <v>16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196" t="s">
        <v>17</v>
      </c>
      <c r="C10" s="196"/>
      <c r="D10" s="136" t="s">
        <v>18</v>
      </c>
      <c r="E10" s="136"/>
      <c r="F10" s="136"/>
      <c r="G10" s="197"/>
      <c r="H10" s="136"/>
      <c r="I10" s="182"/>
      <c r="J10" s="182" t="s">
        <v>19</v>
      </c>
      <c r="K10" s="182"/>
      <c r="L10" s="182" t="s">
        <v>20</v>
      </c>
      <c r="M10" s="198"/>
      <c r="N10" s="198"/>
      <c r="O10" s="198"/>
      <c r="P10" s="198"/>
    </row>
    <row r="11" spans="1:16" s="15" customFormat="1" ht="68.25" customHeight="1">
      <c r="B11" s="182" t="s">
        <v>21</v>
      </c>
      <c r="C11" s="182"/>
      <c r="D11" s="250">
        <v>44964</v>
      </c>
      <c r="E11" s="251"/>
      <c r="F11" s="251"/>
      <c r="G11" s="200"/>
      <c r="H11" s="199"/>
      <c r="I11" s="182"/>
      <c r="J11" s="182" t="s">
        <v>22</v>
      </c>
      <c r="K11" s="182"/>
      <c r="L11" s="252" t="s">
        <v>23</v>
      </c>
      <c r="M11" s="252"/>
      <c r="N11" s="252"/>
      <c r="O11" s="252"/>
      <c r="P11" s="252"/>
    </row>
    <row r="12" spans="1:16" s="15" customFormat="1" ht="33">
      <c r="B12" s="182" t="s">
        <v>24</v>
      </c>
      <c r="C12" s="182"/>
      <c r="D12" s="201"/>
      <c r="E12" s="182"/>
      <c r="F12" s="182"/>
      <c r="G12" s="202"/>
      <c r="H12" s="203"/>
      <c r="I12" s="182"/>
      <c r="J12" s="182" t="s">
        <v>25</v>
      </c>
      <c r="L12" s="182" t="s">
        <v>26</v>
      </c>
      <c r="M12" s="182"/>
      <c r="N12" s="203"/>
      <c r="O12" s="203"/>
      <c r="P12" s="198"/>
    </row>
    <row r="13" spans="1:16" s="15" customFormat="1" ht="33">
      <c r="B13" s="253"/>
      <c r="C13" s="253"/>
      <c r="D13" s="253"/>
      <c r="E13" s="253"/>
      <c r="F13" s="253"/>
      <c r="G13" s="202"/>
      <c r="H13" s="203"/>
      <c r="I13" s="182"/>
      <c r="J13" s="182" t="s">
        <v>27</v>
      </c>
      <c r="K13" s="182"/>
      <c r="L13" s="182" t="s">
        <v>28</v>
      </c>
      <c r="M13" s="203"/>
      <c r="N13" s="198"/>
      <c r="O13" s="198"/>
      <c r="P13" s="203"/>
    </row>
    <row r="14" spans="1:16" s="15" customFormat="1" ht="33">
      <c r="B14" s="182" t="s">
        <v>29</v>
      </c>
      <c r="C14" s="182"/>
      <c r="D14" s="182" t="s">
        <v>30</v>
      </c>
      <c r="E14" s="182"/>
      <c r="F14" s="182"/>
      <c r="G14" s="204"/>
      <c r="H14" s="182"/>
      <c r="I14" s="182"/>
      <c r="J14" s="182" t="s">
        <v>31</v>
      </c>
      <c r="K14" s="182"/>
      <c r="L14" s="198" t="s">
        <v>32</v>
      </c>
      <c r="M14" s="198"/>
      <c r="N14" s="198"/>
      <c r="O14" s="198"/>
      <c r="P14" s="198"/>
    </row>
    <row r="15" spans="1:16" s="15" customFormat="1" ht="21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34</v>
      </c>
      <c r="D17" s="108" t="s">
        <v>35</v>
      </c>
      <c r="E17" s="109" t="s">
        <v>36</v>
      </c>
      <c r="F17" s="109"/>
      <c r="G17" s="109" t="s">
        <v>37</v>
      </c>
      <c r="H17" s="109" t="s">
        <v>38</v>
      </c>
      <c r="I17" s="109" t="s">
        <v>39</v>
      </c>
      <c r="J17" s="109" t="s">
        <v>40</v>
      </c>
      <c r="K17" s="109" t="s">
        <v>41</v>
      </c>
      <c r="L17" s="109"/>
      <c r="M17" s="109"/>
      <c r="N17" s="109"/>
      <c r="O17" s="109"/>
      <c r="P17" s="110" t="s">
        <v>42</v>
      </c>
    </row>
    <row r="18" spans="2:16" s="111" customFormat="1" ht="80.25" hidden="1" customHeight="1">
      <c r="B18" s="112" t="s">
        <v>43</v>
      </c>
      <c r="C18" s="113"/>
      <c r="D18" s="114" t="s">
        <v>44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45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46</v>
      </c>
      <c r="C20" s="119"/>
      <c r="D20" s="120" t="str">
        <f>+D19</f>
        <v>BLACK</v>
      </c>
      <c r="E20" s="121"/>
      <c r="F20" s="122"/>
      <c r="G20" s="135">
        <f>SUM(G18:G19)</f>
        <v>0</v>
      </c>
      <c r="H20" s="135">
        <f>SUM(H18:H19)</f>
        <v>0</v>
      </c>
      <c r="I20" s="135">
        <f>SUM(I18:I19)</f>
        <v>0</v>
      </c>
      <c r="J20" s="135">
        <f>SUM(J18:J19)</f>
        <v>0</v>
      </c>
      <c r="K20" s="135">
        <f>SUM(K18:K19)</f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55" customFormat="1" ht="91.5" customHeight="1">
      <c r="B22" s="150"/>
      <c r="C22" s="151" t="s">
        <v>34</v>
      </c>
      <c r="D22" s="151" t="s">
        <v>35</v>
      </c>
      <c r="E22" s="152" t="s">
        <v>36</v>
      </c>
      <c r="F22" s="152"/>
      <c r="G22" s="152" t="s">
        <v>37</v>
      </c>
      <c r="H22" s="152" t="s">
        <v>38</v>
      </c>
      <c r="I22" s="152" t="s">
        <v>39</v>
      </c>
      <c r="J22" s="152" t="s">
        <v>40</v>
      </c>
      <c r="K22" s="152" t="s">
        <v>41</v>
      </c>
      <c r="L22" s="153"/>
      <c r="M22" s="153"/>
      <c r="N22" s="153"/>
      <c r="O22" s="153"/>
      <c r="P22" s="154" t="s">
        <v>42</v>
      </c>
    </row>
    <row r="23" spans="2:16" s="155" customFormat="1" ht="91.5" customHeight="1">
      <c r="B23" s="156" t="s">
        <v>43</v>
      </c>
      <c r="C23" s="157"/>
      <c r="D23" s="158" t="s">
        <v>47</v>
      </c>
      <c r="E23" s="159"/>
      <c r="F23" s="160"/>
      <c r="G23" s="160">
        <v>126</v>
      </c>
      <c r="H23" s="160">
        <v>255</v>
      </c>
      <c r="I23" s="160">
        <v>236</v>
      </c>
      <c r="J23" s="160">
        <v>100</v>
      </c>
      <c r="K23" s="160">
        <v>14</v>
      </c>
      <c r="L23" s="160"/>
      <c r="M23" s="160"/>
      <c r="N23" s="160"/>
      <c r="O23" s="160"/>
      <c r="P23" s="161">
        <f>SUM(E23:O23)</f>
        <v>731</v>
      </c>
    </row>
    <row r="24" spans="2:16" s="155" customFormat="1" ht="91.5" customHeight="1">
      <c r="B24" s="156" t="s">
        <v>45</v>
      </c>
      <c r="C24" s="157"/>
      <c r="D24" s="159" t="str">
        <f>+D23</f>
        <v>GREY HEATHER</v>
      </c>
      <c r="E24" s="159"/>
      <c r="F24" s="160"/>
      <c r="G24" s="162">
        <f>ROUNDUP(G23*5%,0)</f>
        <v>7</v>
      </c>
      <c r="H24" s="162">
        <f>ROUNDUP(H23*5%,0)</f>
        <v>13</v>
      </c>
      <c r="I24" s="162">
        <f>ROUNDUP(I23*5%,0)</f>
        <v>12</v>
      </c>
      <c r="J24" s="162">
        <f>ROUNDUP(J23*5%,0)</f>
        <v>5</v>
      </c>
      <c r="K24" s="162">
        <f>ROUNDUP(K23*5%,0)</f>
        <v>1</v>
      </c>
      <c r="L24" s="162"/>
      <c r="M24" s="162"/>
      <c r="N24" s="162"/>
      <c r="O24" s="162"/>
      <c r="P24" s="161">
        <f>SUM(E24:O24)</f>
        <v>38</v>
      </c>
    </row>
    <row r="25" spans="2:16" s="168" customFormat="1" ht="91.5" customHeight="1">
      <c r="B25" s="163" t="s">
        <v>46</v>
      </c>
      <c r="C25" s="163"/>
      <c r="D25" s="164" t="str">
        <f>+D24</f>
        <v>GREY HEATHER</v>
      </c>
      <c r="E25" s="165"/>
      <c r="F25" s="166"/>
      <c r="G25" s="166">
        <f>SUM(G23:G24)</f>
        <v>133</v>
      </c>
      <c r="H25" s="166">
        <f>SUM(H23:H24)</f>
        <v>268</v>
      </c>
      <c r="I25" s="166">
        <f>SUM(I23:I24)</f>
        <v>248</v>
      </c>
      <c r="J25" s="166">
        <f>SUM(J23:J24)</f>
        <v>105</v>
      </c>
      <c r="K25" s="166">
        <f>SUM(K23:K24)</f>
        <v>15</v>
      </c>
      <c r="L25" s="167"/>
      <c r="M25" s="167"/>
      <c r="N25" s="167"/>
      <c r="O25" s="167"/>
      <c r="P25" s="166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34</v>
      </c>
      <c r="D27" s="114" t="s">
        <v>35</v>
      </c>
      <c r="E27" s="115" t="s">
        <v>36</v>
      </c>
      <c r="F27" s="116"/>
      <c r="G27" s="116" t="s">
        <v>37</v>
      </c>
      <c r="H27" s="116" t="s">
        <v>38</v>
      </c>
      <c r="I27" s="116" t="s">
        <v>39</v>
      </c>
      <c r="J27" s="116" t="s">
        <v>40</v>
      </c>
      <c r="K27" s="116" t="s">
        <v>41</v>
      </c>
      <c r="L27" s="116"/>
      <c r="M27" s="116"/>
      <c r="N27" s="116"/>
      <c r="O27" s="116"/>
      <c r="P27" s="117" t="s">
        <v>42</v>
      </c>
    </row>
    <row r="28" spans="2:16" s="111" customFormat="1" ht="111.75" hidden="1" customHeight="1">
      <c r="B28" s="112" t="s">
        <v>43</v>
      </c>
      <c r="C28" s="113"/>
      <c r="D28" s="266" t="s">
        <v>48</v>
      </c>
      <c r="E28" s="266"/>
      <c r="F28" s="266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45</v>
      </c>
      <c r="C29" s="113"/>
      <c r="D29" s="266" t="str">
        <f>+D28</f>
        <v>WASHED BURGUNDY</v>
      </c>
      <c r="E29" s="266"/>
      <c r="F29" s="266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4" t="s">
        <v>46</v>
      </c>
      <c r="C30" s="132"/>
      <c r="D30" s="267" t="str">
        <f>+D29</f>
        <v>WASHED BURGUNDY</v>
      </c>
      <c r="E30" s="267"/>
      <c r="F30" s="267"/>
      <c r="G30" s="131">
        <f>SUM(G28:G29)</f>
        <v>0</v>
      </c>
      <c r="H30" s="131">
        <f>SUM(H28:H29)</f>
        <v>0</v>
      </c>
      <c r="I30" s="131">
        <f>SUM(I28:I29)</f>
        <v>0</v>
      </c>
      <c r="J30" s="131">
        <f>SUM(J28:J29)</f>
        <v>0</v>
      </c>
      <c r="K30" s="131">
        <f>SUM(K28:K29)</f>
        <v>0</v>
      </c>
      <c r="L30" s="131"/>
      <c r="M30" s="131"/>
      <c r="N30" s="131"/>
      <c r="O30" s="131"/>
      <c r="P30" s="133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34</v>
      </c>
      <c r="D32" s="108" t="s">
        <v>35</v>
      </c>
      <c r="E32" s="131" t="s">
        <v>36</v>
      </c>
      <c r="F32" s="131"/>
      <c r="G32" s="131" t="s">
        <v>37</v>
      </c>
      <c r="H32" s="131" t="s">
        <v>38</v>
      </c>
      <c r="I32" s="131" t="s">
        <v>39</v>
      </c>
      <c r="J32" s="131" t="s">
        <v>40</v>
      </c>
      <c r="K32" s="131" t="s">
        <v>41</v>
      </c>
      <c r="L32" s="131"/>
      <c r="M32" s="131"/>
      <c r="N32" s="131"/>
      <c r="O32" s="131"/>
      <c r="P32" s="110" t="s">
        <v>42</v>
      </c>
    </row>
    <row r="33" spans="1:16" s="111" customFormat="1" ht="74.25" hidden="1" customHeight="1">
      <c r="B33" s="112" t="s">
        <v>43</v>
      </c>
      <c r="C33" s="113"/>
      <c r="D33" s="114" t="s">
        <v>49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45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46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>SUM(H33:H34)</f>
        <v>0</v>
      </c>
      <c r="I35" s="122">
        <f>SUM(I33:I34)</f>
        <v>0</v>
      </c>
      <c r="J35" s="122">
        <f>SUM(J33:J34)</f>
        <v>0</v>
      </c>
      <c r="K35" s="122">
        <f>SUM(K33:K34)</f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34</v>
      </c>
      <c r="D37" s="108" t="s">
        <v>35</v>
      </c>
      <c r="E37" s="109" t="s">
        <v>36</v>
      </c>
      <c r="F37" s="109"/>
      <c r="G37" s="109" t="s">
        <v>37</v>
      </c>
      <c r="H37" s="109" t="s">
        <v>38</v>
      </c>
      <c r="I37" s="109" t="s">
        <v>39</v>
      </c>
      <c r="J37" s="109" t="s">
        <v>40</v>
      </c>
      <c r="K37" s="109" t="s">
        <v>41</v>
      </c>
      <c r="L37" s="109"/>
      <c r="M37" s="109"/>
      <c r="N37" s="109"/>
      <c r="O37" s="109"/>
      <c r="P37" s="110" t="s">
        <v>42</v>
      </c>
    </row>
    <row r="38" spans="1:16" s="111" customFormat="1" ht="74.25" hidden="1" customHeight="1">
      <c r="B38" s="112" t="s">
        <v>43</v>
      </c>
      <c r="C38" s="113"/>
      <c r="D38" s="114" t="s">
        <v>50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45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46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68" customFormat="1" ht="102.75" customHeight="1">
      <c r="B42" s="169" t="s">
        <v>51</v>
      </c>
      <c r="C42" s="170"/>
      <c r="D42" s="169"/>
      <c r="E42" s="171"/>
      <c r="F42" s="172"/>
      <c r="G42" s="172">
        <f>G20+G25+G30+G35</f>
        <v>133</v>
      </c>
      <c r="H42" s="172">
        <f>H20+H25+H30+H35</f>
        <v>268</v>
      </c>
      <c r="I42" s="172">
        <f>I20+I25+I30+I35</f>
        <v>248</v>
      </c>
      <c r="J42" s="172">
        <f>J20+J25+J30+J35</f>
        <v>105</v>
      </c>
      <c r="K42" s="172">
        <f>K20+K25+K30+K35</f>
        <v>15</v>
      </c>
      <c r="L42" s="172"/>
      <c r="M42" s="172"/>
      <c r="N42" s="172"/>
      <c r="O42" s="172"/>
      <c r="P42" s="172">
        <f>P20+P25+P30+P35</f>
        <v>769</v>
      </c>
    </row>
    <row r="43" spans="1:16" s="99" customFormat="1" ht="20.25" customHeight="1">
      <c r="B43" s="100"/>
      <c r="C43" s="101"/>
      <c r="D43" s="268" t="s">
        <v>52</v>
      </c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</row>
    <row r="44" spans="1:16" s="4" customFormat="1" ht="59.1" customHeight="1" thickBot="1">
      <c r="B44" s="87" t="s">
        <v>53</v>
      </c>
      <c r="C44" s="24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</row>
    <row r="45" spans="1:16" s="25" customFormat="1" ht="120.75" thickBot="1">
      <c r="A45" s="270" t="s">
        <v>54</v>
      </c>
      <c r="B45" s="271"/>
      <c r="C45" s="271"/>
      <c r="D45" s="81" t="s">
        <v>55</v>
      </c>
      <c r="E45" s="82" t="s">
        <v>56</v>
      </c>
      <c r="F45" s="81" t="s">
        <v>57</v>
      </c>
      <c r="G45" s="83" t="s">
        <v>58</v>
      </c>
      <c r="H45" s="83" t="s">
        <v>59</v>
      </c>
      <c r="I45" s="83" t="s">
        <v>60</v>
      </c>
      <c r="J45" s="83" t="s">
        <v>61</v>
      </c>
      <c r="K45" s="83" t="s">
        <v>62</v>
      </c>
      <c r="L45" s="83" t="s">
        <v>63</v>
      </c>
      <c r="M45" s="272" t="s">
        <v>64</v>
      </c>
      <c r="N45" s="273"/>
      <c r="O45" s="273"/>
      <c r="P45" s="274"/>
    </row>
    <row r="46" spans="1:16" s="34" customFormat="1" ht="45.75" hidden="1" customHeight="1">
      <c r="A46" s="258" t="str">
        <f>D18</f>
        <v>BLACK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60"/>
    </row>
    <row r="47" spans="1:16" s="128" customFormat="1" ht="120" hidden="1" customHeight="1">
      <c r="A47" s="129">
        <v>1</v>
      </c>
      <c r="B47" s="261" t="str">
        <f>$L$11</f>
        <v>100% DRY COTTON FLEECE 410GSM</v>
      </c>
      <c r="C47" s="261"/>
      <c r="D47" s="188" t="s">
        <v>65</v>
      </c>
      <c r="E47" s="188" t="str">
        <f>A46</f>
        <v>BLACK</v>
      </c>
      <c r="F47" s="129" t="s">
        <v>38</v>
      </c>
      <c r="G47" s="189">
        <f>$P$20</f>
        <v>0</v>
      </c>
      <c r="H47" s="190">
        <v>1.5</v>
      </c>
      <c r="I47" s="179">
        <f>G47*H47</f>
        <v>0</v>
      </c>
      <c r="J47" s="179"/>
      <c r="K47" s="179"/>
      <c r="L47" s="205"/>
      <c r="M47" s="262"/>
      <c r="N47" s="263"/>
      <c r="O47" s="263"/>
      <c r="P47" s="264"/>
    </row>
    <row r="48" spans="1:16" s="128" customFormat="1" ht="89.25" hidden="1" customHeight="1">
      <c r="A48" s="129">
        <v>2</v>
      </c>
      <c r="B48" s="261" t="s">
        <v>66</v>
      </c>
      <c r="C48" s="261"/>
      <c r="D48" s="188" t="s">
        <v>67</v>
      </c>
      <c r="E48" s="188" t="str">
        <f>E47</f>
        <v>BLACK</v>
      </c>
      <c r="F48" s="129" t="s">
        <v>38</v>
      </c>
      <c r="G48" s="189">
        <f>$P$20</f>
        <v>0</v>
      </c>
      <c r="H48" s="190">
        <v>0.3</v>
      </c>
      <c r="I48" s="179">
        <f>G48*H48</f>
        <v>0</v>
      </c>
      <c r="J48" s="179"/>
      <c r="K48" s="179"/>
      <c r="L48" s="205"/>
      <c r="M48" s="262"/>
      <c r="N48" s="263"/>
      <c r="O48" s="263"/>
      <c r="P48" s="264"/>
    </row>
    <row r="49" spans="1:16" s="128" customFormat="1" ht="129" hidden="1" customHeight="1">
      <c r="A49" s="129">
        <v>3</v>
      </c>
      <c r="B49" s="265" t="s">
        <v>68</v>
      </c>
      <c r="C49" s="265"/>
      <c r="D49" s="188" t="s">
        <v>69</v>
      </c>
      <c r="E49" s="188" t="str">
        <f>E48</f>
        <v>BLACK</v>
      </c>
      <c r="F49" s="129" t="s">
        <v>38</v>
      </c>
      <c r="G49" s="189">
        <f>$P$20</f>
        <v>0</v>
      </c>
      <c r="H49" s="130">
        <v>0.3</v>
      </c>
      <c r="I49" s="179">
        <f>G49*H49</f>
        <v>0</v>
      </c>
      <c r="J49" s="179"/>
      <c r="K49" s="179"/>
      <c r="L49" s="205"/>
      <c r="M49" s="262"/>
      <c r="N49" s="263"/>
      <c r="O49" s="263"/>
      <c r="P49" s="264"/>
    </row>
    <row r="50" spans="1:16" s="34" customFormat="1" ht="51.75" customHeight="1">
      <c r="A50" s="275" t="str">
        <f>D23</f>
        <v>GREY HEATHER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7"/>
    </row>
    <row r="51" spans="1:16" s="128" customFormat="1" ht="186.75" customHeight="1">
      <c r="A51" s="129">
        <v>1</v>
      </c>
      <c r="B51" s="261" t="str">
        <f>$L$11</f>
        <v>100% DRY COTTON FLEECE 410GSM</v>
      </c>
      <c r="C51" s="261"/>
      <c r="D51" s="188" t="s">
        <v>65</v>
      </c>
      <c r="E51" s="188" t="str">
        <f>A50</f>
        <v>GREY HEATHER</v>
      </c>
      <c r="F51" s="129" t="s">
        <v>38</v>
      </c>
      <c r="G51" s="189">
        <f>$P$25</f>
        <v>769</v>
      </c>
      <c r="H51" s="193">
        <v>0.61</v>
      </c>
      <c r="I51" s="179">
        <f>G51*H51</f>
        <v>469.09</v>
      </c>
      <c r="J51" s="174">
        <f>I51*0.7%+(I51/50)*0.5+4</f>
        <v>11.97453</v>
      </c>
      <c r="K51" s="173">
        <v>2</v>
      </c>
      <c r="L51" s="206">
        <f>SUBTOTAL(9,I51:K51)</f>
        <v>483.06452999999999</v>
      </c>
      <c r="M51" s="262" t="s">
        <v>70</v>
      </c>
      <c r="N51" s="263"/>
      <c r="O51" s="263"/>
      <c r="P51" s="264"/>
    </row>
    <row r="52" spans="1:16" s="128" customFormat="1" ht="186.75" customHeight="1">
      <c r="A52" s="129">
        <v>2</v>
      </c>
      <c r="B52" s="261" t="s">
        <v>66</v>
      </c>
      <c r="C52" s="261"/>
      <c r="D52" s="188" t="s">
        <v>67</v>
      </c>
      <c r="E52" s="188" t="str">
        <f>E51</f>
        <v>GREY HEATHER</v>
      </c>
      <c r="F52" s="129" t="s">
        <v>38</v>
      </c>
      <c r="G52" s="189">
        <f>$P$25</f>
        <v>769</v>
      </c>
      <c r="H52" s="190">
        <v>0.255</v>
      </c>
      <c r="I52" s="179">
        <f>G52*H52</f>
        <v>196.095</v>
      </c>
      <c r="J52" s="176">
        <f>I52*0.7%+(I52/50)*0.5+2</f>
        <v>5.333615</v>
      </c>
      <c r="K52" s="175"/>
      <c r="L52" s="205">
        <f>SUBTOTAL(9,I52:K52)</f>
        <v>201.42861500000001</v>
      </c>
      <c r="M52" s="262" t="s">
        <v>71</v>
      </c>
      <c r="N52" s="263"/>
      <c r="O52" s="263"/>
      <c r="P52" s="264"/>
    </row>
    <row r="53" spans="1:16" s="128" customFormat="1" ht="186.75" customHeight="1">
      <c r="A53" s="129">
        <v>3</v>
      </c>
      <c r="B53" s="265" t="s">
        <v>68</v>
      </c>
      <c r="C53" s="265"/>
      <c r="D53" s="188" t="s">
        <v>69</v>
      </c>
      <c r="E53" s="188" t="str">
        <f>E52</f>
        <v>GREY HEATHER</v>
      </c>
      <c r="F53" s="129" t="s">
        <v>38</v>
      </c>
      <c r="G53" s="189">
        <f>$P$25</f>
        <v>769</v>
      </c>
      <c r="H53" s="130">
        <v>1.4999999999999999E-2</v>
      </c>
      <c r="I53" s="179">
        <f>G53*H53</f>
        <v>11.535</v>
      </c>
      <c r="J53" s="176">
        <f>I53*0.7%+(I53/50)*0.5+1</f>
        <v>1.1960950000000001</v>
      </c>
      <c r="K53" s="175"/>
      <c r="L53" s="205">
        <f>SUBTOTAL(9,I53:K53)</f>
        <v>12.731095</v>
      </c>
      <c r="M53" s="262" t="s">
        <v>72</v>
      </c>
      <c r="N53" s="263"/>
      <c r="O53" s="263"/>
      <c r="P53" s="264"/>
    </row>
    <row r="54" spans="1:16" s="34" customFormat="1" ht="51.75" hidden="1" customHeight="1">
      <c r="A54" s="275" t="str">
        <f>D28</f>
        <v>WASHED BURGUNDY</v>
      </c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7"/>
    </row>
    <row r="55" spans="1:16" s="128" customFormat="1" ht="96.75" hidden="1" customHeight="1">
      <c r="A55" s="129">
        <v>1</v>
      </c>
      <c r="B55" s="261" t="str">
        <f>$L$11</f>
        <v>100% DRY COTTON FLEECE 410GSM</v>
      </c>
      <c r="C55" s="261"/>
      <c r="D55" s="188" t="s">
        <v>65</v>
      </c>
      <c r="E55" s="188" t="str">
        <f>A54</f>
        <v>WASHED BURGUNDY</v>
      </c>
      <c r="F55" s="129" t="s">
        <v>38</v>
      </c>
      <c r="G55" s="189">
        <f>$P$20</f>
        <v>0</v>
      </c>
      <c r="H55" s="190">
        <v>1.5</v>
      </c>
      <c r="I55" s="179">
        <f>G55*H55</f>
        <v>0</v>
      </c>
      <c r="J55" s="179"/>
      <c r="K55" s="179"/>
      <c r="L55" s="205"/>
      <c r="M55" s="262"/>
      <c r="N55" s="263"/>
      <c r="O55" s="263"/>
      <c r="P55" s="264"/>
    </row>
    <row r="56" spans="1:16" s="128" customFormat="1" ht="70.5" hidden="1" customHeight="1">
      <c r="A56" s="129">
        <v>2</v>
      </c>
      <c r="B56" s="261" t="s">
        <v>66</v>
      </c>
      <c r="C56" s="261"/>
      <c r="D56" s="188" t="s">
        <v>67</v>
      </c>
      <c r="E56" s="188" t="str">
        <f>E55</f>
        <v>WASHED BURGUNDY</v>
      </c>
      <c r="F56" s="129" t="s">
        <v>38</v>
      </c>
      <c r="G56" s="189">
        <f>$P$20</f>
        <v>0</v>
      </c>
      <c r="H56" s="190">
        <v>0.3</v>
      </c>
      <c r="I56" s="179">
        <f>G56*H56</f>
        <v>0</v>
      </c>
      <c r="J56" s="179"/>
      <c r="K56" s="179"/>
      <c r="L56" s="205"/>
      <c r="M56" s="262"/>
      <c r="N56" s="263"/>
      <c r="O56" s="263"/>
      <c r="P56" s="264"/>
    </row>
    <row r="57" spans="1:16" s="128" customFormat="1" ht="125.25" hidden="1" customHeight="1">
      <c r="A57" s="129">
        <v>3</v>
      </c>
      <c r="B57" s="265" t="s">
        <v>68</v>
      </c>
      <c r="C57" s="265"/>
      <c r="D57" s="188" t="s">
        <v>69</v>
      </c>
      <c r="E57" s="188" t="str">
        <f>E56</f>
        <v>WASHED BURGUNDY</v>
      </c>
      <c r="F57" s="129" t="s">
        <v>38</v>
      </c>
      <c r="G57" s="189">
        <f>$P$20</f>
        <v>0</v>
      </c>
      <c r="H57" s="130">
        <v>0.3</v>
      </c>
      <c r="I57" s="179">
        <f>G57*H57</f>
        <v>0</v>
      </c>
      <c r="J57" s="179"/>
      <c r="K57" s="179"/>
      <c r="L57" s="205"/>
      <c r="M57" s="262"/>
      <c r="N57" s="263"/>
      <c r="O57" s="263"/>
      <c r="P57" s="264"/>
    </row>
    <row r="58" spans="1:16" s="34" customFormat="1" ht="51.75" hidden="1" customHeight="1">
      <c r="A58" s="275" t="str">
        <f>D33</f>
        <v>LIME</v>
      </c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7"/>
    </row>
    <row r="59" spans="1:16" s="128" customFormat="1" ht="96.75" hidden="1" customHeight="1">
      <c r="A59" s="129">
        <v>1</v>
      </c>
      <c r="B59" s="261" t="str">
        <f>$L$11</f>
        <v>100% DRY COTTON FLEECE 410GSM</v>
      </c>
      <c r="C59" s="261"/>
      <c r="D59" s="188" t="s">
        <v>65</v>
      </c>
      <c r="E59" s="188" t="str">
        <f>A58</f>
        <v>LIME</v>
      </c>
      <c r="F59" s="129" t="s">
        <v>38</v>
      </c>
      <c r="G59" s="189">
        <f>$P$20</f>
        <v>0</v>
      </c>
      <c r="H59" s="190">
        <v>1.5</v>
      </c>
      <c r="I59" s="179">
        <f>G59*H59</f>
        <v>0</v>
      </c>
      <c r="J59" s="179"/>
      <c r="K59" s="179"/>
      <c r="L59" s="205"/>
      <c r="M59" s="262"/>
      <c r="N59" s="263"/>
      <c r="O59" s="263"/>
      <c r="P59" s="264"/>
    </row>
    <row r="60" spans="1:16" s="128" customFormat="1" ht="70.5" hidden="1" customHeight="1">
      <c r="A60" s="129">
        <v>2</v>
      </c>
      <c r="B60" s="261" t="s">
        <v>66</v>
      </c>
      <c r="C60" s="261"/>
      <c r="D60" s="188" t="s">
        <v>67</v>
      </c>
      <c r="E60" s="188" t="str">
        <f>E59</f>
        <v>LIME</v>
      </c>
      <c r="F60" s="129" t="s">
        <v>38</v>
      </c>
      <c r="G60" s="189">
        <f>$P$20</f>
        <v>0</v>
      </c>
      <c r="H60" s="190">
        <v>0.3</v>
      </c>
      <c r="I60" s="179">
        <f>G60*H60</f>
        <v>0</v>
      </c>
      <c r="J60" s="179"/>
      <c r="K60" s="179"/>
      <c r="L60" s="205"/>
      <c r="M60" s="262"/>
      <c r="N60" s="263"/>
      <c r="O60" s="263"/>
      <c r="P60" s="264"/>
    </row>
    <row r="61" spans="1:16" s="128" customFormat="1" ht="125.25" hidden="1" customHeight="1">
      <c r="A61" s="129">
        <v>3</v>
      </c>
      <c r="B61" s="265" t="s">
        <v>68</v>
      </c>
      <c r="C61" s="265"/>
      <c r="D61" s="188" t="s">
        <v>69</v>
      </c>
      <c r="E61" s="188" t="str">
        <f>E60</f>
        <v>LIME</v>
      </c>
      <c r="F61" s="129" t="s">
        <v>38</v>
      </c>
      <c r="G61" s="189">
        <f>$P$20</f>
        <v>0</v>
      </c>
      <c r="H61" s="130">
        <v>0.3</v>
      </c>
      <c r="I61" s="179">
        <f>G61*H61</f>
        <v>0</v>
      </c>
      <c r="J61" s="179"/>
      <c r="K61" s="179"/>
      <c r="L61" s="205"/>
      <c r="M61" s="262"/>
      <c r="N61" s="263"/>
      <c r="O61" s="263"/>
      <c r="P61" s="264"/>
    </row>
    <row r="62" spans="1:16" s="34" customFormat="1" ht="21.75" customHeight="1">
      <c r="A62" s="275"/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7"/>
    </row>
    <row r="63" spans="1:16" s="26" customFormat="1" ht="33.75" thickBot="1">
      <c r="B63" s="87" t="s">
        <v>73</v>
      </c>
      <c r="C63" s="27"/>
      <c r="D63" s="27"/>
      <c r="E63" s="27"/>
      <c r="G63" s="28"/>
      <c r="P63" s="29"/>
    </row>
    <row r="64" spans="1:16" s="40" customFormat="1" ht="96">
      <c r="A64" s="278" t="s">
        <v>74</v>
      </c>
      <c r="B64" s="279"/>
      <c r="C64" s="279"/>
      <c r="D64" s="279"/>
      <c r="E64" s="280"/>
      <c r="F64" s="84" t="s">
        <v>75</v>
      </c>
      <c r="G64" s="84" t="s">
        <v>76</v>
      </c>
      <c r="H64" s="281" t="s">
        <v>77</v>
      </c>
      <c r="I64" s="282"/>
      <c r="J64" s="85" t="s">
        <v>57</v>
      </c>
      <c r="K64" s="84" t="s">
        <v>78</v>
      </c>
      <c r="L64" s="84" t="s">
        <v>79</v>
      </c>
      <c r="M64" s="86" t="s">
        <v>80</v>
      </c>
      <c r="N64" s="86" t="s">
        <v>81</v>
      </c>
      <c r="O64" s="86" t="s">
        <v>82</v>
      </c>
      <c r="P64" s="86" t="s">
        <v>83</v>
      </c>
    </row>
    <row r="65" spans="1:16" s="15" customFormat="1" ht="57.75" hidden="1" customHeight="1">
      <c r="A65" s="185">
        <v>1</v>
      </c>
      <c r="B65" s="283" t="s">
        <v>84</v>
      </c>
      <c r="C65" s="283"/>
      <c r="D65" s="283"/>
      <c r="E65" s="283"/>
      <c r="F65" s="181" t="str">
        <f>H65</f>
        <v>BLACK</v>
      </c>
      <c r="G65" s="192"/>
      <c r="H65" s="284" t="str">
        <f>$D$18</f>
        <v>BLACK</v>
      </c>
      <c r="I65" s="285" t="str">
        <f t="shared" ref="I65:I88" si="0">$E$47</f>
        <v>BLACK</v>
      </c>
      <c r="J65" s="183" t="s">
        <v>85</v>
      </c>
      <c r="K65" s="183">
        <f>$P$20</f>
        <v>0</v>
      </c>
      <c r="L65" s="207">
        <f>195/5000</f>
        <v>3.9E-2</v>
      </c>
      <c r="M65" s="186">
        <f t="shared" ref="M65:M72" si="1">K65*L65</f>
        <v>0</v>
      </c>
      <c r="N65" s="186"/>
      <c r="O65" s="184">
        <f t="shared" ref="O65:O88" si="2">ROUNDUP(N65+M65,0)</f>
        <v>0</v>
      </c>
      <c r="P65" s="208"/>
    </row>
    <row r="66" spans="1:16" s="15" customFormat="1" ht="84" customHeight="1">
      <c r="A66" s="185">
        <v>1</v>
      </c>
      <c r="B66" s="283" t="s">
        <v>84</v>
      </c>
      <c r="C66" s="283"/>
      <c r="D66" s="283"/>
      <c r="E66" s="283"/>
      <c r="F66" s="181" t="str">
        <f>H66</f>
        <v>GREY HEATHER</v>
      </c>
      <c r="G66" s="192" t="s">
        <v>86</v>
      </c>
      <c r="H66" s="284" t="str">
        <f>$D$23</f>
        <v>GREY HEATHER</v>
      </c>
      <c r="I66" s="285" t="str">
        <f t="shared" si="0"/>
        <v>BLACK</v>
      </c>
      <c r="J66" s="183" t="s">
        <v>85</v>
      </c>
      <c r="K66" s="183">
        <f>$P$25</f>
        <v>769</v>
      </c>
      <c r="L66" s="207">
        <f>185/5000</f>
        <v>3.6999999999999998E-2</v>
      </c>
      <c r="M66" s="186">
        <f t="shared" si="1"/>
        <v>28.452999999999999</v>
      </c>
      <c r="N66" s="186"/>
      <c r="O66" s="184">
        <f t="shared" si="2"/>
        <v>29</v>
      </c>
      <c r="P66" s="208"/>
    </row>
    <row r="67" spans="1:16" s="15" customFormat="1" ht="57.75" hidden="1" customHeight="1">
      <c r="A67" s="185">
        <v>1</v>
      </c>
      <c r="B67" s="283" t="s">
        <v>84</v>
      </c>
      <c r="C67" s="283"/>
      <c r="D67" s="283"/>
      <c r="E67" s="283"/>
      <c r="F67" s="181" t="str">
        <f>H67</f>
        <v>WASHED BURGUNDY</v>
      </c>
      <c r="G67" s="192"/>
      <c r="H67" s="284" t="str">
        <f>$D$28</f>
        <v>WASHED BURGUNDY</v>
      </c>
      <c r="I67" s="285" t="str">
        <f t="shared" si="0"/>
        <v>BLACK</v>
      </c>
      <c r="J67" s="183" t="s">
        <v>85</v>
      </c>
      <c r="K67" s="183">
        <f>$P$30</f>
        <v>0</v>
      </c>
      <c r="L67" s="207">
        <f>195/5000</f>
        <v>3.9E-2</v>
      </c>
      <c r="M67" s="186">
        <f t="shared" si="1"/>
        <v>0</v>
      </c>
      <c r="N67" s="186"/>
      <c r="O67" s="184">
        <f t="shared" si="2"/>
        <v>0</v>
      </c>
      <c r="P67" s="208"/>
    </row>
    <row r="68" spans="1:16" s="15" customFormat="1" ht="57.75" hidden="1" customHeight="1">
      <c r="A68" s="185">
        <v>1</v>
      </c>
      <c r="B68" s="283" t="s">
        <v>84</v>
      </c>
      <c r="C68" s="283"/>
      <c r="D68" s="283"/>
      <c r="E68" s="283"/>
      <c r="F68" s="181" t="str">
        <f>H68</f>
        <v>LIME</v>
      </c>
      <c r="G68" s="192"/>
      <c r="H68" s="284" t="str">
        <f>$D$33</f>
        <v>LIME</v>
      </c>
      <c r="I68" s="285" t="str">
        <f t="shared" si="0"/>
        <v>BLACK</v>
      </c>
      <c r="J68" s="183" t="s">
        <v>85</v>
      </c>
      <c r="K68" s="183">
        <f>$P$35</f>
        <v>0</v>
      </c>
      <c r="L68" s="207">
        <f>195/5000</f>
        <v>3.9E-2</v>
      </c>
      <c r="M68" s="186">
        <f t="shared" si="1"/>
        <v>0</v>
      </c>
      <c r="N68" s="186"/>
      <c r="O68" s="184">
        <f t="shared" si="2"/>
        <v>0</v>
      </c>
      <c r="P68" s="208"/>
    </row>
    <row r="69" spans="1:16" s="15" customFormat="1" ht="57.75" hidden="1" customHeight="1">
      <c r="A69" s="185">
        <v>2</v>
      </c>
      <c r="B69" s="283" t="s">
        <v>87</v>
      </c>
      <c r="C69" s="283"/>
      <c r="D69" s="283"/>
      <c r="E69" s="283"/>
      <c r="F69" s="286" t="s">
        <v>44</v>
      </c>
      <c r="G69" s="290" t="s">
        <v>88</v>
      </c>
      <c r="H69" s="294" t="str">
        <f>$D$18</f>
        <v>BLACK</v>
      </c>
      <c r="I69" s="295" t="str">
        <f t="shared" si="0"/>
        <v>BLACK</v>
      </c>
      <c r="J69" s="183" t="s">
        <v>85</v>
      </c>
      <c r="K69" s="183">
        <f>$P$20</f>
        <v>0</v>
      </c>
      <c r="L69" s="209">
        <f>4/4500</f>
        <v>8.8888888888888893E-4</v>
      </c>
      <c r="M69" s="186">
        <f t="shared" si="1"/>
        <v>0</v>
      </c>
      <c r="N69" s="186"/>
      <c r="O69" s="184">
        <f t="shared" si="2"/>
        <v>0</v>
      </c>
      <c r="P69" s="208"/>
    </row>
    <row r="70" spans="1:16" s="15" customFormat="1" ht="84" customHeight="1">
      <c r="A70" s="185">
        <v>2</v>
      </c>
      <c r="B70" s="283" t="s">
        <v>87</v>
      </c>
      <c r="C70" s="283"/>
      <c r="D70" s="283"/>
      <c r="E70" s="283"/>
      <c r="F70" s="287" t="s">
        <v>44</v>
      </c>
      <c r="G70" s="291" t="s">
        <v>88</v>
      </c>
      <c r="H70" s="296" t="str">
        <f>$D$23</f>
        <v>GREY HEATHER</v>
      </c>
      <c r="I70" s="296" t="str">
        <f t="shared" si="0"/>
        <v>BLACK</v>
      </c>
      <c r="J70" s="183" t="s">
        <v>85</v>
      </c>
      <c r="K70" s="183">
        <f>$P$25</f>
        <v>769</v>
      </c>
      <c r="L70" s="209">
        <f>4/4500</f>
        <v>8.8888888888888893E-4</v>
      </c>
      <c r="M70" s="186">
        <f t="shared" si="1"/>
        <v>0.68355555555555558</v>
      </c>
      <c r="N70" s="186"/>
      <c r="O70" s="184">
        <f t="shared" si="2"/>
        <v>1</v>
      </c>
      <c r="P70" s="208"/>
    </row>
    <row r="71" spans="1:16" s="15" customFormat="1" ht="57.75" hidden="1" customHeight="1">
      <c r="A71" s="185">
        <v>2</v>
      </c>
      <c r="B71" s="283" t="s">
        <v>87</v>
      </c>
      <c r="C71" s="283"/>
      <c r="D71" s="283"/>
      <c r="E71" s="283"/>
      <c r="F71" s="288" t="s">
        <v>44</v>
      </c>
      <c r="G71" s="292" t="s">
        <v>88</v>
      </c>
      <c r="H71" s="297" t="str">
        <f>$D$28</f>
        <v>WASHED BURGUNDY</v>
      </c>
      <c r="I71" s="298" t="str">
        <f t="shared" si="0"/>
        <v>BLACK</v>
      </c>
      <c r="J71" s="183" t="s">
        <v>85</v>
      </c>
      <c r="K71" s="183">
        <f>$P$30</f>
        <v>0</v>
      </c>
      <c r="L71" s="209">
        <f>4/4500</f>
        <v>8.8888888888888893E-4</v>
      </c>
      <c r="M71" s="186">
        <f t="shared" si="1"/>
        <v>0</v>
      </c>
      <c r="N71" s="186"/>
      <c r="O71" s="184">
        <f t="shared" si="2"/>
        <v>0</v>
      </c>
      <c r="P71" s="208"/>
    </row>
    <row r="72" spans="1:16" s="15" customFormat="1" ht="57.75" hidden="1" customHeight="1">
      <c r="A72" s="185">
        <v>2</v>
      </c>
      <c r="B72" s="283" t="s">
        <v>87</v>
      </c>
      <c r="C72" s="283"/>
      <c r="D72" s="283"/>
      <c r="E72" s="283"/>
      <c r="F72" s="289" t="s">
        <v>44</v>
      </c>
      <c r="G72" s="293" t="s">
        <v>88</v>
      </c>
      <c r="H72" s="284" t="str">
        <f>$D$33</f>
        <v>LIME</v>
      </c>
      <c r="I72" s="285" t="str">
        <f t="shared" si="0"/>
        <v>BLACK</v>
      </c>
      <c r="J72" s="183" t="s">
        <v>85</v>
      </c>
      <c r="K72" s="183">
        <f>$P$35</f>
        <v>0</v>
      </c>
      <c r="L72" s="209">
        <f>4/4500</f>
        <v>8.8888888888888893E-4</v>
      </c>
      <c r="M72" s="186">
        <f t="shared" si="1"/>
        <v>0</v>
      </c>
      <c r="N72" s="186"/>
      <c r="O72" s="184">
        <f t="shared" si="2"/>
        <v>0</v>
      </c>
      <c r="P72" s="208"/>
    </row>
    <row r="73" spans="1:16" s="15" customFormat="1" ht="57.75" hidden="1" customHeight="1">
      <c r="A73" s="185">
        <v>3</v>
      </c>
      <c r="B73" s="299" t="s">
        <v>89</v>
      </c>
      <c r="C73" s="283"/>
      <c r="D73" s="283"/>
      <c r="E73" s="283"/>
      <c r="F73" s="286" t="s">
        <v>90</v>
      </c>
      <c r="G73" s="290" t="s">
        <v>91</v>
      </c>
      <c r="H73" s="294" t="str">
        <f>$D$18</f>
        <v>BLACK</v>
      </c>
      <c r="I73" s="295" t="str">
        <f t="shared" si="0"/>
        <v>BLACK</v>
      </c>
      <c r="J73" s="183" t="s">
        <v>92</v>
      </c>
      <c r="K73" s="183">
        <f>$P$20</f>
        <v>0</v>
      </c>
      <c r="L73" s="183">
        <v>1</v>
      </c>
      <c r="M73" s="183">
        <f t="shared" ref="M73:M84" si="3">L73*K73</f>
        <v>0</v>
      </c>
      <c r="N73" s="186"/>
      <c r="O73" s="184">
        <f t="shared" si="2"/>
        <v>0</v>
      </c>
      <c r="P73" s="208"/>
    </row>
    <row r="74" spans="1:16" s="15" customFormat="1" ht="84" customHeight="1">
      <c r="A74" s="185">
        <v>3</v>
      </c>
      <c r="B74" s="299" t="s">
        <v>89</v>
      </c>
      <c r="C74" s="283"/>
      <c r="D74" s="283"/>
      <c r="E74" s="283"/>
      <c r="F74" s="287"/>
      <c r="G74" s="291"/>
      <c r="H74" s="296" t="str">
        <f>$D$23</f>
        <v>GREY HEATHER</v>
      </c>
      <c r="I74" s="296" t="str">
        <f t="shared" si="0"/>
        <v>BLACK</v>
      </c>
      <c r="J74" s="183" t="s">
        <v>92</v>
      </c>
      <c r="K74" s="183">
        <f>$P$25</f>
        <v>769</v>
      </c>
      <c r="L74" s="183">
        <v>1</v>
      </c>
      <c r="M74" s="183">
        <f t="shared" si="3"/>
        <v>769</v>
      </c>
      <c r="N74" s="186"/>
      <c r="O74" s="184">
        <f t="shared" si="2"/>
        <v>769</v>
      </c>
      <c r="P74" s="208"/>
    </row>
    <row r="75" spans="1:16" s="15" customFormat="1" ht="57.75" hidden="1" customHeight="1">
      <c r="A75" s="185">
        <v>3</v>
      </c>
      <c r="B75" s="299" t="s">
        <v>89</v>
      </c>
      <c r="C75" s="283"/>
      <c r="D75" s="283"/>
      <c r="E75" s="283"/>
      <c r="F75" s="288"/>
      <c r="G75" s="292"/>
      <c r="H75" s="297" t="str">
        <f>$D$28</f>
        <v>WASHED BURGUNDY</v>
      </c>
      <c r="I75" s="298" t="str">
        <f t="shared" si="0"/>
        <v>BLACK</v>
      </c>
      <c r="J75" s="183" t="s">
        <v>92</v>
      </c>
      <c r="K75" s="183">
        <f>$P$30</f>
        <v>0</v>
      </c>
      <c r="L75" s="183">
        <v>1</v>
      </c>
      <c r="M75" s="183">
        <f t="shared" si="3"/>
        <v>0</v>
      </c>
      <c r="N75" s="186"/>
      <c r="O75" s="184">
        <f t="shared" si="2"/>
        <v>0</v>
      </c>
      <c r="P75" s="208"/>
    </row>
    <row r="76" spans="1:16" s="15" customFormat="1" ht="57.75" hidden="1" customHeight="1">
      <c r="A76" s="185">
        <v>3</v>
      </c>
      <c r="B76" s="299" t="s">
        <v>89</v>
      </c>
      <c r="C76" s="283"/>
      <c r="D76" s="283"/>
      <c r="E76" s="283"/>
      <c r="F76" s="289"/>
      <c r="G76" s="293"/>
      <c r="H76" s="284" t="str">
        <f>$D$33</f>
        <v>LIME</v>
      </c>
      <c r="I76" s="285" t="str">
        <f t="shared" si="0"/>
        <v>BLACK</v>
      </c>
      <c r="J76" s="183" t="s">
        <v>92</v>
      </c>
      <c r="K76" s="183">
        <f>$P$35</f>
        <v>0</v>
      </c>
      <c r="L76" s="183">
        <v>1</v>
      </c>
      <c r="M76" s="183">
        <f t="shared" si="3"/>
        <v>0</v>
      </c>
      <c r="N76" s="186"/>
      <c r="O76" s="184">
        <f t="shared" si="2"/>
        <v>0</v>
      </c>
      <c r="P76" s="208"/>
    </row>
    <row r="77" spans="1:16" s="15" customFormat="1" ht="57.75" hidden="1" customHeight="1">
      <c r="A77" s="185">
        <v>4</v>
      </c>
      <c r="B77" s="299" t="s">
        <v>93</v>
      </c>
      <c r="C77" s="283"/>
      <c r="D77" s="283"/>
      <c r="E77" s="283"/>
      <c r="F77" s="286" t="s">
        <v>90</v>
      </c>
      <c r="G77" s="290" t="s">
        <v>94</v>
      </c>
      <c r="H77" s="294" t="str">
        <f>$D$18</f>
        <v>BLACK</v>
      </c>
      <c r="I77" s="295" t="str">
        <f t="shared" si="0"/>
        <v>BLACK</v>
      </c>
      <c r="J77" s="183" t="s">
        <v>92</v>
      </c>
      <c r="K77" s="183">
        <f>$P$20</f>
        <v>0</v>
      </c>
      <c r="L77" s="183">
        <v>1</v>
      </c>
      <c r="M77" s="183">
        <f t="shared" si="3"/>
        <v>0</v>
      </c>
      <c r="N77" s="186"/>
      <c r="O77" s="184">
        <f t="shared" si="2"/>
        <v>0</v>
      </c>
      <c r="P77" s="208"/>
    </row>
    <row r="78" spans="1:16" s="15" customFormat="1" ht="84" customHeight="1">
      <c r="A78" s="185">
        <v>4</v>
      </c>
      <c r="B78" s="299" t="s">
        <v>93</v>
      </c>
      <c r="C78" s="283"/>
      <c r="D78" s="283"/>
      <c r="E78" s="283"/>
      <c r="F78" s="287"/>
      <c r="G78" s="291"/>
      <c r="H78" s="296" t="str">
        <f>$D$23</f>
        <v>GREY HEATHER</v>
      </c>
      <c r="I78" s="296" t="str">
        <f t="shared" si="0"/>
        <v>BLACK</v>
      </c>
      <c r="J78" s="183" t="s">
        <v>92</v>
      </c>
      <c r="K78" s="183">
        <f>$P$25</f>
        <v>769</v>
      </c>
      <c r="L78" s="183">
        <v>1</v>
      </c>
      <c r="M78" s="183">
        <f t="shared" si="3"/>
        <v>769</v>
      </c>
      <c r="N78" s="186"/>
      <c r="O78" s="184">
        <f t="shared" si="2"/>
        <v>769</v>
      </c>
      <c r="P78" s="208"/>
    </row>
    <row r="79" spans="1:16" s="15" customFormat="1" ht="57.75" hidden="1" customHeight="1">
      <c r="A79" s="185">
        <v>4</v>
      </c>
      <c r="B79" s="299" t="s">
        <v>93</v>
      </c>
      <c r="C79" s="283"/>
      <c r="D79" s="283"/>
      <c r="E79" s="283"/>
      <c r="F79" s="288"/>
      <c r="G79" s="292"/>
      <c r="H79" s="297" t="str">
        <f>$D$28</f>
        <v>WASHED BURGUNDY</v>
      </c>
      <c r="I79" s="298" t="str">
        <f t="shared" si="0"/>
        <v>BLACK</v>
      </c>
      <c r="J79" s="183" t="s">
        <v>92</v>
      </c>
      <c r="K79" s="183">
        <f>$P$30</f>
        <v>0</v>
      </c>
      <c r="L79" s="183">
        <v>1</v>
      </c>
      <c r="M79" s="183">
        <f t="shared" si="3"/>
        <v>0</v>
      </c>
      <c r="N79" s="186"/>
      <c r="O79" s="184">
        <f t="shared" si="2"/>
        <v>0</v>
      </c>
      <c r="P79" s="208"/>
    </row>
    <row r="80" spans="1:16" s="15" customFormat="1" ht="57.75" hidden="1" customHeight="1">
      <c r="A80" s="185">
        <v>4</v>
      </c>
      <c r="B80" s="299" t="s">
        <v>93</v>
      </c>
      <c r="C80" s="283"/>
      <c r="D80" s="283"/>
      <c r="E80" s="283"/>
      <c r="F80" s="289"/>
      <c r="G80" s="293"/>
      <c r="H80" s="284" t="str">
        <f>$D$33</f>
        <v>LIME</v>
      </c>
      <c r="I80" s="285" t="str">
        <f t="shared" si="0"/>
        <v>BLACK</v>
      </c>
      <c r="J80" s="183" t="s">
        <v>92</v>
      </c>
      <c r="K80" s="183">
        <f>$P$35</f>
        <v>0</v>
      </c>
      <c r="L80" s="183">
        <v>1</v>
      </c>
      <c r="M80" s="183">
        <f t="shared" si="3"/>
        <v>0</v>
      </c>
      <c r="N80" s="186"/>
      <c r="O80" s="184">
        <f t="shared" si="2"/>
        <v>0</v>
      </c>
      <c r="P80" s="208"/>
    </row>
    <row r="81" spans="1:16" s="15" customFormat="1" ht="57.75" hidden="1" customHeight="1">
      <c r="A81" s="185">
        <v>5</v>
      </c>
      <c r="B81" s="299" t="s">
        <v>95</v>
      </c>
      <c r="C81" s="283"/>
      <c r="D81" s="283"/>
      <c r="E81" s="283"/>
      <c r="F81" s="286" t="s">
        <v>96</v>
      </c>
      <c r="G81" s="290"/>
      <c r="H81" s="294" t="str">
        <f>$D$18</f>
        <v>BLACK</v>
      </c>
      <c r="I81" s="295" t="str">
        <f t="shared" si="0"/>
        <v>BLACK</v>
      </c>
      <c r="J81" s="183" t="s">
        <v>92</v>
      </c>
      <c r="K81" s="183">
        <f>$P$20</f>
        <v>0</v>
      </c>
      <c r="L81" s="183">
        <v>1</v>
      </c>
      <c r="M81" s="183">
        <f t="shared" si="3"/>
        <v>0</v>
      </c>
      <c r="N81" s="186"/>
      <c r="O81" s="184">
        <f t="shared" si="2"/>
        <v>0</v>
      </c>
      <c r="P81" s="208"/>
    </row>
    <row r="82" spans="1:16" s="15" customFormat="1" ht="84" customHeight="1">
      <c r="A82" s="185">
        <v>5</v>
      </c>
      <c r="B82" s="299" t="s">
        <v>95</v>
      </c>
      <c r="C82" s="283"/>
      <c r="D82" s="283"/>
      <c r="E82" s="283"/>
      <c r="F82" s="287"/>
      <c r="G82" s="291"/>
      <c r="H82" s="296" t="str">
        <f>$D$23</f>
        <v>GREY HEATHER</v>
      </c>
      <c r="I82" s="296" t="str">
        <f t="shared" si="0"/>
        <v>BLACK</v>
      </c>
      <c r="J82" s="183" t="s">
        <v>92</v>
      </c>
      <c r="K82" s="183">
        <f>$P$25</f>
        <v>769</v>
      </c>
      <c r="L82" s="183">
        <v>1</v>
      </c>
      <c r="M82" s="183">
        <f t="shared" si="3"/>
        <v>769</v>
      </c>
      <c r="N82" s="186"/>
      <c r="O82" s="184">
        <f t="shared" si="2"/>
        <v>769</v>
      </c>
      <c r="P82" s="208" t="s">
        <v>97</v>
      </c>
    </row>
    <row r="83" spans="1:16" s="15" customFormat="1" ht="57.75" hidden="1" customHeight="1">
      <c r="A83" s="185">
        <v>5</v>
      </c>
      <c r="B83" s="299" t="s">
        <v>95</v>
      </c>
      <c r="C83" s="283"/>
      <c r="D83" s="283"/>
      <c r="E83" s="283"/>
      <c r="F83" s="288"/>
      <c r="G83" s="292"/>
      <c r="H83" s="297" t="str">
        <f>$D$28</f>
        <v>WASHED BURGUNDY</v>
      </c>
      <c r="I83" s="298" t="str">
        <f t="shared" si="0"/>
        <v>BLACK</v>
      </c>
      <c r="J83" s="183" t="s">
        <v>92</v>
      </c>
      <c r="K83" s="183">
        <f>$P$30</f>
        <v>0</v>
      </c>
      <c r="L83" s="183">
        <v>1</v>
      </c>
      <c r="M83" s="183">
        <f t="shared" si="3"/>
        <v>0</v>
      </c>
      <c r="N83" s="186"/>
      <c r="O83" s="184">
        <f t="shared" si="2"/>
        <v>0</v>
      </c>
      <c r="P83" s="208"/>
    </row>
    <row r="84" spans="1:16" s="15" customFormat="1" ht="57.75" hidden="1" customHeight="1">
      <c r="A84" s="185">
        <v>5</v>
      </c>
      <c r="B84" s="299" t="s">
        <v>95</v>
      </c>
      <c r="C84" s="283"/>
      <c r="D84" s="283"/>
      <c r="E84" s="283"/>
      <c r="F84" s="289"/>
      <c r="G84" s="293"/>
      <c r="H84" s="284" t="str">
        <f>$D$33</f>
        <v>LIME</v>
      </c>
      <c r="I84" s="285" t="str">
        <f t="shared" si="0"/>
        <v>BLACK</v>
      </c>
      <c r="J84" s="183" t="s">
        <v>92</v>
      </c>
      <c r="K84" s="183">
        <f>$P$35</f>
        <v>0</v>
      </c>
      <c r="L84" s="183">
        <v>1</v>
      </c>
      <c r="M84" s="183">
        <f t="shared" si="3"/>
        <v>0</v>
      </c>
      <c r="N84" s="186"/>
      <c r="O84" s="184">
        <f t="shared" si="2"/>
        <v>0</v>
      </c>
      <c r="P84" s="208"/>
    </row>
    <row r="85" spans="1:16" s="15" customFormat="1" ht="57.75" hidden="1" customHeight="1">
      <c r="A85" s="185">
        <v>6</v>
      </c>
      <c r="B85" s="283" t="s">
        <v>98</v>
      </c>
      <c r="C85" s="283"/>
      <c r="D85" s="283"/>
      <c r="E85" s="283"/>
      <c r="F85" s="286" t="s">
        <v>99</v>
      </c>
      <c r="G85" s="290" t="s">
        <v>100</v>
      </c>
      <c r="H85" s="294" t="str">
        <f>$D$18</f>
        <v>BLACK</v>
      </c>
      <c r="I85" s="295" t="str">
        <f t="shared" si="0"/>
        <v>BLACK</v>
      </c>
      <c r="J85" s="183" t="s">
        <v>92</v>
      </c>
      <c r="K85" s="183">
        <f>$P$20</f>
        <v>0</v>
      </c>
      <c r="L85" s="183">
        <v>1</v>
      </c>
      <c r="M85" s="186">
        <f>K85*L85</f>
        <v>0</v>
      </c>
      <c r="N85" s="186"/>
      <c r="O85" s="184">
        <f t="shared" si="2"/>
        <v>0</v>
      </c>
      <c r="P85" s="208"/>
    </row>
    <row r="86" spans="1:16" s="15" customFormat="1" ht="95.25" customHeight="1">
      <c r="A86" s="185">
        <v>6</v>
      </c>
      <c r="B86" s="283" t="s">
        <v>98</v>
      </c>
      <c r="C86" s="283"/>
      <c r="D86" s="283"/>
      <c r="E86" s="283"/>
      <c r="F86" s="287"/>
      <c r="G86" s="291"/>
      <c r="H86" s="296" t="str">
        <f>$D$23</f>
        <v>GREY HEATHER</v>
      </c>
      <c r="I86" s="296" t="str">
        <f t="shared" si="0"/>
        <v>BLACK</v>
      </c>
      <c r="J86" s="183" t="s">
        <v>92</v>
      </c>
      <c r="K86" s="183">
        <f>$P$25</f>
        <v>769</v>
      </c>
      <c r="L86" s="183">
        <v>1</v>
      </c>
      <c r="M86" s="186">
        <f>K86*L86</f>
        <v>769</v>
      </c>
      <c r="N86" s="186"/>
      <c r="O86" s="184">
        <f t="shared" si="2"/>
        <v>769</v>
      </c>
      <c r="P86" s="208"/>
    </row>
    <row r="87" spans="1:16" s="15" customFormat="1" ht="33" hidden="1">
      <c r="A87" s="185">
        <v>6</v>
      </c>
      <c r="B87" s="283" t="s">
        <v>98</v>
      </c>
      <c r="C87" s="283"/>
      <c r="D87" s="283"/>
      <c r="E87" s="283"/>
      <c r="F87" s="288"/>
      <c r="G87" s="292"/>
      <c r="H87" s="297" t="str">
        <f>$D$28</f>
        <v>WASHED BURGUNDY</v>
      </c>
      <c r="I87" s="298" t="str">
        <f t="shared" si="0"/>
        <v>BLACK</v>
      </c>
      <c r="J87" s="183" t="s">
        <v>92</v>
      </c>
      <c r="K87" s="183">
        <f>$P$30</f>
        <v>0</v>
      </c>
      <c r="L87" s="183">
        <v>1</v>
      </c>
      <c r="M87" s="186">
        <f>K87*L87</f>
        <v>0</v>
      </c>
      <c r="N87" s="186"/>
      <c r="O87" s="184">
        <f t="shared" si="2"/>
        <v>0</v>
      </c>
      <c r="P87" s="208"/>
    </row>
    <row r="88" spans="1:16" s="15" customFormat="1" ht="33" hidden="1">
      <c r="A88" s="185">
        <v>6</v>
      </c>
      <c r="B88" s="283" t="s">
        <v>98</v>
      </c>
      <c r="C88" s="283"/>
      <c r="D88" s="283"/>
      <c r="E88" s="283"/>
      <c r="F88" s="289"/>
      <c r="G88" s="293"/>
      <c r="H88" s="284" t="str">
        <f>$D$33</f>
        <v>LIME</v>
      </c>
      <c r="I88" s="285" t="str">
        <f t="shared" si="0"/>
        <v>BLACK</v>
      </c>
      <c r="J88" s="183" t="s">
        <v>92</v>
      </c>
      <c r="K88" s="183">
        <f>$P$35</f>
        <v>0</v>
      </c>
      <c r="L88" s="183">
        <v>1</v>
      </c>
      <c r="M88" s="186">
        <f>K88*L88</f>
        <v>0</v>
      </c>
      <c r="N88" s="186"/>
      <c r="O88" s="184">
        <f t="shared" si="2"/>
        <v>0</v>
      </c>
      <c r="P88" s="208"/>
    </row>
    <row r="89" spans="1:16" s="26" customFormat="1" ht="33.75" thickBot="1">
      <c r="B89" s="91" t="s">
        <v>101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6">
      <c r="A90" s="278" t="s">
        <v>74</v>
      </c>
      <c r="B90" s="279"/>
      <c r="C90" s="279"/>
      <c r="D90" s="279"/>
      <c r="E90" s="280"/>
      <c r="F90" s="84" t="s">
        <v>75</v>
      </c>
      <c r="G90" s="84" t="s">
        <v>76</v>
      </c>
      <c r="H90" s="281" t="s">
        <v>77</v>
      </c>
      <c r="I90" s="282"/>
      <c r="J90" s="85" t="s">
        <v>57</v>
      </c>
      <c r="K90" s="84" t="s">
        <v>78</v>
      </c>
      <c r="L90" s="84" t="s">
        <v>79</v>
      </c>
      <c r="M90" s="86" t="s">
        <v>80</v>
      </c>
      <c r="N90" s="86" t="s">
        <v>81</v>
      </c>
      <c r="O90" s="86" t="s">
        <v>82</v>
      </c>
      <c r="P90" s="86" t="s">
        <v>83</v>
      </c>
    </row>
    <row r="91" spans="1:16" s="34" customFormat="1" ht="33" hidden="1">
      <c r="A91" s="185">
        <v>1</v>
      </c>
      <c r="B91" s="299" t="s">
        <v>102</v>
      </c>
      <c r="C91" s="283"/>
      <c r="D91" s="283"/>
      <c r="E91" s="283"/>
      <c r="F91" s="286" t="s">
        <v>96</v>
      </c>
      <c r="G91" s="290" t="s">
        <v>103</v>
      </c>
      <c r="H91" s="284" t="str">
        <f>$D$18</f>
        <v>BLACK</v>
      </c>
      <c r="I91" s="285" t="str">
        <f t="shared" ref="I91:I126" si="4">$E$47</f>
        <v>BLACK</v>
      </c>
      <c r="J91" s="183" t="s">
        <v>104</v>
      </c>
      <c r="K91" s="183">
        <f>$P$20</f>
        <v>0</v>
      </c>
      <c r="L91" s="183">
        <v>2</v>
      </c>
      <c r="M91" s="183">
        <f t="shared" ref="M91:M118" si="5">K91*L91</f>
        <v>0</v>
      </c>
      <c r="N91" s="186"/>
      <c r="O91" s="184">
        <f t="shared" ref="O91:O131" si="6">ROUNDUP(N91+M91,0)</f>
        <v>0</v>
      </c>
      <c r="P91" s="210"/>
    </row>
    <row r="92" spans="1:16" s="34" customFormat="1" ht="98.25" customHeight="1">
      <c r="A92" s="185">
        <v>1</v>
      </c>
      <c r="B92" s="299" t="s">
        <v>102</v>
      </c>
      <c r="C92" s="283"/>
      <c r="D92" s="283"/>
      <c r="E92" s="283"/>
      <c r="F92" s="288"/>
      <c r="G92" s="292"/>
      <c r="H92" s="284" t="str">
        <f>$D$23</f>
        <v>GREY HEATHER</v>
      </c>
      <c r="I92" s="285" t="str">
        <f t="shared" si="4"/>
        <v>BLACK</v>
      </c>
      <c r="J92" s="183" t="s">
        <v>104</v>
      </c>
      <c r="K92" s="183">
        <f>$P$25</f>
        <v>769</v>
      </c>
      <c r="L92" s="183">
        <v>2</v>
      </c>
      <c r="M92" s="183">
        <f t="shared" si="5"/>
        <v>1538</v>
      </c>
      <c r="N92" s="186"/>
      <c r="O92" s="184">
        <f t="shared" si="6"/>
        <v>1538</v>
      </c>
      <c r="P92" s="210" t="s">
        <v>105</v>
      </c>
    </row>
    <row r="93" spans="1:16" s="34" customFormat="1" ht="33" hidden="1">
      <c r="A93" s="185">
        <v>1</v>
      </c>
      <c r="B93" s="299" t="s">
        <v>102</v>
      </c>
      <c r="C93" s="283"/>
      <c r="D93" s="283"/>
      <c r="E93" s="283"/>
      <c r="F93" s="288"/>
      <c r="G93" s="292"/>
      <c r="H93" s="284" t="str">
        <f>$D$28</f>
        <v>WASHED BURGUNDY</v>
      </c>
      <c r="I93" s="285" t="str">
        <f t="shared" si="4"/>
        <v>BLACK</v>
      </c>
      <c r="J93" s="183" t="s">
        <v>104</v>
      </c>
      <c r="K93" s="183">
        <f>$P$30</f>
        <v>0</v>
      </c>
      <c r="L93" s="183">
        <v>2</v>
      </c>
      <c r="M93" s="183">
        <f t="shared" si="5"/>
        <v>0</v>
      </c>
      <c r="N93" s="186"/>
      <c r="O93" s="184">
        <f t="shared" si="6"/>
        <v>0</v>
      </c>
      <c r="P93" s="210"/>
    </row>
    <row r="94" spans="1:16" s="34" customFormat="1" ht="33" hidden="1">
      <c r="A94" s="185">
        <v>1</v>
      </c>
      <c r="B94" s="299" t="s">
        <v>102</v>
      </c>
      <c r="C94" s="283"/>
      <c r="D94" s="283"/>
      <c r="E94" s="283"/>
      <c r="F94" s="289"/>
      <c r="G94" s="293"/>
      <c r="H94" s="284" t="str">
        <f>$D$33</f>
        <v>LIME</v>
      </c>
      <c r="I94" s="285" t="str">
        <f t="shared" si="4"/>
        <v>BLACK</v>
      </c>
      <c r="J94" s="183" t="s">
        <v>104</v>
      </c>
      <c r="K94" s="183">
        <f>$P$35</f>
        <v>0</v>
      </c>
      <c r="L94" s="183">
        <v>2</v>
      </c>
      <c r="M94" s="183">
        <f t="shared" si="5"/>
        <v>0</v>
      </c>
      <c r="N94" s="186"/>
      <c r="O94" s="184">
        <f t="shared" si="6"/>
        <v>0</v>
      </c>
      <c r="P94" s="210"/>
    </row>
    <row r="95" spans="1:16" s="34" customFormat="1" ht="33" hidden="1">
      <c r="A95" s="185">
        <v>2</v>
      </c>
      <c r="B95" s="300" t="s">
        <v>106</v>
      </c>
      <c r="C95" s="301"/>
      <c r="D95" s="301"/>
      <c r="E95" s="302"/>
      <c r="F95" s="286" t="s">
        <v>96</v>
      </c>
      <c r="G95" s="290" t="s">
        <v>103</v>
      </c>
      <c r="H95" s="284" t="str">
        <f>$D$18</f>
        <v>BLACK</v>
      </c>
      <c r="I95" s="285" t="str">
        <f t="shared" si="4"/>
        <v>BLACK</v>
      </c>
      <c r="J95" s="183" t="s">
        <v>104</v>
      </c>
      <c r="K95" s="183">
        <f>$P$20</f>
        <v>0</v>
      </c>
      <c r="L95" s="187">
        <f>L107*2</f>
        <v>0.08</v>
      </c>
      <c r="M95" s="183">
        <f t="shared" si="5"/>
        <v>0</v>
      </c>
      <c r="N95" s="186"/>
      <c r="O95" s="184">
        <f t="shared" si="6"/>
        <v>0</v>
      </c>
      <c r="P95" s="210"/>
    </row>
    <row r="96" spans="1:16" s="34" customFormat="1" ht="98.25" customHeight="1">
      <c r="A96" s="185">
        <v>2</v>
      </c>
      <c r="B96" s="300" t="s">
        <v>106</v>
      </c>
      <c r="C96" s="301"/>
      <c r="D96" s="301"/>
      <c r="E96" s="302"/>
      <c r="F96" s="288"/>
      <c r="G96" s="292"/>
      <c r="H96" s="284" t="str">
        <f>$D$23</f>
        <v>GREY HEATHER</v>
      </c>
      <c r="I96" s="285" t="str">
        <f t="shared" si="4"/>
        <v>BLACK</v>
      </c>
      <c r="J96" s="183" t="s">
        <v>104</v>
      </c>
      <c r="K96" s="183">
        <f>$P$25</f>
        <v>769</v>
      </c>
      <c r="L96" s="187">
        <f>L108*2</f>
        <v>0.08</v>
      </c>
      <c r="M96" s="183">
        <f t="shared" si="5"/>
        <v>61.52</v>
      </c>
      <c r="N96" s="186"/>
      <c r="O96" s="184">
        <f t="shared" si="6"/>
        <v>62</v>
      </c>
      <c r="P96" s="210" t="s">
        <v>105</v>
      </c>
    </row>
    <row r="97" spans="1:16" s="34" customFormat="1" ht="33" hidden="1">
      <c r="A97" s="185">
        <v>2</v>
      </c>
      <c r="B97" s="300" t="s">
        <v>106</v>
      </c>
      <c r="C97" s="301"/>
      <c r="D97" s="301"/>
      <c r="E97" s="302"/>
      <c r="F97" s="288"/>
      <c r="G97" s="292"/>
      <c r="H97" s="284" t="str">
        <f>$D$28</f>
        <v>WASHED BURGUNDY</v>
      </c>
      <c r="I97" s="285" t="str">
        <f t="shared" si="4"/>
        <v>BLACK</v>
      </c>
      <c r="J97" s="183" t="s">
        <v>104</v>
      </c>
      <c r="K97" s="183">
        <f>$P$30</f>
        <v>0</v>
      </c>
      <c r="L97" s="187">
        <f>L109*2</f>
        <v>0.08</v>
      </c>
      <c r="M97" s="183">
        <f t="shared" si="5"/>
        <v>0</v>
      </c>
      <c r="N97" s="186"/>
      <c r="O97" s="184">
        <f t="shared" si="6"/>
        <v>0</v>
      </c>
      <c r="P97" s="210"/>
    </row>
    <row r="98" spans="1:16" s="34" customFormat="1" ht="33" hidden="1">
      <c r="A98" s="185">
        <v>2</v>
      </c>
      <c r="B98" s="300" t="s">
        <v>106</v>
      </c>
      <c r="C98" s="301"/>
      <c r="D98" s="301"/>
      <c r="E98" s="302"/>
      <c r="F98" s="289"/>
      <c r="G98" s="293"/>
      <c r="H98" s="284" t="str">
        <f>$D$33</f>
        <v>LIME</v>
      </c>
      <c r="I98" s="285" t="str">
        <f t="shared" si="4"/>
        <v>BLACK</v>
      </c>
      <c r="J98" s="183" t="s">
        <v>104</v>
      </c>
      <c r="K98" s="183">
        <f>$P$35</f>
        <v>0</v>
      </c>
      <c r="L98" s="187">
        <f>L110*2</f>
        <v>0.08</v>
      </c>
      <c r="M98" s="183">
        <f t="shared" si="5"/>
        <v>0</v>
      </c>
      <c r="N98" s="186"/>
      <c r="O98" s="184">
        <f t="shared" si="6"/>
        <v>0</v>
      </c>
      <c r="P98" s="210"/>
    </row>
    <row r="99" spans="1:16" s="34" customFormat="1" ht="33" hidden="1">
      <c r="A99" s="185">
        <v>3</v>
      </c>
      <c r="B99" s="300" t="s">
        <v>107</v>
      </c>
      <c r="C99" s="301"/>
      <c r="D99" s="301"/>
      <c r="E99" s="302"/>
      <c r="F99" s="286" t="s">
        <v>108</v>
      </c>
      <c r="G99" s="290" t="s">
        <v>109</v>
      </c>
      <c r="H99" s="284" t="str">
        <f>$D$18</f>
        <v>BLACK</v>
      </c>
      <c r="I99" s="285" t="str">
        <f t="shared" si="4"/>
        <v>BLACK</v>
      </c>
      <c r="J99" s="183" t="s">
        <v>104</v>
      </c>
      <c r="K99" s="183">
        <f>$P$20</f>
        <v>0</v>
      </c>
      <c r="L99" s="183">
        <v>1</v>
      </c>
      <c r="M99" s="183">
        <f t="shared" si="5"/>
        <v>0</v>
      </c>
      <c r="N99" s="186"/>
      <c r="O99" s="184">
        <f t="shared" si="6"/>
        <v>0</v>
      </c>
      <c r="P99" s="210"/>
    </row>
    <row r="100" spans="1:16" s="34" customFormat="1" ht="98.25" customHeight="1">
      <c r="A100" s="185">
        <v>3</v>
      </c>
      <c r="B100" s="300" t="s">
        <v>107</v>
      </c>
      <c r="C100" s="301"/>
      <c r="D100" s="301"/>
      <c r="E100" s="302"/>
      <c r="F100" s="288"/>
      <c r="G100" s="292"/>
      <c r="H100" s="284" t="str">
        <f>$D$23</f>
        <v>GREY HEATHER</v>
      </c>
      <c r="I100" s="285" t="str">
        <f t="shared" si="4"/>
        <v>BLACK</v>
      </c>
      <c r="J100" s="183" t="s">
        <v>104</v>
      </c>
      <c r="K100" s="183">
        <f>$P$25</f>
        <v>769</v>
      </c>
      <c r="L100" s="183">
        <v>1</v>
      </c>
      <c r="M100" s="183">
        <f t="shared" si="5"/>
        <v>769</v>
      </c>
      <c r="N100" s="186"/>
      <c r="O100" s="184">
        <f t="shared" si="6"/>
        <v>769</v>
      </c>
      <c r="P100" s="210"/>
    </row>
    <row r="101" spans="1:16" s="34" customFormat="1" ht="33" hidden="1">
      <c r="A101" s="185">
        <v>3</v>
      </c>
      <c r="B101" s="300" t="s">
        <v>107</v>
      </c>
      <c r="C101" s="301"/>
      <c r="D101" s="301"/>
      <c r="E101" s="302"/>
      <c r="F101" s="288"/>
      <c r="G101" s="292"/>
      <c r="H101" s="284" t="str">
        <f>$D$28</f>
        <v>WASHED BURGUNDY</v>
      </c>
      <c r="I101" s="285" t="str">
        <f t="shared" si="4"/>
        <v>BLACK</v>
      </c>
      <c r="J101" s="183" t="s">
        <v>104</v>
      </c>
      <c r="K101" s="183">
        <f>$P$30</f>
        <v>0</v>
      </c>
      <c r="L101" s="183">
        <v>1</v>
      </c>
      <c r="M101" s="183">
        <f t="shared" si="5"/>
        <v>0</v>
      </c>
      <c r="N101" s="186"/>
      <c r="O101" s="184">
        <f t="shared" si="6"/>
        <v>0</v>
      </c>
      <c r="P101" s="210"/>
    </row>
    <row r="102" spans="1:16" s="34" customFormat="1" ht="33" hidden="1">
      <c r="A102" s="185">
        <v>3</v>
      </c>
      <c r="B102" s="300" t="s">
        <v>107</v>
      </c>
      <c r="C102" s="301"/>
      <c r="D102" s="301"/>
      <c r="E102" s="302"/>
      <c r="F102" s="289"/>
      <c r="G102" s="293"/>
      <c r="H102" s="284" t="str">
        <f>$D$33</f>
        <v>LIME</v>
      </c>
      <c r="I102" s="285" t="str">
        <f t="shared" si="4"/>
        <v>BLACK</v>
      </c>
      <c r="J102" s="183" t="s">
        <v>104</v>
      </c>
      <c r="K102" s="183">
        <f>$P$35</f>
        <v>0</v>
      </c>
      <c r="L102" s="183">
        <v>1</v>
      </c>
      <c r="M102" s="183">
        <f t="shared" si="5"/>
        <v>0</v>
      </c>
      <c r="N102" s="186"/>
      <c r="O102" s="184">
        <f t="shared" si="6"/>
        <v>0</v>
      </c>
      <c r="P102" s="210"/>
    </row>
    <row r="103" spans="1:16" s="34" customFormat="1" ht="33" hidden="1">
      <c r="A103" s="185">
        <v>4</v>
      </c>
      <c r="B103" s="300" t="s">
        <v>110</v>
      </c>
      <c r="C103" s="301"/>
      <c r="D103" s="301"/>
      <c r="E103" s="302"/>
      <c r="F103" s="181" t="s">
        <v>111</v>
      </c>
      <c r="G103" s="181"/>
      <c r="H103" s="284" t="str">
        <f>$D$18</f>
        <v>BLACK</v>
      </c>
      <c r="I103" s="285" t="str">
        <f t="shared" si="4"/>
        <v>BLACK</v>
      </c>
      <c r="J103" s="183" t="s">
        <v>104</v>
      </c>
      <c r="K103" s="183">
        <f>$P$20</f>
        <v>0</v>
      </c>
      <c r="L103" s="183">
        <v>1</v>
      </c>
      <c r="M103" s="183">
        <f t="shared" si="5"/>
        <v>0</v>
      </c>
      <c r="N103" s="186"/>
      <c r="O103" s="184">
        <f t="shared" si="6"/>
        <v>0</v>
      </c>
      <c r="P103" s="210"/>
    </row>
    <row r="104" spans="1:16" s="34" customFormat="1" ht="63.75" customHeight="1">
      <c r="A104" s="185">
        <v>4</v>
      </c>
      <c r="B104" s="300" t="s">
        <v>110</v>
      </c>
      <c r="C104" s="301"/>
      <c r="D104" s="301"/>
      <c r="E104" s="302"/>
      <c r="F104" s="181" t="s">
        <v>111</v>
      </c>
      <c r="G104" s="181"/>
      <c r="H104" s="284" t="str">
        <f>$D$23</f>
        <v>GREY HEATHER</v>
      </c>
      <c r="I104" s="285" t="str">
        <f t="shared" si="4"/>
        <v>BLACK</v>
      </c>
      <c r="J104" s="183" t="s">
        <v>104</v>
      </c>
      <c r="K104" s="183">
        <f>$P$25</f>
        <v>769</v>
      </c>
      <c r="L104" s="183">
        <v>1</v>
      </c>
      <c r="M104" s="183">
        <f t="shared" si="5"/>
        <v>769</v>
      </c>
      <c r="N104" s="186"/>
      <c r="O104" s="184">
        <f t="shared" si="6"/>
        <v>769</v>
      </c>
      <c r="P104" s="210"/>
    </row>
    <row r="105" spans="1:16" s="34" customFormat="1" ht="33" hidden="1">
      <c r="A105" s="185">
        <v>4</v>
      </c>
      <c r="B105" s="300" t="s">
        <v>110</v>
      </c>
      <c r="C105" s="301"/>
      <c r="D105" s="301"/>
      <c r="E105" s="302"/>
      <c r="F105" s="181" t="s">
        <v>111</v>
      </c>
      <c r="G105" s="181"/>
      <c r="H105" s="284" t="str">
        <f>$D$28</f>
        <v>WASHED BURGUNDY</v>
      </c>
      <c r="I105" s="285" t="str">
        <f t="shared" si="4"/>
        <v>BLACK</v>
      </c>
      <c r="J105" s="183" t="s">
        <v>104</v>
      </c>
      <c r="K105" s="183">
        <f>$P$30</f>
        <v>0</v>
      </c>
      <c r="L105" s="183">
        <v>1</v>
      </c>
      <c r="M105" s="183">
        <f t="shared" si="5"/>
        <v>0</v>
      </c>
      <c r="N105" s="186"/>
      <c r="O105" s="184">
        <f t="shared" si="6"/>
        <v>0</v>
      </c>
      <c r="P105" s="210"/>
    </row>
    <row r="106" spans="1:16" s="34" customFormat="1" ht="33" hidden="1">
      <c r="A106" s="185">
        <v>4</v>
      </c>
      <c r="B106" s="300" t="s">
        <v>110</v>
      </c>
      <c r="C106" s="301"/>
      <c r="D106" s="301"/>
      <c r="E106" s="302"/>
      <c r="F106" s="181" t="s">
        <v>111</v>
      </c>
      <c r="G106" s="181"/>
      <c r="H106" s="284" t="str">
        <f>$D$33</f>
        <v>LIME</v>
      </c>
      <c r="I106" s="285" t="str">
        <f t="shared" si="4"/>
        <v>BLACK</v>
      </c>
      <c r="J106" s="183" t="s">
        <v>104</v>
      </c>
      <c r="K106" s="183">
        <f>$P$35</f>
        <v>0</v>
      </c>
      <c r="L106" s="183">
        <v>1</v>
      </c>
      <c r="M106" s="183">
        <f t="shared" si="5"/>
        <v>0</v>
      </c>
      <c r="N106" s="186"/>
      <c r="O106" s="184">
        <f t="shared" si="6"/>
        <v>0</v>
      </c>
      <c r="P106" s="210"/>
    </row>
    <row r="107" spans="1:16" s="34" customFormat="1" ht="33" hidden="1">
      <c r="A107" s="185">
        <v>5</v>
      </c>
      <c r="B107" s="299" t="s">
        <v>112</v>
      </c>
      <c r="C107" s="283"/>
      <c r="D107" s="283"/>
      <c r="E107" s="283"/>
      <c r="F107" s="181" t="s">
        <v>113</v>
      </c>
      <c r="G107" s="181"/>
      <c r="H107" s="284" t="str">
        <f>$D$18</f>
        <v>BLACK</v>
      </c>
      <c r="I107" s="285" t="str">
        <f t="shared" si="4"/>
        <v>BLACK</v>
      </c>
      <c r="J107" s="183" t="s">
        <v>104</v>
      </c>
      <c r="K107" s="183">
        <f>$P$20</f>
        <v>0</v>
      </c>
      <c r="L107" s="187">
        <f>1/25</f>
        <v>0.04</v>
      </c>
      <c r="M107" s="183">
        <f t="shared" si="5"/>
        <v>0</v>
      </c>
      <c r="N107" s="186"/>
      <c r="O107" s="184">
        <f t="shared" si="6"/>
        <v>0</v>
      </c>
      <c r="P107" s="210"/>
    </row>
    <row r="108" spans="1:16" s="34" customFormat="1" ht="63.75" customHeight="1">
      <c r="A108" s="185">
        <v>5</v>
      </c>
      <c r="B108" s="299" t="s">
        <v>112</v>
      </c>
      <c r="C108" s="283"/>
      <c r="D108" s="283"/>
      <c r="E108" s="283"/>
      <c r="F108" s="181" t="s">
        <v>113</v>
      </c>
      <c r="G108" s="181"/>
      <c r="H108" s="284" t="str">
        <f>$D$23</f>
        <v>GREY HEATHER</v>
      </c>
      <c r="I108" s="285" t="str">
        <f t="shared" si="4"/>
        <v>BLACK</v>
      </c>
      <c r="J108" s="183" t="s">
        <v>104</v>
      </c>
      <c r="K108" s="183">
        <f>$P$25</f>
        <v>769</v>
      </c>
      <c r="L108" s="187">
        <f>1/25</f>
        <v>0.04</v>
      </c>
      <c r="M108" s="183">
        <f t="shared" si="5"/>
        <v>30.76</v>
      </c>
      <c r="N108" s="186"/>
      <c r="O108" s="184">
        <f t="shared" si="6"/>
        <v>31</v>
      </c>
      <c r="P108" s="210"/>
    </row>
    <row r="109" spans="1:16" s="34" customFormat="1" ht="33" hidden="1">
      <c r="A109" s="185">
        <v>5</v>
      </c>
      <c r="B109" s="299" t="s">
        <v>112</v>
      </c>
      <c r="C109" s="283"/>
      <c r="D109" s="283"/>
      <c r="E109" s="283"/>
      <c r="F109" s="181" t="s">
        <v>113</v>
      </c>
      <c r="G109" s="181"/>
      <c r="H109" s="284" t="str">
        <f>$D$28</f>
        <v>WASHED BURGUNDY</v>
      </c>
      <c r="I109" s="285" t="str">
        <f t="shared" si="4"/>
        <v>BLACK</v>
      </c>
      <c r="J109" s="183" t="s">
        <v>104</v>
      </c>
      <c r="K109" s="183">
        <f>$P$30</f>
        <v>0</v>
      </c>
      <c r="L109" s="187">
        <f>1/25</f>
        <v>0.04</v>
      </c>
      <c r="M109" s="183">
        <f t="shared" si="5"/>
        <v>0</v>
      </c>
      <c r="N109" s="186"/>
      <c r="O109" s="184">
        <f t="shared" si="6"/>
        <v>0</v>
      </c>
      <c r="P109" s="210"/>
    </row>
    <row r="110" spans="1:16" s="34" customFormat="1" ht="33" hidden="1">
      <c r="A110" s="185">
        <v>5</v>
      </c>
      <c r="B110" s="299" t="s">
        <v>112</v>
      </c>
      <c r="C110" s="283"/>
      <c r="D110" s="283"/>
      <c r="E110" s="283"/>
      <c r="F110" s="181" t="s">
        <v>113</v>
      </c>
      <c r="G110" s="181"/>
      <c r="H110" s="284" t="str">
        <f>$D$33</f>
        <v>LIME</v>
      </c>
      <c r="I110" s="285" t="str">
        <f t="shared" si="4"/>
        <v>BLACK</v>
      </c>
      <c r="J110" s="183" t="s">
        <v>104</v>
      </c>
      <c r="K110" s="183">
        <f>$P$35</f>
        <v>0</v>
      </c>
      <c r="L110" s="187">
        <f>1/25</f>
        <v>0.04</v>
      </c>
      <c r="M110" s="183">
        <f t="shared" si="5"/>
        <v>0</v>
      </c>
      <c r="N110" s="186"/>
      <c r="O110" s="184">
        <f t="shared" si="6"/>
        <v>0</v>
      </c>
      <c r="P110" s="210"/>
    </row>
    <row r="111" spans="1:16" s="34" customFormat="1" ht="33" hidden="1">
      <c r="A111" s="185">
        <v>6</v>
      </c>
      <c r="B111" s="299" t="s">
        <v>114</v>
      </c>
      <c r="C111" s="283"/>
      <c r="D111" s="283"/>
      <c r="E111" s="283"/>
      <c r="F111" s="181" t="s">
        <v>113</v>
      </c>
      <c r="G111" s="181"/>
      <c r="H111" s="284" t="str">
        <f>$D$18</f>
        <v>BLACK</v>
      </c>
      <c r="I111" s="285" t="str">
        <f t="shared" si="4"/>
        <v>BLACK</v>
      </c>
      <c r="J111" s="183" t="s">
        <v>104</v>
      </c>
      <c r="K111" s="183">
        <f>$P$20</f>
        <v>0</v>
      </c>
      <c r="L111" s="187">
        <f>L107*2</f>
        <v>0.08</v>
      </c>
      <c r="M111" s="183">
        <f t="shared" si="5"/>
        <v>0</v>
      </c>
      <c r="N111" s="186"/>
      <c r="O111" s="184">
        <f t="shared" si="6"/>
        <v>0</v>
      </c>
      <c r="P111" s="210"/>
    </row>
    <row r="112" spans="1:16" s="34" customFormat="1" ht="63.75" customHeight="1">
      <c r="A112" s="185">
        <v>6</v>
      </c>
      <c r="B112" s="299" t="s">
        <v>114</v>
      </c>
      <c r="C112" s="283"/>
      <c r="D112" s="283"/>
      <c r="E112" s="283"/>
      <c r="F112" s="181" t="s">
        <v>113</v>
      </c>
      <c r="G112" s="181"/>
      <c r="H112" s="284" t="str">
        <f>$D$23</f>
        <v>GREY HEATHER</v>
      </c>
      <c r="I112" s="285" t="str">
        <f t="shared" si="4"/>
        <v>BLACK</v>
      </c>
      <c r="J112" s="183" t="s">
        <v>104</v>
      </c>
      <c r="K112" s="183">
        <f>$P$25</f>
        <v>769</v>
      </c>
      <c r="L112" s="187">
        <f>L108*2</f>
        <v>0.08</v>
      </c>
      <c r="M112" s="183">
        <f t="shared" si="5"/>
        <v>61.52</v>
      </c>
      <c r="N112" s="186"/>
      <c r="O112" s="184">
        <f t="shared" si="6"/>
        <v>62</v>
      </c>
      <c r="P112" s="210"/>
    </row>
    <row r="113" spans="1:16" s="34" customFormat="1" ht="33" hidden="1">
      <c r="A113" s="185">
        <v>6</v>
      </c>
      <c r="B113" s="299" t="s">
        <v>114</v>
      </c>
      <c r="C113" s="283"/>
      <c r="D113" s="283"/>
      <c r="E113" s="283"/>
      <c r="F113" s="181" t="s">
        <v>113</v>
      </c>
      <c r="G113" s="181"/>
      <c r="H113" s="284" t="str">
        <f>$D$28</f>
        <v>WASHED BURGUNDY</v>
      </c>
      <c r="I113" s="285" t="str">
        <f t="shared" si="4"/>
        <v>BLACK</v>
      </c>
      <c r="J113" s="183" t="s">
        <v>104</v>
      </c>
      <c r="K113" s="183">
        <f>$P$30</f>
        <v>0</v>
      </c>
      <c r="L113" s="187">
        <f>L109*2</f>
        <v>0.08</v>
      </c>
      <c r="M113" s="183">
        <f t="shared" si="5"/>
        <v>0</v>
      </c>
      <c r="N113" s="186"/>
      <c r="O113" s="184">
        <f t="shared" si="6"/>
        <v>0</v>
      </c>
      <c r="P113" s="210"/>
    </row>
    <row r="114" spans="1:16" s="34" customFormat="1" ht="33" hidden="1">
      <c r="A114" s="185">
        <v>6</v>
      </c>
      <c r="B114" s="299" t="s">
        <v>114</v>
      </c>
      <c r="C114" s="283"/>
      <c r="D114" s="283"/>
      <c r="E114" s="283"/>
      <c r="F114" s="181" t="s">
        <v>113</v>
      </c>
      <c r="G114" s="181"/>
      <c r="H114" s="284" t="str">
        <f>$D$33</f>
        <v>LIME</v>
      </c>
      <c r="I114" s="285" t="str">
        <f t="shared" si="4"/>
        <v>BLACK</v>
      </c>
      <c r="J114" s="183" t="s">
        <v>104</v>
      </c>
      <c r="K114" s="183">
        <f>$P$35</f>
        <v>0</v>
      </c>
      <c r="L114" s="187">
        <f>L110*2</f>
        <v>0.08</v>
      </c>
      <c r="M114" s="183">
        <f t="shared" si="5"/>
        <v>0</v>
      </c>
      <c r="N114" s="186"/>
      <c r="O114" s="184">
        <f t="shared" si="6"/>
        <v>0</v>
      </c>
      <c r="P114" s="210"/>
    </row>
    <row r="115" spans="1:16" s="34" customFormat="1" ht="33" hidden="1">
      <c r="A115" s="185">
        <v>7</v>
      </c>
      <c r="B115" s="299" t="s">
        <v>115</v>
      </c>
      <c r="C115" s="283"/>
      <c r="D115" s="283"/>
      <c r="E115" s="283"/>
      <c r="F115" s="181" t="s">
        <v>111</v>
      </c>
      <c r="G115" s="181"/>
      <c r="H115" s="284" t="str">
        <f>$D$18</f>
        <v>BLACK</v>
      </c>
      <c r="I115" s="285" t="str">
        <f t="shared" si="4"/>
        <v>BLACK</v>
      </c>
      <c r="J115" s="183" t="s">
        <v>104</v>
      </c>
      <c r="K115" s="183">
        <f>$P$20</f>
        <v>0</v>
      </c>
      <c r="L115" s="187">
        <f>L107</f>
        <v>0.04</v>
      </c>
      <c r="M115" s="183">
        <f t="shared" si="5"/>
        <v>0</v>
      </c>
      <c r="N115" s="186"/>
      <c r="O115" s="184">
        <f t="shared" si="6"/>
        <v>0</v>
      </c>
      <c r="P115" s="210"/>
    </row>
    <row r="116" spans="1:16" s="34" customFormat="1" ht="63.75" customHeight="1">
      <c r="A116" s="185">
        <v>7</v>
      </c>
      <c r="B116" s="299" t="s">
        <v>115</v>
      </c>
      <c r="C116" s="283"/>
      <c r="D116" s="283"/>
      <c r="E116" s="283"/>
      <c r="F116" s="181" t="s">
        <v>111</v>
      </c>
      <c r="G116" s="181"/>
      <c r="H116" s="284" t="str">
        <f>$D$23</f>
        <v>GREY HEATHER</v>
      </c>
      <c r="I116" s="285" t="str">
        <f t="shared" si="4"/>
        <v>BLACK</v>
      </c>
      <c r="J116" s="183" t="s">
        <v>104</v>
      </c>
      <c r="K116" s="183">
        <f>$P$25</f>
        <v>769</v>
      </c>
      <c r="L116" s="187">
        <f>L108</f>
        <v>0.04</v>
      </c>
      <c r="M116" s="183">
        <f t="shared" si="5"/>
        <v>30.76</v>
      </c>
      <c r="N116" s="186"/>
      <c r="O116" s="184">
        <f t="shared" si="6"/>
        <v>31</v>
      </c>
      <c r="P116" s="210"/>
    </row>
    <row r="117" spans="1:16" s="34" customFormat="1" ht="33" hidden="1">
      <c r="A117" s="185">
        <v>7</v>
      </c>
      <c r="B117" s="299" t="s">
        <v>115</v>
      </c>
      <c r="C117" s="283"/>
      <c r="D117" s="283"/>
      <c r="E117" s="283"/>
      <c r="F117" s="181" t="s">
        <v>111</v>
      </c>
      <c r="G117" s="181"/>
      <c r="H117" s="284" t="str">
        <f>$D$28</f>
        <v>WASHED BURGUNDY</v>
      </c>
      <c r="I117" s="285" t="str">
        <f t="shared" si="4"/>
        <v>BLACK</v>
      </c>
      <c r="J117" s="183" t="s">
        <v>104</v>
      </c>
      <c r="K117" s="183">
        <f>$P$30</f>
        <v>0</v>
      </c>
      <c r="L117" s="187">
        <f>L109</f>
        <v>0.04</v>
      </c>
      <c r="M117" s="183">
        <f t="shared" si="5"/>
        <v>0</v>
      </c>
      <c r="N117" s="186"/>
      <c r="O117" s="184">
        <f t="shared" si="6"/>
        <v>0</v>
      </c>
      <c r="P117" s="210"/>
    </row>
    <row r="118" spans="1:16" s="34" customFormat="1" ht="33" hidden="1">
      <c r="A118" s="185">
        <v>7</v>
      </c>
      <c r="B118" s="299" t="s">
        <v>115</v>
      </c>
      <c r="C118" s="283"/>
      <c r="D118" s="283"/>
      <c r="E118" s="283"/>
      <c r="F118" s="181" t="s">
        <v>111</v>
      </c>
      <c r="G118" s="181"/>
      <c r="H118" s="284" t="str">
        <f>$D$33</f>
        <v>LIME</v>
      </c>
      <c r="I118" s="285" t="str">
        <f t="shared" si="4"/>
        <v>BLACK</v>
      </c>
      <c r="J118" s="183" t="s">
        <v>104</v>
      </c>
      <c r="K118" s="183">
        <f>$P$35</f>
        <v>0</v>
      </c>
      <c r="L118" s="187">
        <f>L110</f>
        <v>0.04</v>
      </c>
      <c r="M118" s="183">
        <f t="shared" si="5"/>
        <v>0</v>
      </c>
      <c r="N118" s="186"/>
      <c r="O118" s="184">
        <f t="shared" si="6"/>
        <v>0</v>
      </c>
      <c r="P118" s="210"/>
    </row>
    <row r="119" spans="1:16" s="34" customFormat="1" ht="33" hidden="1">
      <c r="A119" s="185">
        <v>8</v>
      </c>
      <c r="B119" s="300" t="s">
        <v>116</v>
      </c>
      <c r="C119" s="301"/>
      <c r="D119" s="301"/>
      <c r="E119" s="302"/>
      <c r="F119" s="181" t="s">
        <v>117</v>
      </c>
      <c r="G119" s="181"/>
      <c r="H119" s="284" t="str">
        <f>$D$18</f>
        <v>BLACK</v>
      </c>
      <c r="I119" s="285" t="str">
        <f t="shared" si="4"/>
        <v>BLACK</v>
      </c>
      <c r="J119" s="183" t="s">
        <v>104</v>
      </c>
      <c r="K119" s="183">
        <f>$P$20</f>
        <v>0</v>
      </c>
      <c r="L119" s="183">
        <v>1</v>
      </c>
      <c r="M119" s="183">
        <f>K119*L119</f>
        <v>0</v>
      </c>
      <c r="N119" s="186"/>
      <c r="O119" s="184">
        <f t="shared" si="6"/>
        <v>0</v>
      </c>
      <c r="P119" s="210"/>
    </row>
    <row r="120" spans="1:16" s="34" customFormat="1" ht="63.75" customHeight="1">
      <c r="A120" s="185">
        <v>8</v>
      </c>
      <c r="B120" s="299" t="s">
        <v>116</v>
      </c>
      <c r="C120" s="283"/>
      <c r="D120" s="283"/>
      <c r="E120" s="283"/>
      <c r="F120" s="181" t="s">
        <v>117</v>
      </c>
      <c r="G120" s="181"/>
      <c r="H120" s="284" t="str">
        <f>$D$23</f>
        <v>GREY HEATHER</v>
      </c>
      <c r="I120" s="285" t="str">
        <f t="shared" si="4"/>
        <v>BLACK</v>
      </c>
      <c r="J120" s="183" t="s">
        <v>104</v>
      </c>
      <c r="K120" s="183">
        <f>$P$25</f>
        <v>769</v>
      </c>
      <c r="L120" s="183">
        <v>1</v>
      </c>
      <c r="M120" s="183">
        <f t="shared" ref="M120:M131" si="7">K120*L120</f>
        <v>769</v>
      </c>
      <c r="N120" s="186"/>
      <c r="O120" s="184">
        <f t="shared" si="6"/>
        <v>769</v>
      </c>
      <c r="P120" s="210"/>
    </row>
    <row r="121" spans="1:16" s="34" customFormat="1" ht="33" hidden="1">
      <c r="A121" s="185">
        <v>8</v>
      </c>
      <c r="B121" s="299" t="s">
        <v>116</v>
      </c>
      <c r="C121" s="283"/>
      <c r="D121" s="283"/>
      <c r="E121" s="283"/>
      <c r="F121" s="181" t="s">
        <v>117</v>
      </c>
      <c r="G121" s="181"/>
      <c r="H121" s="284" t="str">
        <f>$D$28</f>
        <v>WASHED BURGUNDY</v>
      </c>
      <c r="I121" s="285" t="str">
        <f t="shared" si="4"/>
        <v>BLACK</v>
      </c>
      <c r="J121" s="183" t="s">
        <v>104</v>
      </c>
      <c r="K121" s="183">
        <f>$P$30</f>
        <v>0</v>
      </c>
      <c r="L121" s="183">
        <v>1</v>
      </c>
      <c r="M121" s="183">
        <f t="shared" si="7"/>
        <v>0</v>
      </c>
      <c r="N121" s="186"/>
      <c r="O121" s="184">
        <f t="shared" si="6"/>
        <v>0</v>
      </c>
      <c r="P121" s="210"/>
    </row>
    <row r="122" spans="1:16" s="34" customFormat="1" ht="33" hidden="1">
      <c r="A122" s="185">
        <v>8</v>
      </c>
      <c r="B122" s="299" t="s">
        <v>116</v>
      </c>
      <c r="C122" s="283"/>
      <c r="D122" s="283"/>
      <c r="E122" s="283"/>
      <c r="F122" s="181" t="s">
        <v>117</v>
      </c>
      <c r="G122" s="181"/>
      <c r="H122" s="284" t="str">
        <f>$D$33</f>
        <v>LIME</v>
      </c>
      <c r="I122" s="285" t="str">
        <f t="shared" si="4"/>
        <v>BLACK</v>
      </c>
      <c r="J122" s="183" t="s">
        <v>104</v>
      </c>
      <c r="K122" s="183">
        <f>$P$35</f>
        <v>0</v>
      </c>
      <c r="L122" s="183">
        <v>1</v>
      </c>
      <c r="M122" s="183">
        <f t="shared" si="7"/>
        <v>0</v>
      </c>
      <c r="N122" s="186"/>
      <c r="O122" s="184">
        <f t="shared" si="6"/>
        <v>0</v>
      </c>
      <c r="P122" s="210"/>
    </row>
    <row r="123" spans="1:16" s="34" customFormat="1" ht="33" hidden="1">
      <c r="A123" s="185">
        <v>9</v>
      </c>
      <c r="B123" s="299" t="s">
        <v>118</v>
      </c>
      <c r="C123" s="283"/>
      <c r="D123" s="283"/>
      <c r="E123" s="283"/>
      <c r="F123" s="181" t="s">
        <v>111</v>
      </c>
      <c r="G123" s="181"/>
      <c r="H123" s="284" t="str">
        <f>$D$18</f>
        <v>BLACK</v>
      </c>
      <c r="I123" s="285" t="str">
        <f t="shared" si="4"/>
        <v>BLACK</v>
      </c>
      <c r="J123" s="183" t="s">
        <v>104</v>
      </c>
      <c r="K123" s="183">
        <f>$P$20</f>
        <v>0</v>
      </c>
      <c r="L123" s="183">
        <v>1.1000000000000001</v>
      </c>
      <c r="M123" s="183">
        <f t="shared" si="7"/>
        <v>0</v>
      </c>
      <c r="N123" s="186"/>
      <c r="O123" s="184">
        <f t="shared" si="6"/>
        <v>0</v>
      </c>
      <c r="P123" s="210"/>
    </row>
    <row r="124" spans="1:16" s="34" customFormat="1" ht="63.75" customHeight="1">
      <c r="A124" s="185">
        <v>9</v>
      </c>
      <c r="B124" s="300" t="s">
        <v>118</v>
      </c>
      <c r="C124" s="301"/>
      <c r="D124" s="301"/>
      <c r="E124" s="302"/>
      <c r="F124" s="181" t="s">
        <v>111</v>
      </c>
      <c r="G124" s="181"/>
      <c r="H124" s="284" t="str">
        <f>$D$23</f>
        <v>GREY HEATHER</v>
      </c>
      <c r="I124" s="285" t="str">
        <f t="shared" si="4"/>
        <v>BLACK</v>
      </c>
      <c r="J124" s="183" t="s">
        <v>104</v>
      </c>
      <c r="K124" s="183">
        <f>$P$25</f>
        <v>769</v>
      </c>
      <c r="L124" s="183">
        <v>1.1000000000000001</v>
      </c>
      <c r="M124" s="183">
        <f t="shared" si="7"/>
        <v>845.90000000000009</v>
      </c>
      <c r="N124" s="186"/>
      <c r="O124" s="184">
        <f t="shared" si="6"/>
        <v>846</v>
      </c>
      <c r="P124" s="210"/>
    </row>
    <row r="125" spans="1:16" s="34" customFormat="1" ht="33" hidden="1">
      <c r="A125" s="185">
        <v>9</v>
      </c>
      <c r="B125" s="300" t="s">
        <v>118</v>
      </c>
      <c r="C125" s="301"/>
      <c r="D125" s="301"/>
      <c r="E125" s="302"/>
      <c r="F125" s="181" t="s">
        <v>111</v>
      </c>
      <c r="G125" s="181"/>
      <c r="H125" s="284" t="str">
        <f>$D$28</f>
        <v>WASHED BURGUNDY</v>
      </c>
      <c r="I125" s="285" t="str">
        <f t="shared" si="4"/>
        <v>BLACK</v>
      </c>
      <c r="J125" s="183" t="s">
        <v>104</v>
      </c>
      <c r="K125" s="183">
        <f>$P$30</f>
        <v>0</v>
      </c>
      <c r="L125" s="183">
        <v>1.1000000000000001</v>
      </c>
      <c r="M125" s="183">
        <f t="shared" si="7"/>
        <v>0</v>
      </c>
      <c r="N125" s="186"/>
      <c r="O125" s="184">
        <f t="shared" si="6"/>
        <v>0</v>
      </c>
      <c r="P125" s="210"/>
    </row>
    <row r="126" spans="1:16" s="34" customFormat="1" ht="33" hidden="1">
      <c r="A126" s="185">
        <v>9</v>
      </c>
      <c r="B126" s="300" t="s">
        <v>118</v>
      </c>
      <c r="C126" s="301"/>
      <c r="D126" s="301"/>
      <c r="E126" s="302"/>
      <c r="F126" s="181" t="s">
        <v>111</v>
      </c>
      <c r="G126" s="181"/>
      <c r="H126" s="284" t="str">
        <f>$D$33</f>
        <v>LIME</v>
      </c>
      <c r="I126" s="285" t="str">
        <f t="shared" si="4"/>
        <v>BLACK</v>
      </c>
      <c r="J126" s="183" t="s">
        <v>104</v>
      </c>
      <c r="K126" s="183">
        <f>$P$35</f>
        <v>0</v>
      </c>
      <c r="L126" s="183">
        <v>1.1000000000000001</v>
      </c>
      <c r="M126" s="183">
        <f t="shared" si="7"/>
        <v>0</v>
      </c>
      <c r="N126" s="186"/>
      <c r="O126" s="184">
        <f t="shared" si="6"/>
        <v>0</v>
      </c>
      <c r="P126" s="210"/>
    </row>
    <row r="127" spans="1:16" s="34" customFormat="1" ht="46.5" customHeight="1">
      <c r="A127" s="185">
        <v>10</v>
      </c>
      <c r="B127" s="299" t="s">
        <v>119</v>
      </c>
      <c r="C127" s="283"/>
      <c r="D127" s="283"/>
      <c r="E127" s="283"/>
      <c r="F127" s="303" t="s">
        <v>120</v>
      </c>
      <c r="G127" s="181"/>
      <c r="H127" s="304" t="s">
        <v>121</v>
      </c>
      <c r="I127" s="285"/>
      <c r="J127" s="183" t="s">
        <v>104</v>
      </c>
      <c r="K127" s="183">
        <v>9</v>
      </c>
      <c r="L127" s="187">
        <f>$L$107*2</f>
        <v>0.08</v>
      </c>
      <c r="M127" s="183">
        <f t="shared" si="7"/>
        <v>0.72</v>
      </c>
      <c r="N127" s="186"/>
      <c r="O127" s="184">
        <f t="shared" si="6"/>
        <v>1</v>
      </c>
      <c r="P127" s="210"/>
    </row>
    <row r="128" spans="1:16" s="34" customFormat="1" ht="46.5" customHeight="1">
      <c r="A128" s="185">
        <v>10</v>
      </c>
      <c r="B128" s="299" t="s">
        <v>119</v>
      </c>
      <c r="C128" s="283"/>
      <c r="D128" s="283"/>
      <c r="E128" s="283"/>
      <c r="F128" s="303"/>
      <c r="G128" s="181"/>
      <c r="H128" s="304" t="s">
        <v>122</v>
      </c>
      <c r="I128" s="285"/>
      <c r="J128" s="183" t="s">
        <v>104</v>
      </c>
      <c r="K128" s="183">
        <v>24</v>
      </c>
      <c r="L128" s="187">
        <f>$L$107*2</f>
        <v>0.08</v>
      </c>
      <c r="M128" s="183">
        <f t="shared" si="7"/>
        <v>1.92</v>
      </c>
      <c r="N128" s="186"/>
      <c r="O128" s="184">
        <f t="shared" si="6"/>
        <v>2</v>
      </c>
      <c r="P128" s="210"/>
    </row>
    <row r="129" spans="1:16" s="34" customFormat="1" ht="46.5" customHeight="1">
      <c r="A129" s="185">
        <v>10</v>
      </c>
      <c r="B129" s="299" t="s">
        <v>119</v>
      </c>
      <c r="C129" s="283"/>
      <c r="D129" s="283"/>
      <c r="E129" s="283"/>
      <c r="F129" s="303"/>
      <c r="G129" s="181"/>
      <c r="H129" s="304" t="s">
        <v>123</v>
      </c>
      <c r="I129" s="285"/>
      <c r="J129" s="183" t="s">
        <v>104</v>
      </c>
      <c r="K129" s="183">
        <v>12</v>
      </c>
      <c r="L129" s="187">
        <f>$L$107*2</f>
        <v>0.08</v>
      </c>
      <c r="M129" s="183">
        <f t="shared" si="7"/>
        <v>0.96</v>
      </c>
      <c r="N129" s="186"/>
      <c r="O129" s="184">
        <f t="shared" si="6"/>
        <v>1</v>
      </c>
      <c r="P129" s="210"/>
    </row>
    <row r="130" spans="1:16" s="34" customFormat="1" ht="46.5" customHeight="1">
      <c r="A130" s="185">
        <v>10</v>
      </c>
      <c r="B130" s="299" t="s">
        <v>119</v>
      </c>
      <c r="C130" s="283"/>
      <c r="D130" s="283"/>
      <c r="E130" s="283"/>
      <c r="F130" s="303"/>
      <c r="G130" s="181"/>
      <c r="H130" s="304">
        <v>41</v>
      </c>
      <c r="I130" s="285"/>
      <c r="J130" s="183" t="s">
        <v>104</v>
      </c>
      <c r="K130" s="183">
        <v>30</v>
      </c>
      <c r="L130" s="187">
        <f>$L$107*2</f>
        <v>0.08</v>
      </c>
      <c r="M130" s="183">
        <f t="shared" si="7"/>
        <v>2.4</v>
      </c>
      <c r="N130" s="186"/>
      <c r="O130" s="184">
        <f t="shared" si="6"/>
        <v>3</v>
      </c>
      <c r="P130" s="210"/>
    </row>
    <row r="131" spans="1:16" s="34" customFormat="1" ht="46.5" customHeight="1">
      <c r="A131" s="185">
        <v>10</v>
      </c>
      <c r="B131" s="299" t="s">
        <v>119</v>
      </c>
      <c r="C131" s="283"/>
      <c r="D131" s="283"/>
      <c r="E131" s="283"/>
      <c r="F131" s="303"/>
      <c r="G131" s="181"/>
      <c r="H131" s="284">
        <v>42</v>
      </c>
      <c r="I131" s="285"/>
      <c r="J131" s="183" t="s">
        <v>104</v>
      </c>
      <c r="K131" s="183">
        <v>67</v>
      </c>
      <c r="L131" s="187">
        <f>$L$107*2</f>
        <v>0.08</v>
      </c>
      <c r="M131" s="183">
        <f t="shared" si="7"/>
        <v>5.36</v>
      </c>
      <c r="N131" s="186"/>
      <c r="O131" s="184">
        <f t="shared" si="6"/>
        <v>6</v>
      </c>
      <c r="P131" s="210"/>
    </row>
    <row r="132" spans="1:16" s="15" customFormat="1" ht="33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124</v>
      </c>
      <c r="C133" s="88"/>
      <c r="D133" s="89"/>
      <c r="E133" s="89"/>
      <c r="F133" s="89"/>
      <c r="G133" s="90"/>
      <c r="H133" s="89"/>
      <c r="I133" s="89"/>
      <c r="J133" s="305" t="s">
        <v>125</v>
      </c>
      <c r="K133" s="305"/>
      <c r="L133" s="305"/>
      <c r="M133" s="305"/>
      <c r="N133" s="33"/>
      <c r="O133" s="33"/>
      <c r="P133" s="34"/>
    </row>
    <row r="134" spans="1:16" s="92" customFormat="1" ht="34.5" customHeight="1">
      <c r="A134" s="92">
        <v>1</v>
      </c>
      <c r="B134" s="94" t="s">
        <v>126</v>
      </c>
      <c r="C134" s="98" t="s">
        <v>127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306" t="s">
        <v>128</v>
      </c>
      <c r="C135" s="307"/>
      <c r="D135" s="307"/>
      <c r="E135" s="307"/>
      <c r="F135" s="307"/>
      <c r="G135" s="307"/>
      <c r="H135" s="307"/>
      <c r="I135" s="308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138" t="s">
        <v>77</v>
      </c>
      <c r="C136" s="211" t="s">
        <v>129</v>
      </c>
      <c r="D136" s="309" t="s">
        <v>130</v>
      </c>
      <c r="E136" s="309"/>
      <c r="F136" s="309" t="s">
        <v>131</v>
      </c>
      <c r="G136" s="309"/>
      <c r="H136" s="309"/>
      <c r="I136" s="309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212" t="str">
        <f>$D$18</f>
        <v>BLACK</v>
      </c>
      <c r="C137" s="310" t="s">
        <v>132</v>
      </c>
      <c r="D137" s="312" t="s">
        <v>133</v>
      </c>
      <c r="E137" s="313"/>
      <c r="F137" s="314" t="s">
        <v>134</v>
      </c>
      <c r="G137" s="314"/>
      <c r="H137" s="314"/>
      <c r="I137" s="314"/>
      <c r="J137" s="35"/>
      <c r="K137" s="35"/>
      <c r="L137" s="35"/>
      <c r="M137" s="35"/>
      <c r="N137" s="35"/>
    </row>
    <row r="138" spans="1:16" s="15" customFormat="1" ht="66" hidden="1">
      <c r="A138" s="92"/>
      <c r="B138" s="212" t="str">
        <f>$D$23</f>
        <v>GREY HEATHER</v>
      </c>
      <c r="C138" s="311"/>
      <c r="D138" s="315" t="s">
        <v>135</v>
      </c>
      <c r="E138" s="316"/>
      <c r="F138" s="314" t="s">
        <v>136</v>
      </c>
      <c r="G138" s="314"/>
      <c r="H138" s="314"/>
      <c r="I138" s="314"/>
      <c r="J138" s="35"/>
      <c r="K138" s="35"/>
      <c r="L138" s="35"/>
      <c r="M138" s="35"/>
      <c r="N138" s="35"/>
    </row>
    <row r="139" spans="1:16" s="15" customFormat="1" ht="33" hidden="1"/>
    <row r="140" spans="1:16" s="15" customFormat="1" ht="33" hidden="1">
      <c r="A140" s="92"/>
      <c r="B140" s="306"/>
      <c r="C140" s="307"/>
      <c r="D140" s="321"/>
      <c r="E140" s="321"/>
      <c r="F140" s="321"/>
      <c r="G140" s="321"/>
      <c r="H140" s="321"/>
      <c r="I140" s="322"/>
      <c r="J140" s="35"/>
      <c r="K140" s="35"/>
    </row>
    <row r="141" spans="1:16" s="15" customFormat="1" ht="33" hidden="1">
      <c r="A141" s="92"/>
      <c r="B141" s="300"/>
      <c r="C141" s="302"/>
      <c r="D141" s="191" t="s">
        <v>36</v>
      </c>
      <c r="E141" s="191" t="s">
        <v>37</v>
      </c>
      <c r="F141" s="191" t="s">
        <v>38</v>
      </c>
      <c r="G141" s="191" t="s">
        <v>39</v>
      </c>
      <c r="H141" s="191" t="s">
        <v>40</v>
      </c>
      <c r="I141" s="191" t="s">
        <v>41</v>
      </c>
      <c r="J141" s="35"/>
    </row>
    <row r="142" spans="1:16" s="15" customFormat="1" ht="178.5" hidden="1" customHeight="1">
      <c r="A142" s="92"/>
      <c r="B142" s="323" t="s">
        <v>137</v>
      </c>
      <c r="C142" s="323"/>
      <c r="D142" s="213"/>
      <c r="E142" s="213">
        <v>2.2000000000000002</v>
      </c>
      <c r="F142" s="324">
        <v>3</v>
      </c>
      <c r="G142" s="325"/>
      <c r="H142" s="325"/>
      <c r="I142" s="326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3">
      <c r="A144" s="16">
        <v>2</v>
      </c>
      <c r="B144" s="94" t="s">
        <v>138</v>
      </c>
      <c r="C144" s="327" t="s">
        <v>139</v>
      </c>
      <c r="D144" s="327"/>
      <c r="E144" s="327"/>
      <c r="F144" s="327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3">
      <c r="A145" s="92"/>
      <c r="B145" s="306" t="s">
        <v>128</v>
      </c>
      <c r="C145" s="307"/>
      <c r="D145" s="307"/>
      <c r="E145" s="307"/>
      <c r="F145" s="307"/>
      <c r="G145" s="307"/>
      <c r="H145" s="307"/>
      <c r="I145" s="308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138" t="s">
        <v>77</v>
      </c>
      <c r="C146" s="139" t="s">
        <v>140</v>
      </c>
      <c r="D146" s="139" t="s">
        <v>141</v>
      </c>
      <c r="E146" s="317" t="s">
        <v>142</v>
      </c>
      <c r="F146" s="318"/>
      <c r="G146" s="318"/>
      <c r="H146" s="318"/>
      <c r="I146" s="319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140" t="str">
        <f>$E$47</f>
        <v>BLACK</v>
      </c>
      <c r="C147" s="141" t="s">
        <v>143</v>
      </c>
      <c r="D147" s="141" t="s">
        <v>144</v>
      </c>
      <c r="E147" s="315" t="s">
        <v>145</v>
      </c>
      <c r="F147" s="320"/>
      <c r="G147" s="320"/>
      <c r="H147" s="320"/>
      <c r="I147" s="316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140" t="str">
        <f>$E$51</f>
        <v>GREY HEATHER</v>
      </c>
      <c r="C148" s="141" t="s">
        <v>143</v>
      </c>
      <c r="D148" s="141" t="s">
        <v>144</v>
      </c>
      <c r="E148" s="315" t="s">
        <v>146</v>
      </c>
      <c r="F148" s="320"/>
      <c r="G148" s="320"/>
      <c r="H148" s="320"/>
      <c r="I148" s="316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140" t="str">
        <f>$D$28</f>
        <v>WASHED BURGUNDY</v>
      </c>
      <c r="C149" s="141" t="s">
        <v>143</v>
      </c>
      <c r="D149" s="141" t="s">
        <v>144</v>
      </c>
      <c r="E149" s="315" t="s">
        <v>145</v>
      </c>
      <c r="F149" s="320"/>
      <c r="G149" s="320"/>
      <c r="H149" s="320"/>
      <c r="I149" s="316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140" t="str">
        <f>$D$33</f>
        <v>LIME</v>
      </c>
      <c r="C150" s="141" t="s">
        <v>143</v>
      </c>
      <c r="D150" s="141" t="s">
        <v>144</v>
      </c>
      <c r="E150" s="315" t="s">
        <v>145</v>
      </c>
      <c r="F150" s="320"/>
      <c r="G150" s="320"/>
      <c r="H150" s="320"/>
      <c r="I150" s="316"/>
      <c r="J150" s="35"/>
      <c r="K150" s="35"/>
      <c r="L150" s="35"/>
      <c r="M150" s="35"/>
      <c r="N150" s="35"/>
    </row>
    <row r="151" spans="1:16" s="15" customFormat="1" ht="33">
      <c r="A151" s="92"/>
      <c r="B151" s="306" t="s">
        <v>147</v>
      </c>
      <c r="C151" s="307"/>
      <c r="D151" s="321"/>
      <c r="E151" s="321"/>
      <c r="F151" s="321"/>
      <c r="G151" s="321"/>
      <c r="H151" s="321"/>
      <c r="I151" s="322"/>
      <c r="J151" s="35"/>
      <c r="K151" s="35"/>
    </row>
    <row r="152" spans="1:16" s="15" customFormat="1" ht="56.25" customHeight="1">
      <c r="A152" s="92"/>
      <c r="B152" s="300"/>
      <c r="C152" s="302"/>
      <c r="D152" s="191" t="s">
        <v>36</v>
      </c>
      <c r="E152" s="191" t="s">
        <v>37</v>
      </c>
      <c r="F152" s="191" t="s">
        <v>38</v>
      </c>
      <c r="G152" s="191" t="s">
        <v>39</v>
      </c>
      <c r="H152" s="191" t="s">
        <v>40</v>
      </c>
      <c r="I152" s="191" t="s">
        <v>41</v>
      </c>
      <c r="J152" s="35"/>
    </row>
    <row r="153" spans="1:16" s="15" customFormat="1" ht="111.75" customHeight="1">
      <c r="A153" s="92"/>
      <c r="B153" s="339" t="s">
        <v>148</v>
      </c>
      <c r="C153" s="340"/>
      <c r="D153" s="177"/>
      <c r="E153" s="178">
        <v>8.25</v>
      </c>
      <c r="F153" s="178">
        <v>8.5</v>
      </c>
      <c r="G153" s="178">
        <v>8.75</v>
      </c>
      <c r="H153" s="178">
        <v>9</v>
      </c>
      <c r="I153" s="178">
        <v>9.25</v>
      </c>
      <c r="J153" s="35"/>
    </row>
    <row r="154" spans="1:16" s="15" customFormat="1" ht="78" customHeight="1">
      <c r="A154" s="92"/>
      <c r="B154" s="339" t="s">
        <v>149</v>
      </c>
      <c r="C154" s="340"/>
      <c r="D154" s="177"/>
      <c r="E154" s="178">
        <v>2.875</v>
      </c>
      <c r="F154" s="178">
        <v>3</v>
      </c>
      <c r="G154" s="178">
        <v>3.125</v>
      </c>
      <c r="H154" s="178">
        <v>3.25</v>
      </c>
      <c r="I154" s="178">
        <v>3.375</v>
      </c>
      <c r="J154" s="35"/>
    </row>
    <row r="155" spans="1:16" s="15" customFormat="1" ht="33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3">
      <c r="A156" s="16">
        <v>3</v>
      </c>
      <c r="B156" s="94" t="s">
        <v>150</v>
      </c>
      <c r="C156" s="18" t="s">
        <v>151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138" t="s">
        <v>77</v>
      </c>
      <c r="C157" s="341" t="s">
        <v>152</v>
      </c>
      <c r="D157" s="342"/>
      <c r="E157" s="342"/>
      <c r="F157" s="342"/>
      <c r="G157" s="342"/>
      <c r="H157" s="342"/>
      <c r="I157" s="343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212" t="str">
        <f>$D$18</f>
        <v>BLACK</v>
      </c>
      <c r="C158" s="315" t="s">
        <v>153</v>
      </c>
      <c r="D158" s="320"/>
      <c r="E158" s="320"/>
      <c r="F158" s="320"/>
      <c r="G158" s="320"/>
      <c r="H158" s="320"/>
      <c r="I158" s="316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212" t="str">
        <f>$D$23</f>
        <v>GREY HEATHER</v>
      </c>
      <c r="C159" s="315" t="s">
        <v>154</v>
      </c>
      <c r="D159" s="320"/>
      <c r="E159" s="320"/>
      <c r="F159" s="320"/>
      <c r="G159" s="320"/>
      <c r="H159" s="320"/>
      <c r="I159" s="316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212" t="s">
        <v>155</v>
      </c>
      <c r="C160" s="328" t="s">
        <v>153</v>
      </c>
      <c r="D160" s="329"/>
      <c r="E160" s="329"/>
      <c r="F160" s="329"/>
      <c r="G160" s="329"/>
      <c r="H160" s="329"/>
      <c r="I160" s="330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212" t="s">
        <v>156</v>
      </c>
      <c r="C161" s="331"/>
      <c r="D161" s="332"/>
      <c r="E161" s="332"/>
      <c r="F161" s="332"/>
      <c r="G161" s="332"/>
      <c r="H161" s="332"/>
      <c r="I161" s="333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212" t="s">
        <v>50</v>
      </c>
      <c r="C162" s="334"/>
      <c r="D162" s="335"/>
      <c r="E162" s="335"/>
      <c r="F162" s="335"/>
      <c r="G162" s="335"/>
      <c r="H162" s="335"/>
      <c r="I162" s="336"/>
      <c r="J162" s="35"/>
      <c r="K162" s="35"/>
      <c r="L162" s="35"/>
      <c r="M162" s="35"/>
      <c r="N162" s="35"/>
    </row>
    <row r="163" spans="1:16" s="15" customFormat="1" ht="33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305" t="s">
        <v>157</v>
      </c>
      <c r="C164" s="305"/>
      <c r="D164" s="305"/>
      <c r="E164" s="305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158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159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160</v>
      </c>
      <c r="C167" s="92"/>
      <c r="D167" s="92"/>
      <c r="G167" s="35"/>
      <c r="M167" s="34"/>
      <c r="N167" s="33"/>
      <c r="O167" s="33"/>
      <c r="P167" s="34"/>
    </row>
    <row r="168" spans="1:16" s="18" customFormat="1" ht="33">
      <c r="A168" s="16"/>
      <c r="B168" s="194" t="s">
        <v>161</v>
      </c>
      <c r="C168" s="195" t="s">
        <v>37</v>
      </c>
      <c r="D168" s="195" t="s">
        <v>38</v>
      </c>
      <c r="E168" s="195" t="s">
        <v>39</v>
      </c>
      <c r="F168" s="195" t="s">
        <v>40</v>
      </c>
      <c r="G168" s="195" t="s">
        <v>41</v>
      </c>
      <c r="H168" s="195" t="s">
        <v>42</v>
      </c>
      <c r="L168" s="36"/>
      <c r="M168" s="37"/>
      <c r="N168" s="37"/>
      <c r="O168" s="36"/>
    </row>
    <row r="169" spans="1:16" s="18" customFormat="1" ht="50.1" customHeight="1">
      <c r="A169" s="16"/>
      <c r="B169" s="194" t="s">
        <v>162</v>
      </c>
      <c r="C169" s="184">
        <f>G42</f>
        <v>133</v>
      </c>
      <c r="D169" s="184">
        <f>H42</f>
        <v>268</v>
      </c>
      <c r="E169" s="184">
        <f>I42</f>
        <v>248</v>
      </c>
      <c r="F169" s="184">
        <f>J42</f>
        <v>105</v>
      </c>
      <c r="G169" s="184">
        <f>K42</f>
        <v>15</v>
      </c>
      <c r="H169" s="184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337"/>
      <c r="B170" s="338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</row>
    <row r="171" spans="1:16" s="96" customFormat="1" ht="132.94999999999999" customHeight="1">
      <c r="G171" s="97"/>
    </row>
    <row r="172" spans="1:16" s="96" customFormat="1" ht="33">
      <c r="G172" s="97"/>
    </row>
    <row r="173" spans="1:16" s="96" customFormat="1" ht="33">
      <c r="G173" s="97"/>
    </row>
    <row r="174" spans="1:16" s="96" customFormat="1" ht="33">
      <c r="G174" s="97"/>
    </row>
    <row r="175" spans="1:16" s="96" customFormat="1" ht="33">
      <c r="G175" s="97"/>
    </row>
    <row r="176" spans="1:16" s="96" customFormat="1" ht="33">
      <c r="G176" s="97"/>
    </row>
    <row r="177" spans="7:7" s="96" customFormat="1" ht="33">
      <c r="G177" s="97"/>
    </row>
    <row r="178" spans="7:7" s="96" customFormat="1" ht="33">
      <c r="G178" s="97"/>
    </row>
    <row r="179" spans="7:7" s="96" customFormat="1" ht="33">
      <c r="G179" s="97"/>
    </row>
    <row r="180" spans="7:7" s="96" customFormat="1" ht="33">
      <c r="G180" s="97"/>
    </row>
    <row r="181" spans="7:7" s="96" customFormat="1" ht="33">
      <c r="G181" s="97"/>
    </row>
    <row r="182" spans="7:7" s="96" customFormat="1" ht="33">
      <c r="G182" s="97"/>
    </row>
    <row r="183" spans="7:7" s="96" customFormat="1" ht="33">
      <c r="G183" s="97"/>
    </row>
    <row r="184" spans="7:7" s="96" customFormat="1" ht="33">
      <c r="G184" s="97"/>
    </row>
    <row r="185" spans="7:7" s="96" customFormat="1" ht="33">
      <c r="G185" s="97"/>
    </row>
    <row r="186" spans="7:7" s="96" customFormat="1" ht="33">
      <c r="G186" s="97"/>
    </row>
    <row r="187" spans="7:7" s="96" customFormat="1" ht="33">
      <c r="G187" s="97"/>
    </row>
    <row r="188" spans="7:7" s="96" customFormat="1" ht="33">
      <c r="G188" s="97"/>
    </row>
    <row r="189" spans="7:7" s="96" customFormat="1" ht="33">
      <c r="G189" s="97"/>
    </row>
    <row r="190" spans="7:7" s="96" customFormat="1" ht="33">
      <c r="G190" s="97"/>
    </row>
    <row r="191" spans="7:7" s="96" customFormat="1" ht="33">
      <c r="G191" s="97"/>
    </row>
    <row r="192" spans="7:7" s="96" customFormat="1" ht="33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3856-E69D-44BA-8C01-AC781FFB93C1}">
  <sheetPr>
    <pageSetUpPr fitToPage="1"/>
  </sheetPr>
  <dimension ref="A1:N29"/>
  <sheetViews>
    <sheetView tabSelected="1" view="pageBreakPreview" topLeftCell="A22" zoomScale="40" zoomScaleNormal="85" zoomScaleSheetLayoutView="40" workbookViewId="0">
      <selection activeCell="A2" sqref="A2"/>
    </sheetView>
  </sheetViews>
  <sheetFormatPr defaultColWidth="8.7109375" defaultRowHeight="12.75"/>
  <cols>
    <col min="1" max="1" width="65.140625" style="222" customWidth="1"/>
    <col min="2" max="2" width="57.7109375" style="222" customWidth="1"/>
    <col min="3" max="3" width="19" style="222" customWidth="1"/>
    <col min="4" max="4" width="57.85546875" style="222" customWidth="1"/>
    <col min="5" max="5" width="70.140625" style="222" bestFit="1" customWidth="1"/>
    <col min="6" max="6" width="27.42578125" style="222" customWidth="1"/>
    <col min="7" max="7" width="19.85546875" style="222" customWidth="1"/>
    <col min="8" max="8" width="30.42578125" style="222" customWidth="1"/>
    <col min="9" max="9" width="28.85546875" style="222" customWidth="1"/>
    <col min="10" max="10" width="25.140625" style="239" customWidth="1"/>
    <col min="11" max="11" width="27.28515625" style="239" customWidth="1"/>
    <col min="12" max="12" width="30.42578125" style="222" customWidth="1"/>
    <col min="13" max="13" width="26.5703125" style="222" customWidth="1"/>
    <col min="14" max="14" width="62.5703125" style="222" customWidth="1"/>
    <col min="15" max="16384" width="8.7109375" style="222"/>
  </cols>
  <sheetData>
    <row r="1" spans="1:14" s="220" customFormat="1" ht="60.75">
      <c r="A1" s="223" t="s">
        <v>366</v>
      </c>
      <c r="B1" s="225"/>
      <c r="C1" s="224"/>
      <c r="D1" s="232"/>
      <c r="E1" s="225"/>
      <c r="F1" s="225"/>
      <c r="G1" s="225"/>
      <c r="H1" s="225"/>
      <c r="I1" s="226"/>
      <c r="J1" s="236"/>
      <c r="K1" s="236"/>
      <c r="L1" s="225"/>
      <c r="M1" s="225"/>
      <c r="N1" s="224"/>
    </row>
    <row r="2" spans="1:14" s="231" customFormat="1" ht="82.5" customHeight="1">
      <c r="A2" s="230" t="s">
        <v>171</v>
      </c>
      <c r="B2" s="230"/>
      <c r="C2" s="230" t="s">
        <v>172</v>
      </c>
      <c r="D2" s="230" t="s">
        <v>173</v>
      </c>
      <c r="E2" s="230"/>
      <c r="F2" s="230" t="s">
        <v>174</v>
      </c>
      <c r="G2" s="230" t="s">
        <v>175</v>
      </c>
      <c r="H2" s="230" t="s">
        <v>176</v>
      </c>
      <c r="I2" s="230" t="s">
        <v>177</v>
      </c>
      <c r="J2" s="237" t="s">
        <v>308</v>
      </c>
      <c r="K2" s="237" t="s">
        <v>178</v>
      </c>
      <c r="L2" s="230" t="s">
        <v>179</v>
      </c>
      <c r="M2" s="230" t="s">
        <v>180</v>
      </c>
      <c r="N2" s="230" t="s">
        <v>181</v>
      </c>
    </row>
    <row r="3" spans="1:14" s="221" customFormat="1" ht="72.75" customHeight="1">
      <c r="A3" s="233" t="s">
        <v>311</v>
      </c>
      <c r="B3" s="234" t="s">
        <v>323</v>
      </c>
      <c r="C3" s="233" t="s">
        <v>228</v>
      </c>
      <c r="D3" s="233"/>
      <c r="E3" s="234"/>
      <c r="F3" s="227" t="s">
        <v>229</v>
      </c>
      <c r="G3" s="227" t="s">
        <v>183</v>
      </c>
      <c r="H3" s="227" t="s">
        <v>184</v>
      </c>
      <c r="I3" s="227" t="s">
        <v>164</v>
      </c>
      <c r="J3" s="238"/>
      <c r="K3" s="238"/>
      <c r="L3" s="227"/>
      <c r="M3" s="227"/>
      <c r="N3" s="228"/>
    </row>
    <row r="4" spans="1:14" s="221" customFormat="1" ht="61.5">
      <c r="A4" s="233" t="s">
        <v>185</v>
      </c>
      <c r="B4" s="234" t="s">
        <v>324</v>
      </c>
      <c r="C4" s="233" t="s">
        <v>186</v>
      </c>
      <c r="D4" s="233" t="s">
        <v>187</v>
      </c>
      <c r="E4" s="234" t="s">
        <v>350</v>
      </c>
      <c r="F4" s="227" t="s">
        <v>182</v>
      </c>
      <c r="G4" s="227" t="s">
        <v>183</v>
      </c>
      <c r="H4" s="227" t="s">
        <v>188</v>
      </c>
      <c r="I4" s="227" t="s">
        <v>189</v>
      </c>
      <c r="J4" s="238"/>
      <c r="K4" s="238"/>
      <c r="L4" s="227"/>
      <c r="M4" s="227"/>
      <c r="N4" s="228"/>
    </row>
    <row r="5" spans="1:14" s="221" customFormat="1" ht="61.5">
      <c r="A5" s="233" t="s">
        <v>190</v>
      </c>
      <c r="B5" s="234" t="s">
        <v>325</v>
      </c>
      <c r="C5" s="233" t="s">
        <v>191</v>
      </c>
      <c r="D5" s="233" t="s">
        <v>192</v>
      </c>
      <c r="E5" s="234" t="s">
        <v>351</v>
      </c>
      <c r="F5" s="227" t="s">
        <v>182</v>
      </c>
      <c r="G5" s="227" t="s">
        <v>183</v>
      </c>
      <c r="H5" s="227" t="s">
        <v>188</v>
      </c>
      <c r="I5" s="227" t="s">
        <v>193</v>
      </c>
      <c r="J5" s="238"/>
      <c r="K5" s="238"/>
      <c r="L5" s="227"/>
      <c r="M5" s="227"/>
      <c r="N5" s="228"/>
    </row>
    <row r="6" spans="1:14" s="221" customFormat="1" ht="120">
      <c r="A6" s="233" t="s">
        <v>194</v>
      </c>
      <c r="B6" s="234" t="s">
        <v>326</v>
      </c>
      <c r="C6" s="233" t="s">
        <v>195</v>
      </c>
      <c r="D6" s="233" t="s">
        <v>196</v>
      </c>
      <c r="E6" s="234" t="s">
        <v>352</v>
      </c>
      <c r="F6" s="227" t="s">
        <v>182</v>
      </c>
      <c r="G6" s="227" t="s">
        <v>183</v>
      </c>
      <c r="H6" s="227" t="s">
        <v>197</v>
      </c>
      <c r="I6" s="227" t="s">
        <v>198</v>
      </c>
      <c r="J6" s="238"/>
      <c r="K6" s="238"/>
      <c r="L6" s="227"/>
      <c r="M6" s="227"/>
      <c r="N6" s="227"/>
    </row>
    <row r="7" spans="1:14" s="221" customFormat="1" ht="96.75" customHeight="1">
      <c r="A7" s="233" t="s">
        <v>199</v>
      </c>
      <c r="B7" s="234" t="s">
        <v>327</v>
      </c>
      <c r="C7" s="233" t="s">
        <v>200</v>
      </c>
      <c r="D7" s="235" t="s">
        <v>201</v>
      </c>
      <c r="E7" s="234" t="s">
        <v>353</v>
      </c>
      <c r="F7" s="227" t="s">
        <v>182</v>
      </c>
      <c r="G7" s="227" t="s">
        <v>183</v>
      </c>
      <c r="H7" s="227" t="s">
        <v>197</v>
      </c>
      <c r="I7" s="227" t="s">
        <v>202</v>
      </c>
      <c r="J7" s="238"/>
      <c r="K7" s="238"/>
      <c r="L7" s="227"/>
      <c r="M7" s="227"/>
      <c r="N7" s="228"/>
    </row>
    <row r="8" spans="1:14" s="221" customFormat="1" ht="111.6" customHeight="1">
      <c r="A8" s="233" t="s">
        <v>203</v>
      </c>
      <c r="B8" s="234" t="s">
        <v>328</v>
      </c>
      <c r="C8" s="233" t="s">
        <v>204</v>
      </c>
      <c r="D8" s="233" t="s">
        <v>205</v>
      </c>
      <c r="E8" s="234" t="s">
        <v>354</v>
      </c>
      <c r="F8" s="227" t="s">
        <v>182</v>
      </c>
      <c r="G8" s="227" t="s">
        <v>183</v>
      </c>
      <c r="H8" s="227" t="s">
        <v>206</v>
      </c>
      <c r="I8" s="227" t="s">
        <v>207</v>
      </c>
      <c r="J8" s="238"/>
      <c r="K8" s="238"/>
      <c r="L8" s="227"/>
      <c r="M8" s="227"/>
      <c r="N8" s="228"/>
    </row>
    <row r="9" spans="1:14" s="221" customFormat="1" ht="92.25">
      <c r="A9" s="233" t="s">
        <v>208</v>
      </c>
      <c r="B9" s="234" t="s">
        <v>329</v>
      </c>
      <c r="C9" s="233" t="s">
        <v>209</v>
      </c>
      <c r="D9" s="233" t="s">
        <v>210</v>
      </c>
      <c r="E9" s="234" t="s">
        <v>355</v>
      </c>
      <c r="F9" s="227" t="s">
        <v>182</v>
      </c>
      <c r="G9" s="227" t="s">
        <v>183</v>
      </c>
      <c r="H9" s="227" t="s">
        <v>188</v>
      </c>
      <c r="I9" s="227" t="s">
        <v>211</v>
      </c>
      <c r="J9" s="238"/>
      <c r="K9" s="238"/>
      <c r="L9" s="227"/>
      <c r="M9" s="227"/>
      <c r="N9" s="228"/>
    </row>
    <row r="10" spans="1:14" s="221" customFormat="1" ht="92.25">
      <c r="A10" s="233" t="s">
        <v>212</v>
      </c>
      <c r="B10" s="234" t="s">
        <v>330</v>
      </c>
      <c r="C10" s="233" t="s">
        <v>213</v>
      </c>
      <c r="D10" s="233" t="s">
        <v>214</v>
      </c>
      <c r="E10" s="234" t="s">
        <v>356</v>
      </c>
      <c r="F10" s="227" t="s">
        <v>182</v>
      </c>
      <c r="G10" s="227" t="s">
        <v>183</v>
      </c>
      <c r="H10" s="227" t="s">
        <v>188</v>
      </c>
      <c r="I10" s="227" t="s">
        <v>215</v>
      </c>
      <c r="J10" s="238"/>
      <c r="K10" s="238"/>
      <c r="L10" s="227"/>
      <c r="M10" s="227"/>
      <c r="N10" s="228"/>
    </row>
    <row r="11" spans="1:14" s="221" customFormat="1" ht="92.25">
      <c r="A11" s="233" t="s">
        <v>216</v>
      </c>
      <c r="B11" s="234" t="s">
        <v>331</v>
      </c>
      <c r="C11" s="233" t="s">
        <v>217</v>
      </c>
      <c r="D11" s="233" t="s">
        <v>218</v>
      </c>
      <c r="E11" s="234" t="s">
        <v>357</v>
      </c>
      <c r="F11" s="227" t="s">
        <v>182</v>
      </c>
      <c r="G11" s="227" t="s">
        <v>183</v>
      </c>
      <c r="H11" s="227" t="s">
        <v>188</v>
      </c>
      <c r="I11" s="227" t="s">
        <v>219</v>
      </c>
      <c r="J11" s="238"/>
      <c r="K11" s="238"/>
      <c r="L11" s="227"/>
      <c r="M11" s="227"/>
      <c r="N11" s="228"/>
    </row>
    <row r="12" spans="1:14" s="221" customFormat="1" ht="90">
      <c r="A12" s="233" t="s">
        <v>220</v>
      </c>
      <c r="B12" s="234" t="s">
        <v>332</v>
      </c>
      <c r="C12" s="233" t="s">
        <v>221</v>
      </c>
      <c r="D12" s="233" t="s">
        <v>222</v>
      </c>
      <c r="E12" s="234" t="s">
        <v>358</v>
      </c>
      <c r="F12" s="227" t="s">
        <v>182</v>
      </c>
      <c r="G12" s="227" t="s">
        <v>183</v>
      </c>
      <c r="H12" s="227" t="s">
        <v>197</v>
      </c>
      <c r="I12" s="227" t="s">
        <v>223</v>
      </c>
      <c r="J12" s="238"/>
      <c r="K12" s="238"/>
      <c r="L12" s="227"/>
      <c r="M12" s="227"/>
      <c r="N12" s="227"/>
    </row>
    <row r="13" spans="1:14" s="221" customFormat="1" ht="115.5" customHeight="1">
      <c r="A13" s="233" t="s">
        <v>224</v>
      </c>
      <c r="B13" s="234" t="s">
        <v>333</v>
      </c>
      <c r="C13" s="233" t="s">
        <v>225</v>
      </c>
      <c r="D13" s="233" t="s">
        <v>226</v>
      </c>
      <c r="E13" s="234" t="s">
        <v>359</v>
      </c>
      <c r="F13" s="227" t="s">
        <v>182</v>
      </c>
      <c r="G13" s="227" t="s">
        <v>183</v>
      </c>
      <c r="H13" s="227" t="s">
        <v>188</v>
      </c>
      <c r="I13" s="227" t="s">
        <v>227</v>
      </c>
      <c r="J13" s="238"/>
      <c r="K13" s="238"/>
      <c r="L13" s="227"/>
      <c r="M13" s="227"/>
      <c r="N13" s="228"/>
    </row>
    <row r="14" spans="1:14" s="221" customFormat="1" ht="95.25" customHeight="1">
      <c r="A14" s="233" t="s">
        <v>312</v>
      </c>
      <c r="B14" s="234" t="s">
        <v>343</v>
      </c>
      <c r="C14" s="233" t="s">
        <v>228</v>
      </c>
      <c r="D14" s="233"/>
      <c r="E14" s="234"/>
      <c r="F14" s="227" t="s">
        <v>229</v>
      </c>
      <c r="G14" s="227" t="s">
        <v>183</v>
      </c>
      <c r="H14" s="227" t="s">
        <v>197</v>
      </c>
      <c r="I14" s="227" t="s">
        <v>321</v>
      </c>
      <c r="J14" s="238"/>
      <c r="K14" s="238"/>
      <c r="L14" s="227"/>
      <c r="M14" s="227"/>
      <c r="N14" s="227"/>
    </row>
    <row r="15" spans="1:14" s="221" customFormat="1" ht="123">
      <c r="A15" s="233" t="s">
        <v>313</v>
      </c>
      <c r="B15" s="234" t="s">
        <v>342</v>
      </c>
      <c r="C15" s="233" t="s">
        <v>228</v>
      </c>
      <c r="D15" s="233"/>
      <c r="E15" s="234"/>
      <c r="F15" s="227" t="s">
        <v>229</v>
      </c>
      <c r="G15" s="227" t="s">
        <v>183</v>
      </c>
      <c r="H15" s="227" t="s">
        <v>197</v>
      </c>
      <c r="I15" s="227" t="s">
        <v>163</v>
      </c>
      <c r="J15" s="238"/>
      <c r="K15" s="238"/>
      <c r="L15" s="227"/>
      <c r="M15" s="227"/>
      <c r="N15" s="228"/>
    </row>
    <row r="16" spans="1:14" s="221" customFormat="1" ht="123">
      <c r="A16" s="233" t="s">
        <v>314</v>
      </c>
      <c r="B16" s="234" t="s">
        <v>348</v>
      </c>
      <c r="C16" s="233" t="s">
        <v>319</v>
      </c>
      <c r="D16" s="233" t="s">
        <v>320</v>
      </c>
      <c r="E16" s="234" t="s">
        <v>360</v>
      </c>
      <c r="F16" s="227" t="s">
        <v>229</v>
      </c>
      <c r="G16" s="227" t="s">
        <v>183</v>
      </c>
      <c r="H16" s="227" t="s">
        <v>197</v>
      </c>
      <c r="I16" s="227" t="s">
        <v>230</v>
      </c>
      <c r="J16" s="238"/>
      <c r="K16" s="238"/>
      <c r="L16" s="227"/>
      <c r="M16" s="227"/>
      <c r="N16" s="228"/>
    </row>
    <row r="17" spans="1:14" s="221" customFormat="1" ht="61.5">
      <c r="A17" s="233" t="s">
        <v>315</v>
      </c>
      <c r="B17" s="234" t="s">
        <v>344</v>
      </c>
      <c r="C17" s="233" t="s">
        <v>228</v>
      </c>
      <c r="D17" s="233"/>
      <c r="E17" s="234"/>
      <c r="F17" s="227" t="s">
        <v>229</v>
      </c>
      <c r="G17" s="227" t="s">
        <v>183</v>
      </c>
      <c r="H17" s="227" t="s">
        <v>197</v>
      </c>
      <c r="I17" s="227" t="s">
        <v>322</v>
      </c>
      <c r="J17" s="238"/>
      <c r="K17" s="238"/>
      <c r="L17" s="227"/>
      <c r="M17" s="227"/>
      <c r="N17" s="228"/>
    </row>
    <row r="18" spans="1:14" s="221" customFormat="1" ht="61.5">
      <c r="A18" s="233" t="s">
        <v>316</v>
      </c>
      <c r="B18" s="234" t="s">
        <v>345</v>
      </c>
      <c r="C18" s="233" t="s">
        <v>228</v>
      </c>
      <c r="D18" s="233"/>
      <c r="E18" s="234"/>
      <c r="F18" s="227" t="s">
        <v>229</v>
      </c>
      <c r="G18" s="227" t="s">
        <v>183</v>
      </c>
      <c r="H18" s="227" t="s">
        <v>184</v>
      </c>
      <c r="I18" s="227" t="s">
        <v>248</v>
      </c>
      <c r="J18" s="238"/>
      <c r="K18" s="238"/>
      <c r="L18" s="227"/>
      <c r="M18" s="227"/>
      <c r="N18" s="228"/>
    </row>
    <row r="19" spans="1:14" s="221" customFormat="1" ht="123">
      <c r="A19" s="233" t="s">
        <v>231</v>
      </c>
      <c r="B19" s="234" t="s">
        <v>334</v>
      </c>
      <c r="C19" s="233" t="s">
        <v>232</v>
      </c>
      <c r="D19" s="233" t="s">
        <v>233</v>
      </c>
      <c r="E19" s="234" t="s">
        <v>364</v>
      </c>
      <c r="F19" s="227" t="s">
        <v>229</v>
      </c>
      <c r="G19" s="227" t="s">
        <v>183</v>
      </c>
      <c r="H19" s="227" t="s">
        <v>197</v>
      </c>
      <c r="I19" s="227" t="s">
        <v>234</v>
      </c>
      <c r="J19" s="238"/>
      <c r="K19" s="238"/>
      <c r="L19" s="227"/>
      <c r="M19" s="227"/>
      <c r="N19" s="228"/>
    </row>
    <row r="20" spans="1:14" s="221" customFormat="1" ht="123">
      <c r="A20" s="233" t="s">
        <v>235</v>
      </c>
      <c r="B20" s="234" t="s">
        <v>335</v>
      </c>
      <c r="C20" s="233" t="s">
        <v>236</v>
      </c>
      <c r="D20" s="233" t="s">
        <v>237</v>
      </c>
      <c r="E20" s="234" t="s">
        <v>365</v>
      </c>
      <c r="F20" s="227" t="s">
        <v>229</v>
      </c>
      <c r="G20" s="227" t="s">
        <v>183</v>
      </c>
      <c r="H20" s="227" t="s">
        <v>197</v>
      </c>
      <c r="I20" s="227" t="s">
        <v>207</v>
      </c>
      <c r="J20" s="238"/>
      <c r="K20" s="238"/>
      <c r="L20" s="227"/>
      <c r="M20" s="227"/>
      <c r="N20" s="228"/>
    </row>
    <row r="21" spans="1:14" s="221" customFormat="1" ht="92.25">
      <c r="A21" s="233" t="s">
        <v>238</v>
      </c>
      <c r="B21" s="234" t="s">
        <v>336</v>
      </c>
      <c r="C21" s="233" t="s">
        <v>239</v>
      </c>
      <c r="D21" s="233" t="s">
        <v>240</v>
      </c>
      <c r="E21" s="234" t="s">
        <v>361</v>
      </c>
      <c r="F21" s="227" t="s">
        <v>229</v>
      </c>
      <c r="G21" s="227" t="s">
        <v>183</v>
      </c>
      <c r="H21" s="227" t="s">
        <v>184</v>
      </c>
      <c r="I21" s="227" t="s">
        <v>241</v>
      </c>
      <c r="J21" s="238"/>
      <c r="K21" s="238"/>
      <c r="L21" s="227"/>
      <c r="M21" s="227"/>
      <c r="N21" s="228"/>
    </row>
    <row r="22" spans="1:14" s="221" customFormat="1" ht="135" customHeight="1">
      <c r="A22" s="233" t="s">
        <v>317</v>
      </c>
      <c r="B22" s="234" t="s">
        <v>346</v>
      </c>
      <c r="C22" s="233" t="s">
        <v>228</v>
      </c>
      <c r="D22" s="233"/>
      <c r="E22" s="234"/>
      <c r="F22" s="227" t="s">
        <v>229</v>
      </c>
      <c r="G22" s="227" t="s">
        <v>183</v>
      </c>
      <c r="H22" s="227" t="s">
        <v>184</v>
      </c>
      <c r="I22" s="227" t="s">
        <v>309</v>
      </c>
      <c r="J22" s="238"/>
      <c r="K22" s="238"/>
      <c r="L22" s="227"/>
      <c r="M22" s="227"/>
      <c r="N22" s="228"/>
    </row>
    <row r="23" spans="1:14" s="221" customFormat="1" ht="117.75" customHeight="1">
      <c r="A23" s="233" t="s">
        <v>318</v>
      </c>
      <c r="B23" s="234" t="s">
        <v>347</v>
      </c>
      <c r="C23" s="233" t="s">
        <v>228</v>
      </c>
      <c r="D23" s="233"/>
      <c r="E23" s="234"/>
      <c r="F23" s="227" t="s">
        <v>229</v>
      </c>
      <c r="G23" s="227" t="s">
        <v>183</v>
      </c>
      <c r="H23" s="227" t="s">
        <v>184</v>
      </c>
      <c r="I23" s="227" t="s">
        <v>310</v>
      </c>
      <c r="J23" s="238"/>
      <c r="K23" s="238"/>
      <c r="L23" s="227"/>
      <c r="M23" s="227"/>
      <c r="N23" s="229"/>
    </row>
    <row r="24" spans="1:14" s="221" customFormat="1" ht="61.5">
      <c r="A24" s="233" t="s">
        <v>242</v>
      </c>
      <c r="B24" s="234" t="s">
        <v>337</v>
      </c>
      <c r="C24" s="233" t="s">
        <v>243</v>
      </c>
      <c r="D24" s="233"/>
      <c r="E24" s="234"/>
      <c r="F24" s="227" t="s">
        <v>229</v>
      </c>
      <c r="G24" s="227" t="s">
        <v>183</v>
      </c>
      <c r="H24" s="227" t="s">
        <v>197</v>
      </c>
      <c r="I24" s="227" t="s">
        <v>244</v>
      </c>
      <c r="J24" s="238"/>
      <c r="K24" s="238"/>
      <c r="L24" s="227"/>
      <c r="M24" s="227"/>
      <c r="N24" s="228"/>
    </row>
    <row r="25" spans="1:14" s="221" customFormat="1" ht="51.95" customHeight="1">
      <c r="A25" s="233" t="s">
        <v>245</v>
      </c>
      <c r="B25" s="234" t="s">
        <v>338</v>
      </c>
      <c r="C25" s="233" t="s">
        <v>228</v>
      </c>
      <c r="D25" s="233"/>
      <c r="E25" s="234"/>
      <c r="F25" s="227" t="s">
        <v>229</v>
      </c>
      <c r="G25" s="227" t="s">
        <v>183</v>
      </c>
      <c r="H25" s="227" t="s">
        <v>197</v>
      </c>
      <c r="I25" s="227" t="s">
        <v>246</v>
      </c>
      <c r="J25" s="238"/>
      <c r="K25" s="238"/>
      <c r="L25" s="227"/>
      <c r="M25" s="227"/>
      <c r="N25" s="227"/>
    </row>
    <row r="26" spans="1:14" s="221" customFormat="1" ht="90" customHeight="1">
      <c r="A26" s="233" t="s">
        <v>247</v>
      </c>
      <c r="B26" s="234" t="s">
        <v>339</v>
      </c>
      <c r="C26" s="233" t="s">
        <v>228</v>
      </c>
      <c r="D26" s="233"/>
      <c r="E26" s="234"/>
      <c r="F26" s="227" t="s">
        <v>229</v>
      </c>
      <c r="G26" s="227" t="s">
        <v>183</v>
      </c>
      <c r="H26" s="227" t="s">
        <v>184</v>
      </c>
      <c r="I26" s="227" t="s">
        <v>248</v>
      </c>
      <c r="J26" s="238"/>
      <c r="K26" s="238"/>
      <c r="L26" s="227"/>
      <c r="M26" s="227"/>
      <c r="N26" s="228"/>
    </row>
    <row r="27" spans="1:14" s="221" customFormat="1" ht="61.5">
      <c r="A27" s="233" t="s">
        <v>249</v>
      </c>
      <c r="B27" s="234" t="s">
        <v>349</v>
      </c>
      <c r="C27" s="233" t="s">
        <v>228</v>
      </c>
      <c r="D27" s="233" t="s">
        <v>250</v>
      </c>
      <c r="E27" s="234" t="s">
        <v>362</v>
      </c>
      <c r="F27" s="227" t="s">
        <v>229</v>
      </c>
      <c r="G27" s="227" t="s">
        <v>183</v>
      </c>
      <c r="H27" s="227" t="s">
        <v>197</v>
      </c>
      <c r="I27" s="227" t="s">
        <v>251</v>
      </c>
      <c r="J27" s="238"/>
      <c r="K27" s="238"/>
      <c r="L27" s="227"/>
      <c r="M27" s="227"/>
      <c r="N27" s="228"/>
    </row>
    <row r="28" spans="1:14" s="221" customFormat="1" ht="61.5">
      <c r="A28" s="233" t="s">
        <v>252</v>
      </c>
      <c r="B28" s="234" t="s">
        <v>340</v>
      </c>
      <c r="C28" s="233" t="s">
        <v>253</v>
      </c>
      <c r="D28" s="233"/>
      <c r="E28" s="234"/>
      <c r="F28" s="227" t="s">
        <v>229</v>
      </c>
      <c r="G28" s="227" t="s">
        <v>183</v>
      </c>
      <c r="H28" s="227" t="s">
        <v>254</v>
      </c>
      <c r="I28" s="227" t="s">
        <v>255</v>
      </c>
      <c r="J28" s="238"/>
      <c r="K28" s="238"/>
      <c r="L28" s="227"/>
      <c r="M28" s="227"/>
      <c r="N28" s="228"/>
    </row>
    <row r="29" spans="1:14" s="221" customFormat="1" ht="61.5">
      <c r="A29" s="233" t="s">
        <v>256</v>
      </c>
      <c r="B29" s="234" t="s">
        <v>341</v>
      </c>
      <c r="C29" s="233" t="s">
        <v>228</v>
      </c>
      <c r="D29" s="233" t="s">
        <v>257</v>
      </c>
      <c r="E29" s="234" t="s">
        <v>363</v>
      </c>
      <c r="F29" s="227" t="s">
        <v>229</v>
      </c>
      <c r="G29" s="227" t="s">
        <v>183</v>
      </c>
      <c r="H29" s="227" t="s">
        <v>197</v>
      </c>
      <c r="I29" s="227" t="s">
        <v>165</v>
      </c>
      <c r="J29" s="238"/>
      <c r="K29" s="238"/>
      <c r="L29" s="227"/>
      <c r="M29" s="227"/>
      <c r="N29" s="228"/>
    </row>
  </sheetData>
  <autoFilter ref="A2:N2" xr:uid="{5A37C7DA-4E88-489D-9662-7C9A2B61191D}"/>
  <pageMargins left="0.25" right="0.25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40625" defaultRowHeight="24"/>
  <cols>
    <col min="1" max="1" width="64.42578125" style="79" customWidth="1"/>
    <col min="2" max="2" width="81.28515625" style="80" hidden="1" customWidth="1"/>
    <col min="3" max="3" width="206" style="80" customWidth="1"/>
    <col min="4" max="4" width="70.7109375" style="80" hidden="1" customWidth="1"/>
    <col min="5" max="5" width="74.85546875" style="80" hidden="1" customWidth="1"/>
    <col min="6" max="16384" width="9.14062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e">
        <f>#REF!</f>
        <v>#REF!</v>
      </c>
      <c r="B2" s="73" t="e">
        <f>#REF!</f>
        <v>#REF!</v>
      </c>
      <c r="C2" s="73" t="s">
        <v>10</v>
      </c>
      <c r="D2" s="73"/>
      <c r="E2" s="73"/>
    </row>
    <row r="3" spans="1:12" s="74" customFormat="1" ht="37.5" customHeight="1">
      <c r="A3" s="75" t="e">
        <f>#REF!</f>
        <v>#REF!</v>
      </c>
      <c r="B3" s="75" t="e">
        <f>#REF!</f>
        <v>#REF!</v>
      </c>
      <c r="C3" s="75" t="s">
        <v>12</v>
      </c>
      <c r="D3" s="75"/>
      <c r="E3" s="75"/>
    </row>
    <row r="4" spans="1:12" s="74" customFormat="1" ht="37.5" customHeight="1">
      <c r="A4" s="75" t="e">
        <f>#REF!</f>
        <v>#REF!</v>
      </c>
      <c r="B4" s="75" t="e">
        <f>#REF!</f>
        <v>#REF!</v>
      </c>
      <c r="C4" s="75" t="s">
        <v>14</v>
      </c>
      <c r="D4" s="75"/>
      <c r="E4" s="75"/>
    </row>
    <row r="5" spans="1:12" s="74" customFormat="1" ht="75.95" customHeight="1">
      <c r="A5" s="76"/>
      <c r="B5" s="142" t="e">
        <f>#REF!</f>
        <v>#REF!</v>
      </c>
      <c r="C5" s="142" t="e">
        <f>#REF!</f>
        <v>#REF!</v>
      </c>
      <c r="D5" s="142" t="e">
        <f>#REF!</f>
        <v>#REF!</v>
      </c>
      <c r="E5" s="142" t="e">
        <f>#REF!</f>
        <v>#REF!</v>
      </c>
    </row>
    <row r="6" spans="1:12" s="77" customFormat="1" ht="69.75" customHeight="1">
      <c r="A6" s="144" t="s">
        <v>166</v>
      </c>
      <c r="B6" s="144" t="e">
        <f>#REF!</f>
        <v>#REF!</v>
      </c>
      <c r="C6" s="144" t="e">
        <f>#REF!</f>
        <v>#REF!</v>
      </c>
      <c r="D6" s="144" t="e">
        <f>#REF!</f>
        <v>#REF!</v>
      </c>
      <c r="E6" s="144" t="e">
        <f>#REF!</f>
        <v>#REF!</v>
      </c>
    </row>
    <row r="7" spans="1:12" s="77" customFormat="1" ht="75" customHeight="1">
      <c r="A7" s="180" t="s">
        <v>167</v>
      </c>
      <c r="B7" s="351" t="e">
        <f>#REF!</f>
        <v>#REF!</v>
      </c>
      <c r="C7" s="352"/>
      <c r="D7" s="352"/>
      <c r="E7" s="353"/>
    </row>
    <row r="8" spans="1:12" s="77" customFormat="1" ht="409.6" customHeight="1">
      <c r="A8" s="145" t="e">
        <f>#REF!</f>
        <v>#REF!</v>
      </c>
      <c r="B8" s="358"/>
      <c r="C8" s="359"/>
      <c r="D8" s="359"/>
      <c r="E8" s="360"/>
      <c r="L8" s="78"/>
    </row>
    <row r="9" spans="1:12" s="77" customFormat="1" ht="94.5" customHeight="1">
      <c r="A9" s="144" t="e">
        <f>#REF!</f>
        <v>#REF!</v>
      </c>
      <c r="B9" s="144" t="e">
        <f>#REF!</f>
        <v>#REF!</v>
      </c>
      <c r="C9" s="144" t="e">
        <f>#REF!</f>
        <v>#REF!</v>
      </c>
      <c r="D9" s="144" t="e">
        <f>#REF!</f>
        <v>#REF!</v>
      </c>
      <c r="E9" s="144" t="e">
        <f>#REF!</f>
        <v>#REF!</v>
      </c>
    </row>
    <row r="10" spans="1:12" s="77" customFormat="1" ht="409.5" customHeight="1">
      <c r="A10" s="145"/>
      <c r="B10" s="146"/>
      <c r="C10" s="146"/>
      <c r="D10" s="146"/>
      <c r="E10" s="146"/>
      <c r="L10" s="78"/>
    </row>
    <row r="11" spans="1:12" s="77" customFormat="1" ht="132" customHeight="1">
      <c r="A11" s="144" t="e">
        <f>#REF!</f>
        <v>#REF!</v>
      </c>
      <c r="B11" s="144" t="e">
        <f>#REF!</f>
        <v>#REF!</v>
      </c>
      <c r="C11" s="144" t="e">
        <f>#REF!</f>
        <v>#REF!</v>
      </c>
      <c r="D11" s="144" t="e">
        <f>#REF!</f>
        <v>#REF!</v>
      </c>
      <c r="E11" s="144" t="e">
        <f>#REF!</f>
        <v>#REF!</v>
      </c>
    </row>
    <row r="12" spans="1:12" s="77" customFormat="1" ht="409.6" customHeight="1">
      <c r="A12" s="145" t="e">
        <f>#REF!</f>
        <v>#REF!</v>
      </c>
      <c r="B12" s="147"/>
      <c r="C12" s="147"/>
      <c r="D12" s="147"/>
      <c r="E12" s="147"/>
      <c r="L12" s="78"/>
    </row>
    <row r="13" spans="1:12" s="77" customFormat="1" ht="135" hidden="1" customHeight="1">
      <c r="A13" s="144" t="e">
        <f>#REF!</f>
        <v>#REF!</v>
      </c>
      <c r="B13" s="351" t="e">
        <f>#REF!</f>
        <v>#REF!</v>
      </c>
      <c r="C13" s="352"/>
      <c r="D13" s="353"/>
      <c r="E13" s="144" t="e">
        <f>#REF!</f>
        <v>#REF!</v>
      </c>
    </row>
    <row r="14" spans="1:12" s="77" customFormat="1" ht="409.6" hidden="1" customHeight="1">
      <c r="A14" s="145" t="e">
        <f>#REF!</f>
        <v>#REF!</v>
      </c>
      <c r="B14" s="358"/>
      <c r="C14" s="359"/>
      <c r="D14" s="359"/>
      <c r="E14" s="214"/>
      <c r="L14" s="78"/>
    </row>
    <row r="15" spans="1:12" s="77" customFormat="1" ht="74.25" customHeight="1">
      <c r="A15" s="144" t="s">
        <v>168</v>
      </c>
      <c r="B15" s="148" t="e">
        <f>#REF!</f>
        <v>#REF!</v>
      </c>
      <c r="C15" s="148" t="e">
        <f>#REF!</f>
        <v>#REF!</v>
      </c>
      <c r="D15" s="148" t="e">
        <f>#REF!</f>
        <v>#REF!</v>
      </c>
      <c r="E15" s="148" t="e">
        <f>#REF!</f>
        <v>#REF!</v>
      </c>
    </row>
    <row r="16" spans="1:12" s="77" customFormat="1" ht="115.5" customHeight="1">
      <c r="A16" s="145" t="s">
        <v>84</v>
      </c>
      <c r="B16" s="143" t="e">
        <f>#REF!</f>
        <v>#REF!</v>
      </c>
      <c r="C16" s="143" t="e">
        <f>#REF!</f>
        <v>#REF!</v>
      </c>
      <c r="D16" s="143" t="e">
        <f>#REF!</f>
        <v>#REF!</v>
      </c>
      <c r="E16" s="143" t="e">
        <f>#REF!</f>
        <v>#REF!</v>
      </c>
    </row>
    <row r="17" spans="1:5" s="77" customFormat="1" ht="115.5" customHeight="1">
      <c r="A17" s="145" t="e">
        <f>#REF!</f>
        <v>#REF!</v>
      </c>
      <c r="B17" s="354" t="e">
        <f>#REF!</f>
        <v>#REF!</v>
      </c>
      <c r="C17" s="355"/>
      <c r="D17" s="355"/>
      <c r="E17" s="356"/>
    </row>
    <row r="18" spans="1:5" s="77" customFormat="1" ht="90" customHeight="1">
      <c r="A18" s="144" t="e">
        <f>#REF!</f>
        <v>#REF!</v>
      </c>
      <c r="B18" s="346" t="e">
        <f>#REF!</f>
        <v>#REF!</v>
      </c>
      <c r="C18" s="347"/>
      <c r="D18" s="347"/>
      <c r="E18" s="348"/>
    </row>
    <row r="19" spans="1:5" s="77" customFormat="1" ht="409.6" customHeight="1">
      <c r="A19" s="149" t="s">
        <v>258</v>
      </c>
      <c r="B19" s="361"/>
      <c r="C19" s="362"/>
      <c r="D19" s="362"/>
      <c r="E19" s="362"/>
    </row>
    <row r="20" spans="1:5" s="77" customFormat="1" ht="79.5" customHeight="1">
      <c r="A20" s="144" t="e">
        <f>#REF!</f>
        <v>#REF!</v>
      </c>
      <c r="B20" s="346" t="e">
        <f>#REF!</f>
        <v>#REF!</v>
      </c>
      <c r="C20" s="347"/>
      <c r="D20" s="347"/>
      <c r="E20" s="348"/>
    </row>
    <row r="21" spans="1:5" s="77" customFormat="1" ht="346.5" customHeight="1">
      <c r="A21" s="145" t="s">
        <v>259</v>
      </c>
      <c r="B21" s="363"/>
      <c r="C21" s="364"/>
      <c r="D21" s="364"/>
      <c r="E21" s="365"/>
    </row>
    <row r="22" spans="1:5" s="77" customFormat="1" ht="40.5">
      <c r="A22" s="144" t="e">
        <f>#REF!</f>
        <v>#REF!</v>
      </c>
      <c r="B22" s="346" t="e">
        <f>#REF!</f>
        <v>#REF!</v>
      </c>
      <c r="C22" s="347"/>
      <c r="D22" s="347"/>
      <c r="E22" s="215"/>
    </row>
    <row r="23" spans="1:5" s="77" customFormat="1" ht="299.25" customHeight="1">
      <c r="A23" s="149" t="s">
        <v>260</v>
      </c>
      <c r="B23" s="366"/>
      <c r="C23" s="367"/>
      <c r="D23" s="367"/>
      <c r="E23" s="367"/>
    </row>
    <row r="24" spans="1:5" s="77" customFormat="1" ht="101.45" customHeight="1">
      <c r="A24" s="144" t="e">
        <f>#REF!</f>
        <v>#REF!</v>
      </c>
      <c r="B24" s="346" t="e">
        <f>#REF!</f>
        <v>#REF!</v>
      </c>
      <c r="C24" s="347"/>
      <c r="D24" s="347"/>
      <c r="E24" s="215"/>
    </row>
    <row r="25" spans="1:5" s="77" customFormat="1" ht="362.25" customHeight="1">
      <c r="A25" s="149" t="s">
        <v>261</v>
      </c>
      <c r="B25" s="368" t="s">
        <v>262</v>
      </c>
      <c r="C25" s="369"/>
      <c r="D25" s="369"/>
      <c r="E25" s="216"/>
    </row>
    <row r="26" spans="1:5" s="77" customFormat="1" ht="109.5" customHeight="1">
      <c r="A26" s="144" t="s">
        <v>263</v>
      </c>
      <c r="B26" s="346" t="e">
        <f>#REF!</f>
        <v>#REF!</v>
      </c>
      <c r="C26" s="347"/>
      <c r="D26" s="347"/>
      <c r="E26" s="217"/>
    </row>
    <row r="27" spans="1:5" s="77" customFormat="1" ht="282" customHeight="1">
      <c r="A27" s="149" t="s">
        <v>264</v>
      </c>
      <c r="B27" s="349" t="s">
        <v>265</v>
      </c>
      <c r="C27" s="350"/>
      <c r="D27" s="350"/>
      <c r="E27" s="350"/>
    </row>
    <row r="28" spans="1:5" s="77" customFormat="1" ht="93.6" customHeight="1">
      <c r="A28" s="144" t="e">
        <f>#REF!</f>
        <v>#REF!</v>
      </c>
      <c r="B28" s="346" t="e">
        <f>#REF!</f>
        <v>#REF!</v>
      </c>
      <c r="C28" s="347"/>
      <c r="D28" s="347"/>
      <c r="E28" s="217"/>
    </row>
    <row r="29" spans="1:5" s="77" customFormat="1" ht="273" customHeight="1">
      <c r="A29" s="145" t="s">
        <v>266</v>
      </c>
      <c r="B29" s="344"/>
      <c r="C29" s="345"/>
      <c r="D29" s="345"/>
      <c r="E29" s="345"/>
    </row>
    <row r="30" spans="1:5" s="77" customFormat="1" ht="95.25" customHeight="1">
      <c r="A30" s="144" t="e">
        <f>#REF!</f>
        <v>#REF!</v>
      </c>
      <c r="B30" s="346" t="e">
        <f>#REF!</f>
        <v>#REF!</v>
      </c>
      <c r="C30" s="347"/>
      <c r="D30" s="347"/>
      <c r="E30" s="217"/>
    </row>
    <row r="31" spans="1:5" s="77" customFormat="1" ht="324.75" customHeight="1">
      <c r="A31" s="145"/>
      <c r="B31" s="344"/>
      <c r="C31" s="345"/>
      <c r="D31" s="345"/>
      <c r="E31" s="345"/>
    </row>
    <row r="32" spans="1:5" s="77" customFormat="1" ht="119.45" customHeight="1">
      <c r="A32" s="144" t="s">
        <v>169</v>
      </c>
      <c r="B32" s="346" t="e">
        <f>#REF!</f>
        <v>#REF!</v>
      </c>
      <c r="C32" s="347"/>
      <c r="D32" s="347"/>
      <c r="E32" s="217"/>
    </row>
    <row r="33" spans="1:9" s="77" customFormat="1" ht="287.25" customHeight="1">
      <c r="A33" s="145" t="s">
        <v>170</v>
      </c>
      <c r="B33" s="344"/>
      <c r="C33" s="345"/>
      <c r="D33" s="345"/>
      <c r="E33" s="345"/>
    </row>
    <row r="34" spans="1:9" s="77" customFormat="1" ht="71.45" customHeight="1">
      <c r="A34" s="144" t="s">
        <v>116</v>
      </c>
      <c r="B34" s="346" t="s">
        <v>117</v>
      </c>
      <c r="C34" s="347"/>
      <c r="D34" s="347"/>
      <c r="E34" s="217"/>
    </row>
    <row r="35" spans="1:9" s="77" customFormat="1" ht="87" customHeight="1">
      <c r="A35" s="145" t="s">
        <v>267</v>
      </c>
      <c r="B35" s="344"/>
      <c r="C35" s="345"/>
      <c r="D35" s="345"/>
      <c r="E35" s="345"/>
    </row>
    <row r="36" spans="1:9" s="77" customFormat="1" ht="63.6" customHeight="1">
      <c r="A36" s="144" t="s">
        <v>118</v>
      </c>
      <c r="B36" s="346" t="s">
        <v>111</v>
      </c>
      <c r="C36" s="347"/>
      <c r="D36" s="347"/>
      <c r="E36" s="217"/>
    </row>
    <row r="37" spans="1:9" s="77" customFormat="1" ht="97.5" customHeight="1">
      <c r="A37" s="145" t="s">
        <v>267</v>
      </c>
      <c r="B37" s="344"/>
      <c r="C37" s="345"/>
      <c r="D37" s="345"/>
      <c r="E37" s="345"/>
    </row>
    <row r="38" spans="1:9" s="77" customFormat="1" ht="97.5" customHeight="1">
      <c r="A38" s="218" t="e">
        <f>#REF!</f>
        <v>#REF!</v>
      </c>
      <c r="B38" s="370" t="e">
        <f>#REF!</f>
        <v>#REF!</v>
      </c>
      <c r="C38" s="371"/>
      <c r="D38" s="372"/>
      <c r="E38" s="219"/>
    </row>
    <row r="39" spans="1:9" s="77" customFormat="1" ht="221.45" customHeight="1">
      <c r="A39" s="145"/>
      <c r="B39" s="357"/>
      <c r="C39" s="357"/>
      <c r="D39" s="357"/>
      <c r="E39" s="357"/>
    </row>
    <row r="43" spans="1:9">
      <c r="I43" s="80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41"/>
    <col min="18" max="18" width="80.28515625" style="41" customWidth="1"/>
    <col min="19" max="16384" width="9.14062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47" customFormat="1" ht="30.75" customHeight="1">
      <c r="A1" s="43"/>
      <c r="B1" s="44" t="s">
        <v>268</v>
      </c>
      <c r="C1" s="44" t="s">
        <v>269</v>
      </c>
      <c r="D1" s="373" t="s">
        <v>270</v>
      </c>
      <c r="E1" s="373"/>
      <c r="F1" s="373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271</v>
      </c>
      <c r="C2" s="49" t="s">
        <v>272</v>
      </c>
      <c r="D2" s="374" t="s">
        <v>273</v>
      </c>
      <c r="E2" s="374"/>
      <c r="F2" s="374"/>
      <c r="G2" s="374"/>
      <c r="H2" s="374"/>
      <c r="I2" s="37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274</v>
      </c>
      <c r="B3" s="51" t="s">
        <v>275</v>
      </c>
      <c r="C3" s="51" t="s">
        <v>276</v>
      </c>
      <c r="D3" s="52" t="s">
        <v>37</v>
      </c>
      <c r="E3" s="52" t="s">
        <v>38</v>
      </c>
      <c r="F3" s="52" t="s">
        <v>39</v>
      </c>
      <c r="G3" s="52" t="s">
        <v>40</v>
      </c>
      <c r="H3" s="52" t="s">
        <v>41</v>
      </c>
      <c r="I3" s="53" t="s">
        <v>277</v>
      </c>
      <c r="J3" s="54"/>
      <c r="K3" s="54"/>
    </row>
    <row r="4" spans="1:25" s="61" customFormat="1" ht="27" customHeight="1">
      <c r="A4" s="56">
        <v>1</v>
      </c>
      <c r="B4" s="57" t="s">
        <v>278</v>
      </c>
      <c r="C4" s="57" t="s">
        <v>279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280</v>
      </c>
      <c r="J4" s="60"/>
      <c r="K4" s="60"/>
    </row>
    <row r="5" spans="1:25" s="61" customFormat="1" ht="27" customHeight="1">
      <c r="A5" s="56">
        <v>2</v>
      </c>
      <c r="B5" s="57" t="s">
        <v>281</v>
      </c>
      <c r="C5" s="57" t="s">
        <v>282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280</v>
      </c>
      <c r="J5" s="60"/>
      <c r="K5" s="60"/>
    </row>
    <row r="6" spans="1:25" s="61" customFormat="1" ht="27" customHeight="1">
      <c r="A6" s="56">
        <v>3</v>
      </c>
      <c r="B6" s="42" t="s">
        <v>283</v>
      </c>
      <c r="C6" s="42" t="s">
        <v>284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280</v>
      </c>
      <c r="J6" s="60"/>
      <c r="K6" s="60"/>
    </row>
    <row r="7" spans="1:25" s="61" customFormat="1" ht="27" customHeight="1">
      <c r="A7" s="56">
        <v>4</v>
      </c>
      <c r="B7" s="42" t="s">
        <v>285</v>
      </c>
      <c r="C7" s="42" t="s">
        <v>286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280</v>
      </c>
      <c r="J7" s="60"/>
      <c r="K7" s="60"/>
    </row>
    <row r="8" spans="1:25" s="61" customFormat="1" ht="27" customHeight="1">
      <c r="A8" s="56">
        <v>5</v>
      </c>
      <c r="B8" s="42" t="s">
        <v>287</v>
      </c>
      <c r="C8" s="42" t="s">
        <v>288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289</v>
      </c>
      <c r="J8" s="60"/>
      <c r="K8" s="60"/>
    </row>
    <row r="9" spans="1:25" s="61" customFormat="1" ht="27" customHeight="1">
      <c r="A9" s="56">
        <v>6</v>
      </c>
      <c r="B9" s="42" t="s">
        <v>290</v>
      </c>
      <c r="C9" s="42" t="s">
        <v>291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280</v>
      </c>
      <c r="J9" s="60"/>
      <c r="K9" s="60"/>
    </row>
    <row r="10" spans="1:25" s="61" customFormat="1" ht="27" customHeight="1">
      <c r="A10" s="56">
        <v>7</v>
      </c>
      <c r="B10" s="42" t="s">
        <v>292</v>
      </c>
      <c r="C10" s="42" t="s">
        <v>293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280</v>
      </c>
      <c r="J10" s="60"/>
      <c r="K10" s="60"/>
    </row>
    <row r="11" spans="1:25" s="61" customFormat="1" ht="27" customHeight="1">
      <c r="A11" s="56">
        <v>8</v>
      </c>
      <c r="B11" s="42" t="s">
        <v>294</v>
      </c>
      <c r="C11" s="42" t="s">
        <v>295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296</v>
      </c>
      <c r="C12" s="42" t="s">
        <v>297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289</v>
      </c>
      <c r="J12" s="60"/>
      <c r="K12" s="60"/>
    </row>
    <row r="13" spans="1:25" s="61" customFormat="1" ht="27" customHeight="1">
      <c r="A13" s="56">
        <v>10</v>
      </c>
      <c r="B13" s="42" t="s">
        <v>298</v>
      </c>
      <c r="C13" s="42" t="s">
        <v>299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289</v>
      </c>
      <c r="J13" s="60"/>
      <c r="K13" s="60"/>
    </row>
    <row r="14" spans="1:25" s="61" customFormat="1" ht="27" customHeight="1">
      <c r="A14" s="56">
        <v>11</v>
      </c>
      <c r="B14" s="42" t="s">
        <v>300</v>
      </c>
      <c r="C14" s="42" t="s">
        <v>301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302</v>
      </c>
      <c r="C15" s="42" t="s">
        <v>303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304</v>
      </c>
      <c r="C16" s="42" t="s">
        <v>305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306</v>
      </c>
      <c r="C17" s="66" t="s">
        <v>307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45E911-5038-4DC7-AF8C-E6D00C1B2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26D359-A557-433F-BFB9-9737D45BF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1DB6C-E132-414C-9E41-7F9A620BF99B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cc099e4b-e381-4360-bcff-5e1f51ab48dc"/>
    <ds:schemaRef ds:uri="http://schemas.microsoft.com/office/infopath/2007/PartnerControls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GREY</vt:lpstr>
      <vt:lpstr>SPEC PROTO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'SPEC PROTO'!Print_Area</vt:lpstr>
      <vt:lpstr>'2. TRIM CARD (GREY)'!Print_Titles</vt:lpstr>
      <vt:lpstr>GREY!Print_Titles</vt:lpstr>
      <vt:lpstr>'SPEC PROTO'!Print_Titles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2024-07-09T03:50:57Z</cp:lastPrinted>
  <dcterms:created xsi:type="dcterms:W3CDTF">2016-05-06T01:47:29Z</dcterms:created>
  <dcterms:modified xsi:type="dcterms:W3CDTF">2025-03-07T03:05:56Z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