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15. SS25CH000 SEASONAL UNIFORM HOODIE/"/>
    </mc:Choice>
  </mc:AlternateContent>
  <xr:revisionPtr revIDLastSave="354" documentId="13_ncr:1_{D68D3F04-E677-4A73-BB85-5E3C8FE29944}" xr6:coauthVersionLast="47" xr6:coauthVersionMax="47" xr10:uidLastSave="{B34299F3-766F-4257-B2AD-42B2615953F4}"/>
  <bookViews>
    <workbookView xWindow="-120" yWindow="-120" windowWidth="20730" windowHeight="11040" tabRatio="895" firstSheet="1" activeTab="4" xr2:uid="{00000000-000D-0000-FFFF-FFFF00000000}"/>
  </bookViews>
  <sheets>
    <sheet name="1ST FIT COMMENT" sheetId="22" state="hidden" r:id="rId1"/>
    <sheet name="1. CUTTING DOCKET" sheetId="12" r:id="rId2"/>
    <sheet name="2. TRIM CARD" sheetId="13" r:id="rId3"/>
    <sheet name="SPEC" sheetId="44" r:id="rId4"/>
    <sheet name="SPEC SPEND 21.5" sheetId="46" r:id="rId5"/>
    <sheet name="COMMENT 1ST PROTO" sheetId="2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1" hidden="1">'1. CUTTING DOCKET'!$A$52:$Y$89</definedName>
    <definedName name="_xlnm._FilterDatabase" localSheetId="3" hidden="1">SPEC!$A$2:$P$38</definedName>
    <definedName name="_xlnm._FilterDatabase" localSheetId="4" hidden="1">'SPEC SPEND 21.5'!$A$2:$P$38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5">[10]!K_1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5">[10]!K_1</definedName>
    <definedName name="K_1" localSheetId="3">[10]!K_1</definedName>
    <definedName name="K_1" localSheetId="4">[10]!K_1</definedName>
    <definedName name="K_1">[10]!K_1</definedName>
    <definedName name="K_2" localSheetId="5">[10]!K_2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5">[15]!NToS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DOCKET'!$A$1:$P$122</definedName>
    <definedName name="_xlnm.Print_Area" localSheetId="0">'1ST FIT COMMENT'!$A$1:$U$58</definedName>
    <definedName name="_xlnm.Print_Area" localSheetId="2">'2. TRIM CARD'!$A$1:$D$24</definedName>
    <definedName name="_xlnm.Print_Area" localSheetId="5">'COMMENT 1ST PROTO'!$A$1:$I$36</definedName>
    <definedName name="_xlnm.Print_Area" localSheetId="3">SPEC!$A$1:$I$38</definedName>
    <definedName name="_xlnm.Print_Area" localSheetId="4">'SPEC SPEND 21.5'!$A$1:$N$38</definedName>
    <definedName name="Print_erea">[8]QT!$A$1:$U$54</definedName>
    <definedName name="_xlnm.Print_Titles" localSheetId="1">'1. CUTTING DOCKET'!$1:$16</definedName>
    <definedName name="_xlnm.Print_Titles" localSheetId="2">'2. TRIM CARD'!$1:$5</definedName>
    <definedName name="_xlnm.Print_Titles" localSheetId="5">'COMMENT 1ST PROTO'!$1:$2</definedName>
    <definedName name="_xlnm.Print_Titles" localSheetId="3">SPEC!$1:$2</definedName>
    <definedName name="_xlnm.Print_Titles" localSheetId="4">'SPEC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" i="46" l="1"/>
  <c r="O10" i="46"/>
  <c r="J35" i="46" l="1"/>
  <c r="J7" i="46"/>
  <c r="J4" i="46"/>
  <c r="J5" i="46"/>
  <c r="J6" i="46"/>
  <c r="J8" i="46"/>
  <c r="J9" i="46"/>
  <c r="J10" i="46"/>
  <c r="J11" i="46"/>
  <c r="J12" i="46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6" i="46"/>
  <c r="J37" i="46"/>
  <c r="J38" i="46"/>
  <c r="J3" i="46"/>
  <c r="O4" i="46"/>
  <c r="O5" i="46"/>
  <c r="O6" i="46"/>
  <c r="O7" i="46"/>
  <c r="O8" i="46"/>
  <c r="O9" i="46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29" i="46"/>
  <c r="O30" i="46"/>
  <c r="O31" i="46"/>
  <c r="O32" i="46"/>
  <c r="O33" i="46"/>
  <c r="O34" i="46"/>
  <c r="O35" i="46"/>
  <c r="O36" i="46"/>
  <c r="O37" i="46"/>
  <c r="O38" i="46"/>
  <c r="O3" i="46"/>
  <c r="A1" i="46"/>
  <c r="A19" i="13"/>
  <c r="B19" i="13"/>
  <c r="H67" i="12"/>
  <c r="K67" i="12"/>
  <c r="M67" i="12"/>
  <c r="O67" i="12" s="1"/>
  <c r="H100" i="12"/>
  <c r="H99" i="12"/>
  <c r="D100" i="12"/>
  <c r="D99" i="12"/>
  <c r="A21" i="13"/>
  <c r="B43" i="12"/>
  <c r="H109" i="12"/>
  <c r="H110" i="12"/>
  <c r="H108" i="12"/>
  <c r="B109" i="12"/>
  <c r="B110" i="12"/>
  <c r="B108" i="12"/>
  <c r="A1" i="44" l="1"/>
  <c r="B111" i="12"/>
  <c r="B17" i="13"/>
  <c r="A17" i="13"/>
  <c r="H111" i="12"/>
  <c r="L55" i="12" l="1"/>
  <c r="L56" i="12"/>
  <c r="B49" i="12"/>
  <c r="B46" i="12"/>
  <c r="C34" i="12" l="1"/>
  <c r="C33" i="12"/>
  <c r="C32" i="12"/>
  <c r="C28" i="12"/>
  <c r="C27" i="12"/>
  <c r="C26" i="12"/>
  <c r="C25" i="12"/>
  <c r="C21" i="12"/>
  <c r="C35" i="12" s="1"/>
  <c r="C19" i="12"/>
  <c r="C20" i="12"/>
  <c r="C18" i="12"/>
  <c r="H35" i="12"/>
  <c r="P34" i="12"/>
  <c r="K33" i="12"/>
  <c r="K35" i="12" s="1"/>
  <c r="J33" i="12"/>
  <c r="J35" i="12" s="1"/>
  <c r="I33" i="12"/>
  <c r="I35" i="12" s="1"/>
  <c r="G33" i="12"/>
  <c r="G35" i="12" s="1"/>
  <c r="F33" i="12"/>
  <c r="D33" i="12"/>
  <c r="D34" i="12" s="1"/>
  <c r="P32" i="12"/>
  <c r="H28" i="12"/>
  <c r="P27" i="12"/>
  <c r="K26" i="12"/>
  <c r="K28" i="12" s="1"/>
  <c r="J26" i="12"/>
  <c r="J28" i="12" s="1"/>
  <c r="I26" i="12"/>
  <c r="I28" i="12" s="1"/>
  <c r="G26" i="12"/>
  <c r="G28" i="12" s="1"/>
  <c r="F26" i="12"/>
  <c r="D26" i="12"/>
  <c r="D27" i="12" s="1"/>
  <c r="P25" i="12"/>
  <c r="D35" i="12" l="1"/>
  <c r="A48" i="12" s="1"/>
  <c r="G38" i="12"/>
  <c r="P33" i="12"/>
  <c r="P35" i="12" s="1"/>
  <c r="F35" i="12"/>
  <c r="P26" i="12"/>
  <c r="P28" i="12" s="1"/>
  <c r="F28" i="12"/>
  <c r="D28" i="12"/>
  <c r="A45" i="12" s="1"/>
  <c r="A9" i="13"/>
  <c r="E46" i="12" l="1"/>
  <c r="H65" i="12"/>
  <c r="H54" i="12"/>
  <c r="C5" i="13"/>
  <c r="H63" i="12"/>
  <c r="H57" i="12"/>
  <c r="H72" i="12"/>
  <c r="H60" i="12"/>
  <c r="H69" i="12"/>
  <c r="F69" i="12" s="1"/>
  <c r="E49" i="12"/>
  <c r="H66" i="12"/>
  <c r="H55" i="12"/>
  <c r="H64" i="12"/>
  <c r="D5" i="13" a="1"/>
  <c r="D5" i="13" s="1"/>
  <c r="H73" i="12"/>
  <c r="H61" i="12"/>
  <c r="H70" i="12"/>
  <c r="F70" i="12" s="1"/>
  <c r="H58" i="12"/>
  <c r="F38" i="12"/>
  <c r="D7" i="13" l="1"/>
  <c r="D11" i="13"/>
  <c r="D9" i="13"/>
  <c r="C7" i="13"/>
  <c r="C11" i="13"/>
  <c r="C9" i="13"/>
  <c r="A25" i="13" l="1"/>
  <c r="D12" i="12" l="1"/>
  <c r="L85" i="12"/>
  <c r="L88" i="12" s="1"/>
  <c r="L89" i="12" s="1"/>
  <c r="L84" i="12"/>
  <c r="B85" i="12"/>
  <c r="L86" i="12" l="1"/>
  <c r="L87" i="12" s="1"/>
  <c r="B29" i="13" l="1"/>
  <c r="B31" i="13"/>
  <c r="A35" i="13"/>
  <c r="A29" i="13"/>
  <c r="A31" i="13"/>
  <c r="A23" i="13"/>
  <c r="B6" i="13"/>
  <c r="C27" i="13"/>
  <c r="C21" i="13"/>
  <c r="P20" i="12"/>
  <c r="D19" i="12" l="1"/>
  <c r="D20" i="12" s="1"/>
  <c r="H84" i="12" l="1"/>
  <c r="A11" i="13"/>
  <c r="B15" i="13"/>
  <c r="A15" i="13"/>
  <c r="A13" i="13"/>
  <c r="H80" i="12" l="1"/>
  <c r="H78" i="12"/>
  <c r="F72" i="12"/>
  <c r="H88" i="12"/>
  <c r="H76" i="12"/>
  <c r="H82" i="12"/>
  <c r="H86" i="12"/>
  <c r="A42" i="12"/>
  <c r="E43" i="12" l="1"/>
  <c r="H62" i="12"/>
  <c r="H68" i="12"/>
  <c r="F68" i="12" s="1"/>
  <c r="B21" i="13" s="1"/>
  <c r="H53" i="12"/>
  <c r="H59" i="12"/>
  <c r="H56" i="12"/>
  <c r="B5" i="13"/>
  <c r="H71" i="12"/>
  <c r="F71" i="12" s="1"/>
  <c r="B23" i="13" s="1"/>
  <c r="B27" i="13"/>
  <c r="A27" i="13"/>
  <c r="B13" i="13"/>
  <c r="L54" i="12"/>
  <c r="L53" i="12"/>
  <c r="B9" i="13" l="1"/>
  <c r="B7" i="13"/>
  <c r="B11" i="13"/>
  <c r="F53" i="12"/>
  <c r="K78" i="12" l="1"/>
  <c r="M78" i="12" s="1"/>
  <c r="O78" i="12" s="1"/>
  <c r="K87" i="12"/>
  <c r="M87" i="12" s="1"/>
  <c r="O87" i="12" s="1"/>
  <c r="K84" i="12"/>
  <c r="M84" i="12" s="1"/>
  <c r="O84" i="12" s="1"/>
  <c r="K85" i="12"/>
  <c r="M85" i="12" s="1"/>
  <c r="O85" i="12" s="1"/>
  <c r="K89" i="12"/>
  <c r="M89" i="12" s="1"/>
  <c r="O89" i="12" s="1"/>
  <c r="K83" i="12"/>
  <c r="M83" i="12" s="1"/>
  <c r="O83" i="12" s="1"/>
  <c r="K81" i="12"/>
  <c r="M81" i="12" s="1"/>
  <c r="O81" i="12" s="1"/>
  <c r="A8" i="13" l="1"/>
  <c r="B35" i="13" l="1"/>
  <c r="E47" i="12" l="1"/>
  <c r="K19" i="12"/>
  <c r="K21" i="12" s="1"/>
  <c r="K38" i="12" s="1"/>
  <c r="J19" i="12"/>
  <c r="J21" i="12" s="1"/>
  <c r="J38" i="12" s="1"/>
  <c r="I19" i="12"/>
  <c r="I21" i="12" s="1"/>
  <c r="I38" i="12" s="1"/>
  <c r="H21" i="12"/>
  <c r="G19" i="12"/>
  <c r="G21" i="12" s="1"/>
  <c r="F19" i="12"/>
  <c r="F21" i="12" s="1"/>
  <c r="D21" i="12"/>
  <c r="P18" i="12"/>
  <c r="F55" i="12" l="1"/>
  <c r="G43" i="12"/>
  <c r="G46" i="12" s="1"/>
  <c r="H38" i="12"/>
  <c r="B105" i="12"/>
  <c r="H79" i="12"/>
  <c r="B96" i="12"/>
  <c r="H81" i="12"/>
  <c r="H77" i="12"/>
  <c r="H85" i="12"/>
  <c r="H83" i="12"/>
  <c r="H89" i="12"/>
  <c r="H87" i="12"/>
  <c r="E50" i="12"/>
  <c r="F73" i="12"/>
  <c r="B95" i="12"/>
  <c r="E121" i="12"/>
  <c r="D121" i="12"/>
  <c r="G121" i="12"/>
  <c r="F121" i="12"/>
  <c r="H121" i="12"/>
  <c r="P19" i="12"/>
  <c r="P21" i="12" s="1"/>
  <c r="C121" i="12"/>
  <c r="K58" i="12" l="1"/>
  <c r="M58" i="12" s="1"/>
  <c r="O58" i="12" s="1"/>
  <c r="K65" i="12"/>
  <c r="M65" i="12" s="1"/>
  <c r="O65" i="12" s="1"/>
  <c r="K53" i="12"/>
  <c r="M53" i="12" s="1"/>
  <c r="O53" i="12" s="1"/>
  <c r="K59" i="12"/>
  <c r="M59" i="12" s="1"/>
  <c r="O59" i="12" s="1"/>
  <c r="K60" i="12"/>
  <c r="M60" i="12" s="1"/>
  <c r="O60" i="12" s="1"/>
  <c r="K68" i="12"/>
  <c r="M68" i="12" s="1"/>
  <c r="O68" i="12" s="1"/>
  <c r="K61" i="12"/>
  <c r="M61" i="12" s="1"/>
  <c r="O61" i="12" s="1"/>
  <c r="K69" i="12"/>
  <c r="M69" i="12" s="1"/>
  <c r="O69" i="12" s="1"/>
  <c r="K66" i="12"/>
  <c r="M66" i="12" s="1"/>
  <c r="O66" i="12" s="1"/>
  <c r="K54" i="12"/>
  <c r="M54" i="12" s="1"/>
  <c r="O54" i="12" s="1"/>
  <c r="K62" i="12"/>
  <c r="M62" i="12" s="1"/>
  <c r="O62" i="12" s="1"/>
  <c r="K70" i="12"/>
  <c r="M70" i="12" s="1"/>
  <c r="O70" i="12" s="1"/>
  <c r="K73" i="12"/>
  <c r="M73" i="12" s="1"/>
  <c r="O73" i="12" s="1"/>
  <c r="K55" i="12"/>
  <c r="M55" i="12" s="1"/>
  <c r="O55" i="12" s="1"/>
  <c r="K63" i="12"/>
  <c r="M63" i="12" s="1"/>
  <c r="O63" i="12" s="1"/>
  <c r="K71" i="12"/>
  <c r="M71" i="12" s="1"/>
  <c r="O71" i="12" s="1"/>
  <c r="K57" i="12"/>
  <c r="M57" i="12" s="1"/>
  <c r="O57" i="12" s="1"/>
  <c r="K56" i="12"/>
  <c r="M56" i="12" s="1"/>
  <c r="O56" i="12" s="1"/>
  <c r="K64" i="12"/>
  <c r="M64" i="12" s="1"/>
  <c r="O64" i="12" s="1"/>
  <c r="K72" i="12"/>
  <c r="M72" i="12" s="1"/>
  <c r="O72" i="12" s="1"/>
  <c r="P38" i="12"/>
  <c r="B25" i="13"/>
  <c r="K79" i="12"/>
  <c r="M79" i="12" s="1"/>
  <c r="O79" i="12" s="1"/>
  <c r="K77" i="12"/>
  <c r="M77" i="12" s="1"/>
  <c r="O77" i="12" s="1"/>
  <c r="F54" i="12"/>
  <c r="K76" i="12"/>
  <c r="M76" i="12" s="1"/>
  <c r="O76" i="12" s="1"/>
  <c r="K88" i="12"/>
  <c r="K86" i="12"/>
  <c r="K82" i="12"/>
  <c r="K80" i="12"/>
  <c r="G47" i="12"/>
  <c r="I47" i="12" s="1"/>
  <c r="J121" i="12"/>
  <c r="G49" i="12"/>
  <c r="I49" i="12" s="1"/>
  <c r="G50" i="12"/>
  <c r="I50" i="12" s="1"/>
  <c r="A10" i="13"/>
  <c r="J50" i="12" l="1"/>
  <c r="M50" i="12" s="1"/>
  <c r="J49" i="12"/>
  <c r="M49" i="12" s="1"/>
  <c r="J47" i="12"/>
  <c r="L47" i="12" s="1"/>
  <c r="I46" i="12"/>
  <c r="M47" i="12" l="1"/>
  <c r="J46" i="12"/>
  <c r="L46" i="12" s="1"/>
  <c r="M46" i="12" l="1"/>
  <c r="B4" i="13" l="1"/>
  <c r="B3" i="13"/>
  <c r="B2" i="13"/>
  <c r="A4" i="13"/>
  <c r="A3" i="13"/>
  <c r="A2" i="13"/>
  <c r="G44" i="12" l="1"/>
  <c r="M80" i="12"/>
  <c r="O80" i="12" s="1"/>
  <c r="M82" i="12"/>
  <c r="O82" i="12" s="1"/>
  <c r="M86" i="12"/>
  <c r="O86" i="12" s="1"/>
  <c r="M88" i="12"/>
  <c r="O88" i="12" s="1"/>
  <c r="I43" i="12" l="1"/>
  <c r="E44" i="12"/>
  <c r="I44" i="12"/>
  <c r="J43" i="12" l="1"/>
  <c r="L43" i="12" s="1"/>
  <c r="J44" i="12"/>
  <c r="L44" i="12" l="1"/>
  <c r="M44" i="12" s="1"/>
  <c r="M43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<sst xmlns="http://schemas.openxmlformats.org/spreadsheetml/2006/main" count="1295" uniqueCount="580">
  <si>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</si>
  <si>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>Armhole:  Note that we measuring the armhole drop, not the curve.  So this is measured straight from HPS to the underarm (perpendicular).</t>
  </si>
  <si>
    <t>Hạ nách: Lưu ý rằng chúng tôi đo hạ nách, không phải độ cong vòng nách. Vậy nên điểm thông số này được đo thẳng từ đỉnh vai đến nách (vuông góc).</t>
  </si>
  <si>
    <t>Forearm:  We measure 9” up from the cuff edge.  Description is on the spec page.</t>
  </si>
  <si>
    <t>Rộng Cẳng tay: Chúng tôi đo 9 inch tính từ mép bo. Mô tả trên trang thông số.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</si>
  <si>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</si>
  <si>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</si>
  <si>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 xml:space="preserve">Hoodie Height at CF:  We measure straight along the front edge, top of hood to CF neck (not the curve of the hood).  </t>
  </si>
  <si>
    <t>CAO NÓN TẠI GIỮA TRƯỚC : Chúng tôi đo thẳng theo mép trước, từ đỉnh mũ đến giữa cổ trước (không đo theo đường cong của mũ).</t>
  </si>
  <si>
    <t>* sometimes we will add point S too (hood height from HPS to top edge) *</t>
  </si>
  <si>
    <t>* đôi khi chúng tôi cũng sẽ thêm điểm S (chiều cao nón từ đỉnh vai đến cạnh trên) *</t>
  </si>
  <si>
    <t>Feedback &amp; Revisions / 1st  Fit</t>
  </si>
  <si>
    <t>COMMENT KHÁCH TRÊN MẪU 1ST FIT</t>
  </si>
  <si>
    <t>FW23CH012 Mets Hoodie- 1st FIT - Nina Chavez Booth</t>
  </si>
  <si>
    <t>CREATED ON MAY 18, 2023 8:01 PM</t>
  </si>
  <si>
    <t>1ST  FIT</t>
  </si>
  <si>
    <t>SIZE:M, CREATED AT: 05-18-2023</t>
  </si>
  <si>
    <t>FIT DATE: 5.18.23</t>
  </si>
  <si>
    <t>STATUS: Please submit PPS with all corrections, in correct fabric, color, with correct size artwork @ CF and CB.</t>
  </si>
  <si>
    <t>Vui lòng may mẫu PPS có chỉnh sửa theo comment , vải đúng, màu đúng , đúng size artwork tại thân trước và thân sau</t>
  </si>
  <si>
    <t>CONSTRUCTION/ ARTWORK CALL-OUTS:</t>
  </si>
  <si>
    <t>Cấu trúc và artwork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</si>
  <si>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</si>
  <si>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</si>
  <si>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</si>
  <si>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</si>
  <si>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Cổ áo bị chật, khó tròng vô đầu. Vui lòng hạ nách thêm 1/4" và tăng ngang cổ 1/4"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</si>
  <si>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</si>
  <si>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</si>
  <si>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</si>
  <si>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a. Please do not narrow the body to this relaxed spec. Thanks!</t>
  </si>
  <si>
    <t>Vui lòng không làm hẹp phần thân này khi đo thường.</t>
  </si>
  <si>
    <t>3. Note that the shoulder seams are sitting almost 3/4" backwards when sample is flat. Please rebalance the front body so that the seams sit right at HPS/ natural shoulder when flat.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</si>
  <si>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</si>
  <si>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</si>
  <si>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Cần phải điều chỉnh thân trước và sau vòng nách để thay đổi điều này.</t>
  </si>
  <si>
    <t>4. Please meet relaxed bottom opening widths- by having rib pull into them.</t>
  </si>
  <si>
    <t>Vui lòng đảm bảo thông số đo thường của ngang lai áo - có rib lai hỗ trợ đẩy phần vải này ra</t>
  </si>
  <si>
    <t>5. Bring the armhole, bicep, forearm back to spec.</t>
  </si>
  <si>
    <t>Đảm bảo thông số nách, ngang vai, khuỷu tay trong dung sai</t>
  </si>
  <si>
    <t>6. Increase the cuff width at seam and edge by 1/4"</t>
  </si>
  <si>
    <t>Tăng thông số cửa tay tại mép và đường may 1/4"</t>
  </si>
  <si>
    <t>7. Increase the drawcord length by 1".</t>
  </si>
  <si>
    <t>Tăng thông số dài dây luồn 1"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</si>
  <si>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</si>
  <si>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</si>
  <si>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</si>
  <si>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</si>
  <si>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</si>
  <si>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</si>
  <si>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</si>
  <si>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</si>
  <si>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</si>
  <si>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</si>
  <si>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</si>
  <si>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</si>
  <si>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</si>
  <si>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</si>
  <si>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HOODIE</t>
  </si>
  <si>
    <t>DROP:</t>
  </si>
  <si>
    <t>MAINLINE</t>
  </si>
  <si>
    <t>NGÀY CẤP</t>
  </si>
  <si>
    <t>VẢI CHÍNH:</t>
  </si>
  <si>
    <t>C2300234  -  FRENCH TERRY 100% COTTON _ 530 GSM</t>
  </si>
  <si>
    <t>NGÀY GIAO HÀNG</t>
  </si>
  <si>
    <t xml:space="preserve">THÀNH PHẦN VẢI: </t>
  </si>
  <si>
    <t>100% COTTON</t>
  </si>
  <si>
    <t>KHỔ VẢI:</t>
  </si>
  <si>
    <t>165CM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</si>
  <si>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</si>
  <si>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</si>
  <si>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</si>
  <si>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</si>
  <si>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</si>
  <si>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</si>
  <si>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</si>
  <si>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</si>
  <si>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</si>
  <si>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</si>
  <si>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</si>
  <si>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</si>
  <si>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</si>
  <si>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</si>
  <si>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</si>
  <si>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</si>
  <si>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</si>
  <si>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PAUL'S SAMPLE</t>
  </si>
  <si>
    <t>TOTAL :</t>
  </si>
  <si>
    <t>SHIPPING SAMPLE</t>
  </si>
  <si>
    <t>NAVY BLAZER</t>
  </si>
  <si>
    <t>OATMEAL MELANGE</t>
  </si>
  <si>
    <t>GRAND TOTAL:</t>
  </si>
  <si>
    <t>PHẦN A: VẢI</t>
  </si>
  <si>
    <t>NCC ESQUEL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</si>
  <si>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</si>
  <si>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</si>
  <si>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</si>
  <si>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</si>
  <si>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</si>
  <si>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</si>
  <si>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</si>
  <si>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</si>
  <si>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</si>
  <si>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</si>
  <si>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</si>
  <si>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</si>
  <si>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</si>
  <si>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C2300246_2X2 RIB_500GSM</t>
  </si>
  <si>
    <t>BO TAY/ LAI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</si>
  <si>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</si>
  <si>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</si>
  <si>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</si>
  <si>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</si>
  <si>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</si>
  <si>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</si>
  <si>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</si>
  <si>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</si>
  <si>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</si>
  <si>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</si>
  <si>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</si>
  <si>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</si>
  <si>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</si>
  <si>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NHÃN CHÍNH ML03</t>
  </si>
  <si>
    <t>WHITE</t>
  </si>
  <si>
    <t>PCS</t>
  </si>
  <si>
    <t>NHÃN THÀNH PHẦN 100% COTTON</t>
  </si>
  <si>
    <t>NHÃN SƯỜN NGOÀI  ALD-ML02</t>
  </si>
  <si>
    <t>MẮT CÁO  13MM</t>
  </si>
  <si>
    <t>SHINY GOLD</t>
  </si>
  <si>
    <t>SETS</t>
  </si>
  <si>
    <t>MÉT</t>
  </si>
  <si>
    <t>DÂY LUỒN DẸP</t>
  </si>
  <si>
    <t>DÂY TAPE XƯƠNG CÁ 1CM</t>
  </si>
  <si>
    <t>PHẦN C : PHỤ LIỆU ĐÓNG GÓI</t>
  </si>
  <si>
    <t>GÓI CHỐNG ẨM</t>
  </si>
  <si>
    <t xml:space="preserve">PCS </t>
  </si>
  <si>
    <t>THẺ BÀI ALD ALD-T06P</t>
  </si>
  <si>
    <t>UPC STICKER 3" X 2"</t>
  </si>
  <si>
    <t>POLYBAG 0.06mmX343X381+25mm</t>
  </si>
  <si>
    <t>CLEAR</t>
  </si>
  <si>
    <t>BAO BIG POLYBAG 100X120CM</t>
  </si>
  <si>
    <t>TẤM LÓT THÙNG</t>
  </si>
  <si>
    <t>NATURAL</t>
  </si>
  <si>
    <t>THÙNG CARTON 60CM (L) *40CM (W)* 30CM (H)</t>
  </si>
  <si>
    <t>PHẦN D : IN / THÊU / WASH</t>
  </si>
  <si>
    <t>PHẦN E : HÌNH</t>
  </si>
  <si>
    <r>
      <t>IN :</t>
    </r>
    <r>
      <rPr>
        <b/>
        <sz val="26"/>
        <rFont val="Muli"/>
      </rPr>
      <t xml:space="preserve"> </t>
    </r>
  </si>
  <si>
    <t>CHẤT LƯỢNG VÀ KÍCH THƯỚC</t>
  </si>
  <si>
    <t xml:space="preserve">DUYỆT HÌNH IN THEO </t>
  </si>
  <si>
    <t>THÔNG TIN SAU</t>
  </si>
  <si>
    <t>THÔNG TIN ĐỊNH VỊ HÌNH IN</t>
  </si>
  <si>
    <t>TOLERANCE</t>
  </si>
  <si>
    <t>HÌNH IN NGỰC TRÁI</t>
  </si>
  <si>
    <t xml:space="preserve">Hình in thân sau: </t>
  </si>
  <si>
    <t xml:space="preserve">ĐỊNH VỊ AW THÂN SAU TỪ GIỮA ĐƯỜNG TRA CỔ SAU </t>
  </si>
  <si>
    <r>
      <t>THÊU :</t>
    </r>
    <r>
      <rPr>
        <b/>
        <sz val="28"/>
        <rFont val="Muli"/>
      </rPr>
      <t xml:space="preserve"> </t>
    </r>
  </si>
  <si>
    <t xml:space="preserve">DUYỆT HÌNH THÊU THEO </t>
  </si>
  <si>
    <r>
      <t>WASH:</t>
    </r>
    <r>
      <rPr>
        <sz val="28"/>
        <rFont val="Muli"/>
      </rPr>
      <t xml:space="preserve"> </t>
    </r>
  </si>
  <si>
    <t>CHẤT LƯỢNG, HIỆU ỨNG  DUYỆT THEO</t>
  </si>
  <si>
    <t xml:space="preserve">PHẦN F: LƯU Ý </t>
  </si>
  <si>
    <t>XEM TÀI LIỆU ĐÍNH KÈM</t>
  </si>
  <si>
    <t>-SỐ LƯỢNG NHÃN SIZE NHƯ SAU :</t>
  </si>
  <si>
    <t xml:space="preserve"> </t>
  </si>
  <si>
    <t>SIZE</t>
  </si>
  <si>
    <t>SỐ LƯỢNG</t>
  </si>
  <si>
    <t xml:space="preserve">VẢI CHÍNH </t>
  </si>
  <si>
    <t>THÀNH PHẦN</t>
  </si>
  <si>
    <t>SỬ DỤNG TOÀN BỘ ÁO</t>
  </si>
  <si>
    <t>ĐÍNH 4 CẠNH NHÃN TẠI GIỮA CỔ SAU,TỪ VIỀN CỔ SAU XUỐNG 1,5CM - BÊN TRONG ÁO</t>
  </si>
  <si>
    <t>GẬP ĐÔI, MAY TẠI SƯỜN TRÁI NGƯỜI MẶC, 5 INCH TỪ MÉP LAI LÊN  ( BÊN TRONG ÁO)</t>
  </si>
  <si>
    <t>GẬP ĐÔI, MAY TẠI SƯỜN TRÁI NGƯỜI MẶC, TỪ LAI ÁO LÊN 7 INCH, MAY 
( BÊN NGOÀI ÁO)</t>
  </si>
  <si>
    <t>LUỒN MIỆNG NÓN</t>
  </si>
  <si>
    <t>VIỀN TẠI TRA CỔ SAU</t>
  </si>
  <si>
    <t>THÊU TẠI TÚI KANGAROO</t>
  </si>
  <si>
    <t>GẬP ĐÔI, MAY TẠI SƯỜN TRÁI NGƯỜI MẶC, 5 INCH TỪ MÉP LAI LÊN
 ( BÊN TRONG ÁO)</t>
  </si>
  <si>
    <t>POLYBAG 0.06mmX343X381</t>
  </si>
  <si>
    <t>THÔNG SỐ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</si>
  <si>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</si>
  <si>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</si>
  <si>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</si>
  <si>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</si>
  <si>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</si>
  <si>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</si>
  <si>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 xml:space="preserve"> EXPECTED</t>
  </si>
  <si>
    <t>1ST FIT - RCVD</t>
  </si>
  <si>
    <t xml:space="preserve">VARIANCE </t>
  </si>
  <si>
    <t>ADJUST BY +/-</t>
  </si>
  <si>
    <t xml:space="preserve"> REVISED SPEC </t>
  </si>
  <si>
    <t xml:space="preserve"> MEASUREMENT NOTES</t>
  </si>
  <si>
    <t>Front Body Length</t>
  </si>
  <si>
    <t>DÀI ÁO THÂN TRƯỚC</t>
  </si>
  <si>
    <t>S&amp;K01</t>
  </si>
  <si>
    <t>HPS to bottom edge</t>
  </si>
  <si>
    <t>TỪ ĐỈNH VAI ĐẾN MÉP LAI</t>
  </si>
  <si>
    <t>true</t>
  </si>
  <si>
    <t>Full</t>
  </si>
  <si>
    <t>1/2 in</t>
  </si>
  <si>
    <t>27 in</t>
  </si>
  <si>
    <t>0 in</t>
  </si>
  <si>
    <t>Back Body Length</t>
  </si>
  <si>
    <t>DÀI ÁO THÂN SAU</t>
  </si>
  <si>
    <t>S&amp;K02</t>
  </si>
  <si>
    <t>CB neck seam to bottom edge</t>
  </si>
  <si>
    <t>TỪ GIỮA CỔ SAU ĐẾN MÉP LAI</t>
  </si>
  <si>
    <t>26 1/4 in</t>
  </si>
  <si>
    <t>Shoulder Slope</t>
  </si>
  <si>
    <t>XUÔI VAI</t>
  </si>
  <si>
    <t>S&amp;K08</t>
  </si>
  <si>
    <t>Shoulder point perpendicular to HPS</t>
  </si>
  <si>
    <t>TỪ ĐIỂM VAI ĐẾN ĐỈNH VAI</t>
  </si>
  <si>
    <t>false</t>
  </si>
  <si>
    <t>1/4 in</t>
  </si>
  <si>
    <t>2 1/2 in</t>
  </si>
  <si>
    <t>Front Neck Drop</t>
  </si>
  <si>
    <t>HẠ CỔ TRƯỚC</t>
  </si>
  <si>
    <t>S&amp;K04</t>
  </si>
  <si>
    <t>HPS to neck seam</t>
  </si>
  <si>
    <t>TỪ ĐỈNH VAI ĐẾN ĐƯỜNG MAY CỔ</t>
  </si>
  <si>
    <t>1/8 in</t>
  </si>
  <si>
    <t>3 1/2 in</t>
  </si>
  <si>
    <t>Back Neck Drop</t>
  </si>
  <si>
    <t>HẠ CỔ SAU</t>
  </si>
  <si>
    <t>S&amp;K05</t>
  </si>
  <si>
    <t>3/4 in</t>
  </si>
  <si>
    <t>Back Neck Width</t>
  </si>
  <si>
    <t>RỘNG CỔ SAU</t>
  </si>
  <si>
    <t>S&amp;K06</t>
  </si>
  <si>
    <t>Seam to seam at back neck, at HPS point</t>
  </si>
  <si>
    <t>TỪ ĐƯỜNG MAY ĐẾN ĐƯỜNG MAY TẠI CỔ SAU, ĐẾN ĐIỂM VAI</t>
  </si>
  <si>
    <t>9 in</t>
  </si>
  <si>
    <t>Minimum Neck Stretch</t>
  </si>
  <si>
    <t>RỘNG CỔ TỐI THIỂU</t>
  </si>
  <si>
    <t>S&amp;K199</t>
  </si>
  <si>
    <t>Half</t>
  </si>
  <si>
    <t>11 1/2 in</t>
  </si>
  <si>
    <t>Across Shoulder Width- Seam to seam</t>
  </si>
  <si>
    <t>RỘNG NGANG VAI- ĐM ĐẾN ĐM</t>
  </si>
  <si>
    <t>S&amp;K259</t>
  </si>
  <si>
    <t>Seam to Seam</t>
  </si>
  <si>
    <t>ĐƯỜNG MAY ĐẾN ĐƯỜNG MAY</t>
  </si>
  <si>
    <t>22 1/2 in</t>
  </si>
  <si>
    <t>Across Front</t>
  </si>
  <si>
    <t>NGANG NGỰC</t>
  </si>
  <si>
    <t>S&amp;K010</t>
  </si>
  <si>
    <t>7" dwn from HPS, Seam to seam</t>
  </si>
  <si>
    <t>HẠ 7'' TỪ ĐỈNH VAI, TỪ ĐƯỜNG MAY ĐẾN ĐƯỜNG MAY</t>
  </si>
  <si>
    <t>3/8 in</t>
  </si>
  <si>
    <t>20 1/2 in</t>
  </si>
  <si>
    <t>Across Back</t>
  </si>
  <si>
    <t>NGANG LƯNG</t>
  </si>
  <si>
    <t>S&amp;K011</t>
  </si>
  <si>
    <t>7" dwn from HPS, Seam to Seam</t>
  </si>
  <si>
    <t>21 in</t>
  </si>
  <si>
    <t>Chest Width</t>
  </si>
  <si>
    <t>RỘNG NGỰC</t>
  </si>
  <si>
    <t>S&amp;K012</t>
  </si>
  <si>
    <t>1" Below armhole- edge to edge</t>
  </si>
  <si>
    <t>DƯỚI NÁCH 1'' - TỪ MÉP ĐẾN MÉP</t>
  </si>
  <si>
    <t>Bottom Opening Width- At Seam</t>
  </si>
  <si>
    <t>RỘNG LAI ÁO - TẠI ĐM</t>
  </si>
  <si>
    <t>S&amp;K108</t>
  </si>
  <si>
    <t>Straight with seam relaxed</t>
  </si>
  <si>
    <t>ĐỂ ÊM ĐO THẲNG</t>
  </si>
  <si>
    <t>19 in</t>
  </si>
  <si>
    <t>Bottom Opening Width- At Edge</t>
  </si>
  <si>
    <t>RỘNG LAI ÁO - TẠI MÉP</t>
  </si>
  <si>
    <t>S&amp;K013</t>
  </si>
  <si>
    <t>At bottom edge</t>
  </si>
  <si>
    <t>TẠI MÉP LAI</t>
  </si>
  <si>
    <t>17 in</t>
  </si>
  <si>
    <t>Bottom Hem Height</t>
  </si>
  <si>
    <t>CAO LAI ÁO</t>
  </si>
  <si>
    <t>S&amp;K014</t>
  </si>
  <si>
    <t>Bottom edge to stitch line or trim seam</t>
  </si>
  <si>
    <t>TỪ MÉP ĐẾN ĐƯỜNG DIỄU</t>
  </si>
  <si>
    <t>Sleeve Length from CB Neck</t>
  </si>
  <si>
    <t>DÀI TAY TỪ GIỮA CỔ SAU</t>
  </si>
  <si>
    <t>S&amp;K032</t>
  </si>
  <si>
    <t>3-point measure from CB Neck to shoulder point to sleeve edge</t>
  </si>
  <si>
    <t>3 ĐIỂM - TỪ GIỮA CỔ SAU ĐẾN ĐIỂM VAI ĐẾN MÉP TAY</t>
  </si>
  <si>
    <t>35 in</t>
  </si>
  <si>
    <t>Armhole Drop</t>
  </si>
  <si>
    <t>HẠ NÁCH</t>
  </si>
  <si>
    <t>S&amp;K016</t>
  </si>
  <si>
    <t>Below HPS - measure perpendicular</t>
  </si>
  <si>
    <t>DƯỚI ĐỈNH VAI - VUÔNG GÓC</t>
  </si>
  <si>
    <t>13 in</t>
  </si>
  <si>
    <t>Bicep Width</t>
  </si>
  <si>
    <t>RỘNG BẮP TAY</t>
  </si>
  <si>
    <t>S&amp;K017</t>
  </si>
  <si>
    <t>1" below armhole- edge to edge</t>
  </si>
  <si>
    <t>10 1/4 in</t>
  </si>
  <si>
    <t>Forearm Width</t>
  </si>
  <si>
    <t>RỘNG CẲNG TAY</t>
  </si>
  <si>
    <t>S&amp;K033</t>
  </si>
  <si>
    <t>9" up from sleeve cuff edge</t>
  </si>
  <si>
    <t>TỪ MÉP LAI TAY LÊN 9''</t>
  </si>
  <si>
    <t>7 1/2 in</t>
  </si>
  <si>
    <t>Sleeve Opening Width- At Seam</t>
  </si>
  <si>
    <t>RỘNG LAI TAY - TẠI ĐM</t>
  </si>
  <si>
    <t>S&amp;K034</t>
  </si>
  <si>
    <t>Width at Seam</t>
  </si>
  <si>
    <t>TẠI ĐƯỜNG MAY</t>
  </si>
  <si>
    <t>4 3/4 in</t>
  </si>
  <si>
    <t>Sleeve Opening Width- At Edge</t>
  </si>
  <si>
    <t>RỘNG LAI TAY - TẠI MÉP</t>
  </si>
  <si>
    <t>S&amp;K73</t>
  </si>
  <si>
    <t>At edge</t>
  </si>
  <si>
    <t>TẠI MÉP</t>
  </si>
  <si>
    <t>3 3/4 in</t>
  </si>
  <si>
    <t>Sleeve Cuff Height</t>
  </si>
  <si>
    <t>CAO LAI TAY</t>
  </si>
  <si>
    <t>S&amp;K36</t>
  </si>
  <si>
    <t>Cuff edge to seam</t>
  </si>
  <si>
    <t>TỪ MÉP ĐẾN ĐƯỜNG MAY</t>
  </si>
  <si>
    <t>Hood Height at CF</t>
  </si>
  <si>
    <t>CAO NÓN TẠI GIỮA TRƯỚC</t>
  </si>
  <si>
    <t>S&amp;K40</t>
  </si>
  <si>
    <t>From neck seam to top edge</t>
  </si>
  <si>
    <t>TỪ ĐƯỜNG MAY CỔ ĐẾN MÉP TRÊN</t>
  </si>
  <si>
    <t>15 in</t>
  </si>
  <si>
    <t>Hood Height at HPS</t>
  </si>
  <si>
    <t>CAO NÓN TẠI ĐỈNH VAI</t>
  </si>
  <si>
    <t>S&amp;K170</t>
  </si>
  <si>
    <t>13 1/2 in</t>
  </si>
  <si>
    <t>Hood Width 6" Below Top Edge</t>
  </si>
  <si>
    <t>RỘNG NÓN DƯỚI MÉP 6''</t>
  </si>
  <si>
    <t>S&amp;K41</t>
  </si>
  <si>
    <t>Straight from CF edge to CB seam- 6" down</t>
  </si>
  <si>
    <t>HẠ 6'' TỪ MÉP GIỮA TRƯỚC NÓN ĐẾN ĐƯỜNG MAY GIỮA SAU</t>
  </si>
  <si>
    <t>10 1/2 in</t>
  </si>
  <si>
    <t>Exposed Drawcord Length</t>
  </si>
  <si>
    <t>DÀI DÂY LUỒN DƯ RA KHỎI MẮT CÁO</t>
  </si>
  <si>
    <t>JHqvA4</t>
  </si>
  <si>
    <t>10 in</t>
  </si>
  <si>
    <t>Hood Overlap Width at CF Neck</t>
  </si>
  <si>
    <t>RỘNG CHỒM NÓN TẠI GIỮA CỔ TRƯỚC</t>
  </si>
  <si>
    <t>S&amp;K174</t>
  </si>
  <si>
    <t>1 in</t>
  </si>
  <si>
    <t>Hood Tunnel Height</t>
  </si>
  <si>
    <t>CAO MIỆNG NÓN</t>
  </si>
  <si>
    <t>S&amp;K183</t>
  </si>
  <si>
    <t>Drawcord Opening Placement up from Neck Seam</t>
  </si>
  <si>
    <t>VỊ TRÍ MẮT CÁO TỪ ĐƯỜNG MAY CỔ</t>
  </si>
  <si>
    <t>S&amp;K212</t>
  </si>
  <si>
    <t>1 1/2 in</t>
  </si>
  <si>
    <t>Kangaroo Pocket Height At Center</t>
  </si>
  <si>
    <t>CAO TÚI TẠI GIỮA TRƯỚC</t>
  </si>
  <si>
    <t>S&amp;K44</t>
  </si>
  <si>
    <t>Height at center</t>
  </si>
  <si>
    <t xml:space="preserve">CAO TẠI GIỮA </t>
  </si>
  <si>
    <t>8 1/2 in</t>
  </si>
  <si>
    <t>Kangaroo Pocket Height at Sides</t>
  </si>
  <si>
    <t>CAO TÚI TẠI SƯỜN</t>
  </si>
  <si>
    <t>S&amp;K384</t>
  </si>
  <si>
    <t>3 in</t>
  </si>
  <si>
    <t>Kangaroo Pocket Width at Top Edge</t>
  </si>
  <si>
    <t>RỘNG TÚI TẠI MÉP TRÊN</t>
  </si>
  <si>
    <t>S&amp;K45</t>
  </si>
  <si>
    <t>Width at top edge</t>
  </si>
  <si>
    <t>RỘNG TẠI MÉP TRÊN</t>
  </si>
  <si>
    <t>9 1/2 in</t>
  </si>
  <si>
    <t>Kangaroo Pocket Width at Bottom</t>
  </si>
  <si>
    <t>S&amp;K46</t>
  </si>
  <si>
    <t>Width at Bottom Edge</t>
  </si>
  <si>
    <t>RỘNG TẠI MÉP DƯỚI</t>
  </si>
  <si>
    <t>Pocket Hem Height</t>
  </si>
  <si>
    <t>CAO MIỆNG TÚI</t>
  </si>
  <si>
    <t>S&amp;K97</t>
  </si>
  <si>
    <t>Height of pocket rib or trim</t>
  </si>
  <si>
    <t>CAO CỦA MIỆNG TÚI</t>
  </si>
  <si>
    <t>Loop Label Placement at Sideseam</t>
  </si>
  <si>
    <t>VỊ TRÍ NHÃN SƯỜN NGOÀI</t>
  </si>
  <si>
    <t>S&amp;K023</t>
  </si>
  <si>
    <t>Bottom edge to bottom of loop label, at the WL side seam</t>
  </si>
  <si>
    <t>TỪ MÉP LAI ĐẾN MÉP DƯỚI NHÃN, TẠI SƯỜN TRÁI</t>
  </si>
  <si>
    <t>7 in</t>
  </si>
  <si>
    <t>WL Chest Logo Placement from HPS</t>
  </si>
  <si>
    <t>S&amp;K416</t>
  </si>
  <si>
    <t>To Logo Top Edge</t>
  </si>
  <si>
    <t>TỪ ĐỈNH VAI ĐẾN MÉP TRÊN HÌNH THÊU</t>
  </si>
  <si>
    <t>WL Chest Logo Placement from CF Line</t>
  </si>
  <si>
    <t>S&amp;K417</t>
  </si>
  <si>
    <t>To Logo Edge</t>
  </si>
  <si>
    <t>TỪ GIỮA TRƯỚC ĐẾN MÉP HÌNH THÊU</t>
  </si>
  <si>
    <t>1 7/8 in</t>
  </si>
  <si>
    <r>
      <rPr>
        <b/>
        <sz val="14"/>
        <color rgb="FF052937"/>
        <rFont val="Arial"/>
        <family val="2"/>
      </rPr>
      <t>Sample Size: M</t>
    </r>
  </si>
  <si>
    <t xml:space="preserve"> Style #FW23CH012 </t>
  </si>
  <si>
    <t>Size Specifications - 1ST PROTO MEASUREMENT</t>
  </si>
  <si>
    <t xml:space="preserve">POINT OF MEASURE </t>
  </si>
  <si>
    <t>CODE</t>
  </si>
  <si>
    <t>HOW TO MEASURE</t>
  </si>
  <si>
    <t>CRITICAL</t>
  </si>
  <si>
    <t>TYPE</t>
  </si>
  <si>
    <r>
      <rPr>
        <sz val="11"/>
        <color rgb="FF052937"/>
        <rFont val="Arial"/>
        <family val="2"/>
      </rPr>
      <t>Front Body Length</t>
    </r>
  </si>
  <si>
    <t>DÀI THÂN TRƯỚC</t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</si>
  <si>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</si>
  <si>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</si>
  <si>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</si>
  <si>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</si>
  <si>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</si>
  <si>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</si>
  <si>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</si>
  <si>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t>DÀI THÂN SAU</t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</si>
  <si>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</si>
  <si>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</si>
  <si>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t>TỪ GIỮA CỔ SAU XUỐNG MÉP LAI</t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</si>
  <si>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</si>
  <si>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</si>
  <si>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</si>
  <si>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</si>
  <si>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t>ĐỈNH VAI ĐẾN ĐƯỜNG MAY CỔ</t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</si>
  <si>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</si>
  <si>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</si>
  <si>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</si>
  <si>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</si>
  <si>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</si>
  <si>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</si>
  <si>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</si>
  <si>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</si>
  <si>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</si>
  <si>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t>TỪ ĐƯỜNG MAY ĐẾN ĐƯỜNG MAY, TẠI ĐỈNH VAI</t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</si>
  <si>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</si>
  <si>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</si>
  <si>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</si>
  <si>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</si>
  <si>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</si>
  <si>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</si>
  <si>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</si>
  <si>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t>NGANG Vai</t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</si>
  <si>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</si>
  <si>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</si>
  <si>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t>ĐƯỜNG MAY TỚI ĐƯỜNG MAY</t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</si>
  <si>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</si>
  <si>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</si>
  <si>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t>NGANG THÂN TRƯỚC</t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</si>
  <si>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</si>
  <si>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</si>
  <si>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t>7" TỪ ĐỈNH VAI - ĐƯỜNG MAY ĐẾN ĐƯỜNG MAY</t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</si>
  <si>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</si>
  <si>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</si>
  <si>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</si>
  <si>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</si>
  <si>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t>NGANG THÂN SAU</t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</si>
  <si>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</si>
  <si>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</si>
  <si>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</si>
  <si>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</si>
  <si>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</si>
  <si>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</si>
  <si>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t>1" DƯỚI NÁCH, MÉP TỚI MÉP</t>
  </si>
  <si>
    <r>
      <rPr>
        <sz val="11"/>
        <color rgb="FF052937"/>
        <rFont val="Arial"/>
        <family val="2"/>
      </rPr>
      <t>Bottom Opening Width- At Seam</t>
    </r>
  </si>
  <si>
    <t>VÒNG LAI ĐO TẠI ĐƯỜNG MAY</t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</si>
  <si>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</si>
  <si>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</si>
  <si>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</si>
  <si>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</si>
  <si>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t>VÒNG LAI ĐO TẠI MÉP</t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</si>
  <si>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</si>
  <si>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</si>
  <si>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</si>
  <si>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</si>
  <si>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t>TO DIỄU BẢN LAI</t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</si>
  <si>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</si>
  <si>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</si>
  <si>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</si>
  <si>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</si>
  <si>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</si>
  <si>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t>3 ĐIỂM TỪ GIỮA CỔ SAU ĐẾN ĐIỂM VAI ĐẾN MÉP TAY</t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</si>
  <si>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</si>
  <si>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</si>
  <si>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</si>
  <si>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</si>
  <si>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</si>
  <si>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</si>
  <si>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</si>
  <si>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</si>
  <si>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</si>
  <si>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</si>
  <si>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</si>
  <si>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</si>
  <si>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t>9" LÊN TỪ MÉP CỬA TAY</t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</si>
  <si>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</si>
  <si>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</si>
  <si>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t>RỘNG CỬA TAY TẠI ĐƯỜNG MAY</t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</si>
  <si>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</si>
  <si>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</si>
  <si>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</si>
  <si>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</si>
  <si>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t>RỘNG CỬA TAY TẠI MÉP</t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</si>
  <si>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</si>
  <si>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</si>
  <si>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</si>
  <si>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</si>
  <si>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</si>
  <si>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</si>
  <si>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t>MÉP ĐẾN ĐƯỜNG MAY</t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</si>
  <si>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</si>
  <si>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</si>
  <si>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</si>
  <si>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t>TỪ ĐƯỜNG MAY CỔ ĐẾN MÉP</t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</si>
  <si>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</si>
  <si>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</si>
  <si>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</si>
  <si>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</si>
  <si>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</si>
  <si>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t xml:space="preserve">RỘNG NÓN  TỪ MÉP TRÊN HẠ 6" </t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</si>
  <si>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</si>
  <si>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</si>
  <si>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t>HẠ 6" TỪ ĐỈNH NÓN, ĐO TỪ MIỆNG NÓN ĐẾN SỐNG NÓN</t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</si>
  <si>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</si>
  <si>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</si>
  <si>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t>TỔNG CHIỀU DÀI DÂY RÚT</t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</si>
  <si>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</si>
  <si>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</si>
  <si>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</si>
  <si>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t xml:space="preserve">RỘNG ĐIỂM CHÉO NÓN TẠI GIỮA CỔ TRƯỚC </t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</si>
  <si>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</si>
  <si>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</si>
  <si>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</si>
  <si>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t>KHOẢNG CÁCH HAI ĐẦU DÂY LUỒN</t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</si>
  <si>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</si>
  <si>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</si>
  <si>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t>CAO TÚI KANGAROO TẠI GIỮA</t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</si>
  <si>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</si>
  <si>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</si>
  <si>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t>ĐO Ở GIỮA TÚI</t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</si>
  <si>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</si>
  <si>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</si>
  <si>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t xml:space="preserve">CAO TÚI KANGAROO </t>
  </si>
  <si>
    <r>
      <rPr>
        <sz val="11"/>
        <color rgb="FF052937"/>
        <rFont val="Arial"/>
        <family val="2"/>
      </rPr>
      <t>S&amp;K384</t>
    </r>
  </si>
  <si>
    <t>ĐO Ở 2 BÊN</t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</si>
  <si>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</si>
  <si>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</si>
  <si>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t>RỘNG TÚI CẠNH TRÊN</t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</si>
  <si>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</si>
  <si>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</si>
  <si>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t>ĐO Ở CẠNH TRÊN</t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</si>
  <si>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</si>
  <si>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</si>
  <si>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t>RỘNG TÚI CẠNH DƯỚI</t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</si>
  <si>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</si>
  <si>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</si>
  <si>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t>ĐO Ở CANH DƯỚI</t>
  </si>
  <si>
    <r>
      <rPr>
        <sz val="11"/>
        <color rgb="FF052937"/>
        <rFont val="Arial"/>
        <family val="2"/>
      </rPr>
      <t>Pocket Trim Height</t>
    </r>
  </si>
  <si>
    <t>CAO TÚI TRANG TRÍ</t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</si>
  <si>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</si>
  <si>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</si>
  <si>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</si>
  <si>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t>ĐỊNH VỊ LOGO THÂN TRƯỚC TỪ CẠNH GIỮA CỔ TRƯỚC XUỐNG</t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</si>
  <si>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</si>
  <si>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</si>
  <si>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</si>
  <si>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t xml:space="preserve">ĐỊNH VỊ LOGO THÂN TRƯỚC TỪ ĐƯỜNG GIỮA TRƯỚC </t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</si>
  <si>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</si>
  <si>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</si>
  <si>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</si>
  <si>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</si>
  <si>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</si>
  <si>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t>TỪ ĐƯỜNG TRA CỔ SAU ĐẾN CẠNH TRÊN AW</t>
  </si>
  <si>
    <r>
      <rPr>
        <sz val="11"/>
        <color rgb="FF052937"/>
        <rFont val="Arial"/>
        <family val="2"/>
      </rPr>
      <t>4 1/4 in</t>
    </r>
  </si>
  <si>
    <t>A15  SS25   S2734</t>
  </si>
  <si>
    <t>THÚY NGUYỄN - 444</t>
  </si>
  <si>
    <t>TÁC NGHIỆP MAY MẪU PROTO: THAM KHẢO CÁCH MAY THEO ÁO MÃ FW24CH001 CHUYỂN CÙNG TÁC NGHIỆP + TÀI LIỆU ĐÍNH KÈM</t>
  </si>
  <si>
    <t>SS25CH000</t>
  </si>
  <si>
    <t xml:space="preserve">SS25 </t>
  </si>
  <si>
    <t>SEASONAL UNIFORM HOODIE</t>
  </si>
  <si>
    <t>PRISTINE</t>
  </si>
  <si>
    <t>DÂY LUỒN COTTON TRÒN ĐẦU NHỰA</t>
  </si>
  <si>
    <t>IN TẠI THÂN TRƯỚC + THÂN SAU + TAY + TÚI - IN THÀNH PHẨM TẠI UA</t>
  </si>
  <si>
    <t>KHÔNG THÊU</t>
  </si>
  <si>
    <t>THEO ÁO MẪU MÃ FW24CS001 CHUYỂN SAU</t>
  </si>
  <si>
    <t>RỘNG TÚI TẠI MÉP DƯỚI</t>
  </si>
  <si>
    <t>ĐỊNH VỊ HÌNH IN NGỰC TRÁI TỪ ĐỈNH VAI</t>
  </si>
  <si>
    <t>ĐỊNH VỊ HÌNH IN NGỰC TRÁI TỪ GIỮA TRƯỚC</t>
  </si>
  <si>
    <t>AXIT WASH - THÀNH PHẨM</t>
  </si>
  <si>
    <t>CHÚ Ý: MAY THÁO SƯỜN CẢ BO LAI VÀ TAY (TỪ NÁCH 30CM) CHUYỂN ĐI WASH VỀ IN THÀNH PHẨM</t>
  </si>
  <si>
    <t>TẠI MIỆNG NÓN ĐỂ LUỒN DÂY</t>
  </si>
  <si>
    <t>PROTO - RCVD size M</t>
  </si>
  <si>
    <t>EXPECTED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</si>
</sst>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sz val="28"/>
      <color rgb="FFFF0000"/>
      <name val="Muli"/>
    </font>
    <font>
      <b/>
      <sz val="30"/>
      <color theme="1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sz val="22"/>
      <color rgb="FFFF0000"/>
      <name val="Muli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26"/>
      <color theme="1"/>
      <name val="Muli"/>
    </font>
    <font>
      <sz val="26"/>
      <color theme="1"/>
      <name val="Muli"/>
    </font>
    <font>
      <b/>
      <u/>
      <sz val="28"/>
      <name val="Muli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000000"/>
      <name val="Times New Roman"/>
      <family val="1"/>
    </font>
    <font>
      <b/>
      <sz val="18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name val="Calibri"/>
      <family val="2"/>
      <scheme val="minor"/>
    </font>
    <font>
      <b/>
      <sz val="46"/>
      <name val="Muli"/>
    </font>
    <font>
      <b/>
      <sz val="48"/>
      <color theme="1"/>
      <name val="Muli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theme="9" tint="0.59999389629810485"/>
        <bgColor indexed="41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5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3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58" fillId="0" borderId="0"/>
    <xf numFmtId="0" fontId="60" fillId="14" borderId="0" applyNumberFormat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2" fontId="62" fillId="0" borderId="35" applyFont="0" applyBorder="0"/>
    <xf numFmtId="182" fontId="62" fillId="0" borderId="35" applyFont="0" applyBorder="0"/>
    <xf numFmtId="170" fontId="2" fillId="0" borderId="0" applyFont="0" applyFill="0" applyBorder="0" applyAlignment="0" applyProtection="0"/>
    <xf numFmtId="0" fontId="6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178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6" fillId="0" borderId="0"/>
    <xf numFmtId="0" fontId="67" fillId="0" borderId="0"/>
    <xf numFmtId="0" fontId="68" fillId="0" borderId="0"/>
    <xf numFmtId="0" fontId="68" fillId="0" borderId="0"/>
    <xf numFmtId="185" fontId="67" fillId="0" borderId="0"/>
    <xf numFmtId="185" fontId="67" fillId="0" borderId="0"/>
    <xf numFmtId="185" fontId="67" fillId="0" borderId="0"/>
    <xf numFmtId="0" fontId="69" fillId="0" borderId="0"/>
    <xf numFmtId="0" fontId="68" fillId="0" borderId="0"/>
    <xf numFmtId="0" fontId="68" fillId="0" borderId="0"/>
    <xf numFmtId="185" fontId="69" fillId="0" borderId="0"/>
    <xf numFmtId="185" fontId="69" fillId="0" borderId="0"/>
    <xf numFmtId="185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2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4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178" fontId="74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4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71" fillId="0" borderId="0" applyFont="0" applyFill="0" applyBorder="0" applyAlignment="0" applyProtection="0"/>
    <xf numFmtId="38" fontId="7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180" fontId="74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0" fontId="74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179" fontId="74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2" fillId="4" borderId="0"/>
    <xf numFmtId="185" fontId="82" fillId="4" borderId="0"/>
    <xf numFmtId="185" fontId="82" fillId="4" borderId="0"/>
    <xf numFmtId="185" fontId="82" fillId="4" borderId="0"/>
    <xf numFmtId="9" fontId="83" fillId="0" borderId="0" applyFont="0" applyFill="0" applyBorder="0" applyAlignment="0" applyProtection="0"/>
    <xf numFmtId="0" fontId="84" fillId="4" borderId="0"/>
    <xf numFmtId="185" fontId="84" fillId="4" borderId="0"/>
    <xf numFmtId="185" fontId="84" fillId="4" borderId="0"/>
    <xf numFmtId="185" fontId="84" fillId="4" borderId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6" fillId="19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7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0" fontId="88" fillId="4" borderId="0"/>
    <xf numFmtId="185" fontId="88" fillId="4" borderId="0"/>
    <xf numFmtId="185" fontId="88" fillId="4" borderId="0"/>
    <xf numFmtId="185" fontId="88" fillId="4" borderId="0"/>
    <xf numFmtId="0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26" borderId="0" applyNumberFormat="0" applyBorder="0" applyAlignment="0" applyProtection="0"/>
    <xf numFmtId="0" fontId="85" fillId="24" borderId="0" applyNumberFormat="0" applyBorder="0" applyAlignment="0" applyProtection="0"/>
    <xf numFmtId="0" fontId="85" fillId="27" borderId="0" applyNumberFormat="0" applyBorder="0" applyAlignment="0" applyProtection="0"/>
    <xf numFmtId="0" fontId="85" fillId="22" borderId="0" applyNumberFormat="0" applyBorder="0" applyAlignment="0" applyProtection="0"/>
    <xf numFmtId="0" fontId="85" fillId="26" borderId="0" applyNumberFormat="0" applyBorder="0" applyAlignment="0" applyProtection="0"/>
    <xf numFmtId="0" fontId="85" fillId="28" borderId="0" applyNumberFormat="0" applyBorder="0" applyAlignment="0" applyProtection="0"/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4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8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0" fontId="90" fillId="29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3" borderId="0" applyNumberFormat="0" applyBorder="0" applyAlignment="0" applyProtection="0"/>
    <xf numFmtId="0" fontId="90" fillId="29" borderId="0" applyNumberFormat="0" applyBorder="0" applyAlignment="0" applyProtection="0"/>
    <xf numFmtId="0" fontId="90" fillId="16" borderId="0" applyNumberFormat="0" applyBorder="0" applyAlignment="0" applyProtection="0"/>
    <xf numFmtId="0" fontId="90" fillId="30" borderId="0" applyNumberFormat="0" applyBorder="0" applyAlignment="0" applyProtection="0"/>
    <xf numFmtId="0" fontId="90" fillId="24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2" borderId="0" applyNumberFormat="0" applyBorder="0" applyAlignment="0" applyProtection="0"/>
    <xf numFmtId="0" fontId="91" fillId="30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0" fontId="91" fillId="27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0" fontId="90" fillId="33" borderId="0" applyNumberFormat="0" applyBorder="0" applyAlignment="0" applyProtection="0"/>
    <xf numFmtId="0" fontId="90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6" borderId="0" applyNumberFormat="0" applyBorder="0" applyAlignment="0" applyProtection="0"/>
    <xf numFmtId="188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3" fontId="83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20" borderId="0" applyNumberFormat="0" applyBorder="0" applyAlignment="0" applyProtection="0"/>
    <xf numFmtId="194" fontId="97" fillId="0" borderId="0" applyAlignment="0" applyProtection="0"/>
    <xf numFmtId="0" fontId="93" fillId="0" borderId="0"/>
    <xf numFmtId="0" fontId="98" fillId="0" borderId="0"/>
    <xf numFmtId="0" fontId="94" fillId="0" borderId="0"/>
    <xf numFmtId="0" fontId="99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96" fontId="100" fillId="0" borderId="0" applyFill="0" applyBorder="0" applyAlignment="0"/>
    <xf numFmtId="196" fontId="101" fillId="0" borderId="0" applyFill="0" applyBorder="0" applyAlignment="0"/>
    <xf numFmtId="196" fontId="100" fillId="0" borderId="0" applyFill="0" applyBorder="0" applyAlignment="0"/>
    <xf numFmtId="197" fontId="100" fillId="0" borderId="0" applyFill="0" applyBorder="0" applyAlignment="0"/>
    <xf numFmtId="197" fontId="101" fillId="0" borderId="0" applyFill="0" applyBorder="0" applyAlignment="0"/>
    <xf numFmtId="197" fontId="100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2" fillId="15" borderId="36" applyNumberFormat="0" applyAlignment="0" applyProtection="0"/>
    <xf numFmtId="0" fontId="102" fillId="23" borderId="36" applyNumberFormat="0" applyAlignment="0" applyProtection="0"/>
    <xf numFmtId="0" fontId="103" fillId="0" borderId="0"/>
    <xf numFmtId="0" fontId="104" fillId="0" borderId="0"/>
    <xf numFmtId="185" fontId="103" fillId="0" borderId="0"/>
    <xf numFmtId="185" fontId="103" fillId="0" borderId="0"/>
    <xf numFmtId="0" fontId="103" fillId="0" borderId="0"/>
    <xf numFmtId="0" fontId="105" fillId="0" borderId="37" applyNumberFormat="0" applyFill="0" applyAlignment="0" applyProtection="0"/>
    <xf numFmtId="0" fontId="106" fillId="37" borderId="38" applyNumberFormat="0" applyAlignment="0" applyProtection="0"/>
    <xf numFmtId="1" fontId="107" fillId="0" borderId="9" applyBorder="0"/>
    <xf numFmtId="1" fontId="108" fillId="0" borderId="9" applyBorder="0"/>
    <xf numFmtId="1" fontId="107" fillId="0" borderId="9" applyBorder="0"/>
    <xf numFmtId="0" fontId="109" fillId="0" borderId="0" applyNumberFormat="0" applyFill="0" applyBorder="0" applyAlignment="0" applyProtection="0"/>
    <xf numFmtId="179" fontId="100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0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2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7" borderId="39" applyNumberFormat="0" applyFont="0" applyAlignment="0" applyProtection="0"/>
    <xf numFmtId="195" fontId="100" fillId="0" borderId="0" applyFont="0" applyFill="0" applyBorder="0" applyAlignment="0" applyProtection="0"/>
    <xf numFmtId="195" fontId="101" fillId="0" borderId="0" applyFont="0" applyFill="0" applyBorder="0" applyAlignment="0" applyProtection="0"/>
    <xf numFmtId="195" fontId="100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3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0" fillId="0" borderId="0"/>
    <xf numFmtId="0" fontId="5" fillId="0" borderId="0"/>
    <xf numFmtId="185" fontId="80" fillId="0" borderId="0"/>
    <xf numFmtId="185" fontId="80" fillId="0" borderId="0"/>
    <xf numFmtId="0" fontId="80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11" fillId="16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3" fillId="21" borderId="0" applyNumberFormat="0" applyBorder="0" applyAlignment="0" applyProtection="0"/>
    <xf numFmtId="38" fontId="6" fillId="4" borderId="0" applyNumberFormat="0" applyBorder="0" applyAlignment="0" applyProtection="0"/>
    <xf numFmtId="38" fontId="200" fillId="4" borderId="0" applyNumberFormat="0" applyBorder="0" applyAlignment="0" applyProtection="0"/>
    <xf numFmtId="0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0" fontId="115" fillId="0" borderId="0">
      <alignment horizontal="left"/>
    </xf>
    <xf numFmtId="0" fontId="116" fillId="0" borderId="0">
      <alignment horizontal="left"/>
    </xf>
    <xf numFmtId="185" fontId="115" fillId="0" borderId="0">
      <alignment horizontal="left"/>
    </xf>
    <xf numFmtId="185" fontId="115" fillId="0" borderId="0">
      <alignment horizontal="left"/>
    </xf>
    <xf numFmtId="0" fontId="115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7" fillId="0" borderId="40" applyNumberFormat="0" applyFill="0" applyAlignment="0" applyProtection="0"/>
    <xf numFmtId="0" fontId="118" fillId="0" borderId="41" applyNumberFormat="0" applyFill="0" applyAlignment="0" applyProtection="0"/>
    <xf numFmtId="0" fontId="119" fillId="0" borderId="42" applyNumberFormat="0" applyFill="0" applyAlignment="0" applyProtection="0"/>
    <xf numFmtId="0" fontId="119" fillId="0" borderId="0" applyNumberFormat="0" applyFill="0" applyBorder="0" applyAlignment="0" applyProtection="0"/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185" fontId="121" fillId="0" borderId="0" applyNumberFormat="0" applyFill="0" applyBorder="0" applyAlignment="0" applyProtection="0">
      <alignment vertical="top"/>
      <protection locked="0"/>
    </xf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22" fillId="20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5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3" fillId="0" borderId="27"/>
    <xf numFmtId="0" fontId="124" fillId="0" borderId="27"/>
    <xf numFmtId="185" fontId="123" fillId="0" borderId="27"/>
    <xf numFmtId="185" fontId="123" fillId="0" borderId="27"/>
    <xf numFmtId="0" fontId="123" fillId="0" borderId="27"/>
    <xf numFmtId="203" fontId="125" fillId="0" borderId="43"/>
    <xf numFmtId="203" fontId="125" fillId="0" borderId="43"/>
    <xf numFmtId="203" fontId="125" fillId="0" borderId="43"/>
    <xf numFmtId="203" fontId="125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168" fontId="129" fillId="0" borderId="0"/>
    <xf numFmtId="0" fontId="130" fillId="0" borderId="0"/>
    <xf numFmtId="0" fontId="131" fillId="0" borderId="0"/>
    <xf numFmtId="0" fontId="131" fillId="0" borderId="0"/>
    <xf numFmtId="185" fontId="130" fillId="0" borderId="0"/>
    <xf numFmtId="185" fontId="130" fillId="0" borderId="0"/>
    <xf numFmtId="0" fontId="130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4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5" fillId="0" borderId="0"/>
    <xf numFmtId="0" fontId="133" fillId="0" borderId="0"/>
    <xf numFmtId="185" fontId="2" fillId="0" borderId="0"/>
    <xf numFmtId="185" fontId="2" fillId="0" borderId="0"/>
    <xf numFmtId="0" fontId="133" fillId="0" borderId="0"/>
    <xf numFmtId="0" fontId="2" fillId="0" borderId="0"/>
    <xf numFmtId="185" fontId="2" fillId="0" borderId="0"/>
    <xf numFmtId="0" fontId="132" fillId="0" borderId="0"/>
    <xf numFmtId="185" fontId="2" fillId="0" borderId="0"/>
    <xf numFmtId="0" fontId="205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4" fillId="0" borderId="0">
      <alignment vertical="center"/>
    </xf>
    <xf numFmtId="0" fontId="2" fillId="0" borderId="0" applyProtection="0"/>
    <xf numFmtId="0" fontId="132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4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6" fillId="0" borderId="0"/>
    <xf numFmtId="0" fontId="206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7" fillId="0" borderId="0"/>
    <xf numFmtId="0" fontId="12" fillId="0" borderId="0"/>
    <xf numFmtId="0" fontId="207" fillId="0" borderId="0"/>
    <xf numFmtId="0" fontId="20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1" fillId="0" borderId="0"/>
    <xf numFmtId="0" fontId="133" fillId="0" borderId="0"/>
    <xf numFmtId="0" fontId="134" fillId="0" borderId="0"/>
    <xf numFmtId="0" fontId="133" fillId="0" borderId="0"/>
    <xf numFmtId="185" fontId="1" fillId="0" borderId="0"/>
    <xf numFmtId="185" fontId="1" fillId="0" borderId="0"/>
    <xf numFmtId="0" fontId="208" fillId="0" borderId="0"/>
    <xf numFmtId="0" fontId="208" fillId="0" borderId="0"/>
    <xf numFmtId="0" fontId="20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5" fillId="0" borderId="0"/>
    <xf numFmtId="0" fontId="1" fillId="0" borderId="0"/>
    <xf numFmtId="0" fontId="2" fillId="0" borderId="0"/>
    <xf numFmtId="0" fontId="1" fillId="0" borderId="0"/>
    <xf numFmtId="0" fontId="132" fillId="0" borderId="0"/>
    <xf numFmtId="0" fontId="1" fillId="0" borderId="0"/>
    <xf numFmtId="0" fontId="132" fillId="0" borderId="0"/>
    <xf numFmtId="0" fontId="12" fillId="0" borderId="0"/>
    <xf numFmtId="0" fontId="132" fillId="0" borderId="0"/>
    <xf numFmtId="0" fontId="207" fillId="0" borderId="0"/>
    <xf numFmtId="0" fontId="207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12" fillId="0" borderId="0"/>
    <xf numFmtId="0" fontId="202" fillId="0" borderId="0"/>
    <xf numFmtId="0" fontId="2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134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2" fillId="0" borderId="0"/>
    <xf numFmtId="0" fontId="13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3" fontId="135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136" fillId="23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37" fillId="0" borderId="0"/>
    <xf numFmtId="0" fontId="138" fillId="0" borderId="0"/>
    <xf numFmtId="185" fontId="137" fillId="0" borderId="0"/>
    <xf numFmtId="185" fontId="137" fillId="0" borderId="0"/>
    <xf numFmtId="0" fontId="137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0" fontId="140" fillId="0" borderId="0" applyNumberForma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3" fillId="21" borderId="0" applyNumberFormat="0" applyBorder="0" applyAlignment="0" applyProtection="0"/>
    <xf numFmtId="0" fontId="136" fillId="15" borderId="20" applyNumberFormat="0" applyAlignment="0" applyProtection="0"/>
    <xf numFmtId="0" fontId="2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123" fillId="0" borderId="0"/>
    <xf numFmtId="0" fontId="124" fillId="0" borderId="0"/>
    <xf numFmtId="185" fontId="123" fillId="0" borderId="0"/>
    <xf numFmtId="185" fontId="123" fillId="0" borderId="0"/>
    <xf numFmtId="0" fontId="123" fillId="0" borderId="0"/>
    <xf numFmtId="207" fontId="141" fillId="0" borderId="14">
      <alignment horizontal="right" vertical="center"/>
    </xf>
    <xf numFmtId="207" fontId="141" fillId="0" borderId="14">
      <alignment horizontal="right" vertical="center"/>
    </xf>
    <xf numFmtId="207" fontId="141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2" fillId="0" borderId="0" applyNumberFormat="0" applyFill="0" applyBorder="0" applyAlignment="0" applyProtection="0"/>
    <xf numFmtId="210" fontId="141" fillId="0" borderId="14">
      <alignment horizontal="center"/>
    </xf>
    <xf numFmtId="0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0" fontId="142" fillId="0" borderId="44"/>
    <xf numFmtId="0" fontId="143" fillId="0" borderId="44"/>
    <xf numFmtId="0" fontId="142" fillId="0" borderId="44"/>
    <xf numFmtId="185" fontId="143" fillId="0" borderId="44"/>
    <xf numFmtId="185" fontId="143" fillId="0" borderId="44"/>
    <xf numFmtId="0" fontId="143" fillId="0" borderId="44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40" fontId="14" fillId="0" borderId="0"/>
    <xf numFmtId="40" fontId="201" fillId="0" borderId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45" applyNumberFormat="0" applyFill="0" applyAlignment="0" applyProtection="0"/>
    <xf numFmtId="0" fontId="147" fillId="0" borderId="41" applyNumberFormat="0" applyFill="0" applyAlignment="0" applyProtection="0"/>
    <xf numFmtId="0" fontId="148" fillId="0" borderId="46" applyNumberFormat="0" applyFill="0" applyAlignment="0" applyProtection="0"/>
    <xf numFmtId="0" fontId="148" fillId="0" borderId="0" applyNumberFormat="0" applyFill="0" applyBorder="0" applyAlignment="0" applyProtection="0"/>
    <xf numFmtId="0" fontId="149" fillId="0" borderId="47" applyNumberFormat="0" applyFill="0" applyAlignment="0" applyProtection="0"/>
    <xf numFmtId="0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0" fontId="150" fillId="0" borderId="0">
      <alignment horizontal="centerContinuous"/>
    </xf>
    <xf numFmtId="0" fontId="151" fillId="0" borderId="0">
      <alignment horizontal="centerContinuous"/>
    </xf>
    <xf numFmtId="185" fontId="150" fillId="0" borderId="0">
      <alignment horizontal="centerContinuous"/>
    </xf>
    <xf numFmtId="185" fontId="150" fillId="0" borderId="0">
      <alignment horizontal="centerContinuous"/>
    </xf>
    <xf numFmtId="0" fontId="150" fillId="0" borderId="0">
      <alignment horizontal="centerContinuous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/>
    <xf numFmtId="0" fontId="155" fillId="0" borderId="0"/>
    <xf numFmtId="185" fontId="154" fillId="0" borderId="0"/>
    <xf numFmtId="185" fontId="154" fillId="0" borderId="0"/>
    <xf numFmtId="0" fontId="154" fillId="0" borderId="0"/>
    <xf numFmtId="0" fontId="106" fillId="37" borderId="38" applyNumberFormat="0" applyAlignment="0" applyProtection="0"/>
    <xf numFmtId="209" fontId="141" fillId="0" borderId="0"/>
    <xf numFmtId="211" fontId="141" fillId="0" borderId="13"/>
    <xf numFmtId="211" fontId="141" fillId="0" borderId="13"/>
    <xf numFmtId="211" fontId="141" fillId="0" borderId="13"/>
    <xf numFmtId="211" fontId="141" fillId="0" borderId="13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0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0" fontId="9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0" fontId="162" fillId="0" borderId="0" applyFont="0" applyFill="0" applyBorder="0" applyAlignment="0" applyProtection="0"/>
    <xf numFmtId="0" fontId="162" fillId="0" borderId="0" applyFont="0" applyFill="0" applyBorder="0" applyAlignment="0" applyProtection="0"/>
    <xf numFmtId="0" fontId="10" fillId="0" borderId="0">
      <alignment vertical="center"/>
    </xf>
    <xf numFmtId="9" fontId="163" fillId="0" borderId="0" applyFont="0" applyFill="0" applyBorder="0" applyAlignment="0" applyProtection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164" fillId="0" borderId="0" applyFont="0" applyFill="0" applyBorder="0" applyAlignment="0" applyProtection="0"/>
    <xf numFmtId="180" fontId="164" fillId="0" borderId="0" applyFont="0" applyFill="0" applyBorder="0" applyAlignment="0" applyProtection="0"/>
    <xf numFmtId="212" fontId="130" fillId="0" borderId="0" applyFont="0" applyFill="0" applyBorder="0" applyAlignment="0" applyProtection="0"/>
    <xf numFmtId="213" fontId="130" fillId="0" borderId="0" applyFont="0" applyFill="0" applyBorder="0" applyAlignment="0" applyProtection="0"/>
    <xf numFmtId="0" fontId="165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0" fontId="59" fillId="0" borderId="0"/>
    <xf numFmtId="0" fontId="167" fillId="25" borderId="0" applyNumberFormat="0" applyBorder="0" applyAlignment="0" applyProtection="0">
      <alignment vertical="center"/>
    </xf>
    <xf numFmtId="0" fontId="168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178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1" fillId="20" borderId="0" applyNumberFormat="0" applyBorder="0" applyAlignment="0" applyProtection="0">
      <alignment vertical="center"/>
    </xf>
    <xf numFmtId="0" fontId="172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0" fontId="174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178" fontId="2" fillId="0" borderId="0" applyFont="0" applyFill="0" applyBorder="0" applyAlignment="0" applyProtection="0"/>
    <xf numFmtId="0" fontId="2" fillId="0" borderId="0"/>
    <xf numFmtId="0" fontId="176" fillId="0" borderId="0" applyNumberFormat="0" applyFill="0" applyBorder="0" applyAlignment="0" applyProtection="0">
      <alignment vertical="center"/>
    </xf>
    <xf numFmtId="0" fontId="177" fillId="0" borderId="40" applyNumberFormat="0" applyFill="0" applyAlignment="0" applyProtection="0">
      <alignment vertical="center"/>
    </xf>
    <xf numFmtId="0" fontId="178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0" fontId="179" fillId="0" borderId="41" applyNumberFormat="0" applyFill="0" applyAlignment="0" applyProtection="0">
      <alignment vertical="center"/>
    </xf>
    <xf numFmtId="0" fontId="180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0" fontId="181" fillId="0" borderId="42" applyNumberFormat="0" applyFill="0" applyAlignment="0" applyProtection="0">
      <alignment vertical="center"/>
    </xf>
    <xf numFmtId="0" fontId="182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37" borderId="38" applyNumberFormat="0" applyAlignment="0" applyProtection="0">
      <alignment vertical="center"/>
    </xf>
    <xf numFmtId="0" fontId="186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8" fillId="23" borderId="36" applyNumberFormat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77" fontId="97" fillId="0" borderId="0" applyFont="0" applyFill="0" applyBorder="0" applyAlignment="0" applyProtection="0"/>
    <xf numFmtId="176" fontId="193" fillId="0" borderId="0" applyFont="0" applyFill="0" applyBorder="0" applyAlignment="0" applyProtection="0"/>
    <xf numFmtId="179" fontId="97" fillId="0" borderId="0" applyFont="0" applyFill="0" applyBorder="0" applyAlignment="0" applyProtection="0"/>
    <xf numFmtId="0" fontId="91" fillId="33" borderId="0" applyNumberFormat="0" applyBorder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0" fontId="91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92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5" fillId="16" borderId="36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7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8" fillId="0" borderId="37" applyNumberFormat="0" applyFill="0" applyAlignment="0" applyProtection="0">
      <alignment vertical="center"/>
    </xf>
    <xf numFmtId="0" fontId="199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0" fontId="13" fillId="0" borderId="0"/>
    <xf numFmtId="41" fontId="85" fillId="0" borderId="0" applyFont="0" applyFill="0" applyBorder="0" applyAlignment="0" applyProtection="0"/>
    <xf numFmtId="185" fontId="1" fillId="0" borderId="0"/>
    <xf numFmtId="0" fontId="10" fillId="0" borderId="0"/>
    <xf numFmtId="0" fontId="213" fillId="0" borderId="0"/>
    <xf numFmtId="0" fontId="218" fillId="0" borderId="0"/>
  </cellStyleXfs>
  <cellXfs count="360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left" vertical="center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1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1" fontId="19" fillId="11" borderId="3" xfId="0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3" fontId="44" fillId="2" borderId="4" xfId="0" applyNumberFormat="1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right" vertical="center"/>
    </xf>
    <xf numFmtId="3" fontId="44" fillId="2" borderId="4" xfId="0" applyNumberFormat="1" applyFont="1" applyFill="1" applyBorder="1" applyAlignment="1">
      <alignment vertical="center"/>
    </xf>
    <xf numFmtId="0" fontId="46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47" fillId="2" borderId="0" xfId="0" applyFont="1" applyFill="1" applyAlignment="1">
      <alignment vertical="center" wrapText="1"/>
    </xf>
    <xf numFmtId="0" fontId="47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7" fillId="2" borderId="4" xfId="0" applyFont="1" applyFill="1" applyBorder="1" applyAlignment="1">
      <alignment vertical="center"/>
    </xf>
    <xf numFmtId="0" fontId="47" fillId="2" borderId="4" xfId="0" applyFont="1" applyFill="1" applyBorder="1" applyAlignment="1">
      <alignment vertical="center" wrapText="1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32" fillId="0" borderId="13" xfId="2" applyNumberFormat="1" applyFont="1" applyBorder="1" applyAlignment="1">
      <alignment horizontal="center" vertical="center" wrapText="1"/>
    </xf>
    <xf numFmtId="1" fontId="52" fillId="0" borderId="13" xfId="0" applyNumberFormat="1" applyFont="1" applyBorder="1" applyAlignment="1">
      <alignment horizontal="center" vertical="center" wrapText="1"/>
    </xf>
    <xf numFmtId="1" fontId="54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/>
    </xf>
    <xf numFmtId="0" fontId="50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0" fillId="2" borderId="0" xfId="0" applyFont="1" applyFill="1" applyAlignment="1">
      <alignment vertical="center"/>
    </xf>
    <xf numFmtId="0" fontId="209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1" fillId="0" borderId="13" xfId="2" applyFont="1" applyBorder="1" applyAlignment="1">
      <alignment horizontal="center" vertical="center" wrapText="1"/>
    </xf>
    <xf numFmtId="0" fontId="212" fillId="3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51" fillId="2" borderId="3" xfId="0" applyFont="1" applyFill="1" applyBorder="1" applyAlignment="1">
      <alignment horizontal="center" vertical="center"/>
    </xf>
    <xf numFmtId="3" fontId="51" fillId="2" borderId="3" xfId="0" applyNumberFormat="1" applyFont="1" applyFill="1" applyBorder="1" applyAlignment="1">
      <alignment horizontal="center" vertical="center"/>
    </xf>
    <xf numFmtId="1" fontId="51" fillId="11" borderId="3" xfId="0" applyNumberFormat="1" applyFont="1" applyFill="1" applyBorder="1" applyAlignment="1">
      <alignment horizontal="center" vertical="center"/>
    </xf>
    <xf numFmtId="0" fontId="51" fillId="3" borderId="0" xfId="0" applyFont="1" applyFill="1" applyAlignment="1">
      <alignment horizontal="left" vertical="center"/>
    </xf>
    <xf numFmtId="0" fontId="51" fillId="2" borderId="0" xfId="0" applyFont="1" applyFill="1" applyAlignment="1">
      <alignment horizontal="right" vertical="center"/>
    </xf>
    <xf numFmtId="0" fontId="29" fillId="2" borderId="2" xfId="0" applyFont="1" applyFill="1" applyBorder="1" applyAlignment="1">
      <alignment horizontal="center" vertical="center"/>
    </xf>
    <xf numFmtId="0" fontId="19" fillId="4" borderId="2" xfId="0" quotePrefix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center" vertical="center"/>
    </xf>
    <xf numFmtId="1" fontId="19" fillId="11" borderId="3" xfId="0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4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57" fillId="3" borderId="0" xfId="0" quotePrefix="1" applyFont="1" applyFill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vertical="center"/>
    </xf>
    <xf numFmtId="0" fontId="215" fillId="0" borderId="13" xfId="2" applyFont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16" fillId="0" borderId="0" xfId="0" applyFont="1"/>
    <xf numFmtId="0" fontId="217" fillId="0" borderId="0" xfId="0" applyFont="1"/>
    <xf numFmtId="0" fontId="28" fillId="2" borderId="13" xfId="0" applyFont="1" applyFill="1" applyBorder="1" applyAlignment="1">
      <alignment horizontal="left" vertical="center" wrapText="1"/>
    </xf>
    <xf numFmtId="12" fontId="33" fillId="0" borderId="0" xfId="2" quotePrefix="1" applyNumberFormat="1" applyFont="1" applyAlignment="1">
      <alignment vertical="center"/>
    </xf>
    <xf numFmtId="0" fontId="219" fillId="0" borderId="0" xfId="3552" applyFont="1" applyAlignment="1">
      <alignment horizontal="left" vertical="top"/>
    </xf>
    <xf numFmtId="0" fontId="221" fillId="0" borderId="0" xfId="3552" applyFont="1" applyAlignment="1">
      <alignment horizontal="left" vertical="top"/>
    </xf>
    <xf numFmtId="0" fontId="222" fillId="0" borderId="0" xfId="0" applyFont="1"/>
    <xf numFmtId="0" fontId="223" fillId="0" borderId="54" xfId="0" applyFont="1" applyBorder="1" applyAlignment="1">
      <alignment vertical="top" wrapText="1"/>
    </xf>
    <xf numFmtId="0" fontId="223" fillId="0" borderId="54" xfId="3552" applyFont="1" applyBorder="1" applyAlignment="1">
      <alignment vertical="top" wrapText="1"/>
    </xf>
    <xf numFmtId="0" fontId="223" fillId="0" borderId="55" xfId="0" applyFont="1" applyBorder="1" applyAlignment="1">
      <alignment horizontal="left" vertical="top" wrapText="1"/>
    </xf>
    <xf numFmtId="0" fontId="223" fillId="39" borderId="54" xfId="0" applyFont="1" applyFill="1" applyBorder="1" applyAlignment="1">
      <alignment horizontal="left" vertical="top" wrapText="1"/>
    </xf>
    <xf numFmtId="0" fontId="223" fillId="0" borderId="56" xfId="0" applyFont="1" applyBorder="1" applyAlignment="1">
      <alignment vertical="top" wrapText="1"/>
    </xf>
    <xf numFmtId="0" fontId="223" fillId="0" borderId="57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54" xfId="0" applyBorder="1" applyAlignment="1">
      <alignment vertical="top" wrapText="1"/>
    </xf>
    <xf numFmtId="0" fontId="0" fillId="0" borderId="56" xfId="0" applyBorder="1" applyAlignment="1">
      <alignment vertical="top" wrapText="1"/>
    </xf>
    <xf numFmtId="0" fontId="0" fillId="0" borderId="57" xfId="0" applyBorder="1" applyAlignment="1">
      <alignment vertical="top" wrapText="1"/>
    </xf>
    <xf numFmtId="0" fontId="225" fillId="0" borderId="0" xfId="0" applyFont="1" applyAlignment="1">
      <alignment vertical="top" wrapText="1"/>
    </xf>
    <xf numFmtId="0" fontId="202" fillId="0" borderId="0" xfId="0" applyFont="1" applyAlignment="1">
      <alignment vertical="top" wrapText="1"/>
    </xf>
    <xf numFmtId="0" fontId="202" fillId="0" borderId="0" xfId="0" applyFont="1" applyAlignment="1">
      <alignment horizontal="left" vertical="top" wrapText="1"/>
    </xf>
    <xf numFmtId="0" fontId="226" fillId="0" borderId="0" xfId="0" applyFont="1"/>
    <xf numFmtId="0" fontId="55" fillId="0" borderId="0" xfId="0" applyFont="1"/>
    <xf numFmtId="0" fontId="227" fillId="0" borderId="0" xfId="0" applyFont="1"/>
    <xf numFmtId="0" fontId="55" fillId="0" borderId="0" xfId="0" applyFont="1" applyAlignment="1">
      <alignment vertical="center"/>
    </xf>
    <xf numFmtId="0" fontId="228" fillId="0" borderId="0" xfId="0" applyFont="1"/>
    <xf numFmtId="0" fontId="228" fillId="0" borderId="0" xfId="0" applyFont="1" applyAlignment="1">
      <alignment vertical="center"/>
    </xf>
    <xf numFmtId="0" fontId="229" fillId="0" borderId="0" xfId="0" applyFont="1"/>
    <xf numFmtId="0" fontId="230" fillId="3" borderId="0" xfId="0" applyFont="1" applyFill="1" applyAlignment="1">
      <alignment vertical="center"/>
    </xf>
    <xf numFmtId="0" fontId="231" fillId="3" borderId="0" xfId="0" applyFont="1" applyFill="1" applyAlignment="1">
      <alignment vertical="center"/>
    </xf>
    <xf numFmtId="0" fontId="230" fillId="3" borderId="0" xfId="0" quotePrefix="1" applyFont="1" applyFill="1" applyAlignment="1">
      <alignment vertical="center"/>
    </xf>
    <xf numFmtId="0" fontId="217" fillId="0" borderId="0" xfId="0" applyFont="1" applyAlignment="1">
      <alignment wrapText="1"/>
    </xf>
    <xf numFmtId="0" fontId="36" fillId="0" borderId="0" xfId="2" applyFont="1" applyAlignment="1">
      <alignment vertical="center" wrapText="1"/>
    </xf>
    <xf numFmtId="0" fontId="51" fillId="2" borderId="0" xfId="0" applyFont="1" applyFill="1" applyAlignment="1">
      <alignment horizontal="center" vertical="center"/>
    </xf>
    <xf numFmtId="1" fontId="27" fillId="2" borderId="10" xfId="0" applyNumberFormat="1" applyFont="1" applyFill="1" applyBorder="1" applyAlignment="1">
      <alignment vertical="center" wrapText="1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19" fillId="5" borderId="13" xfId="2" applyFont="1" applyFill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0" fillId="0" borderId="13" xfId="0" quotePrefix="1" applyFont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28" fillId="2" borderId="0" xfId="0" applyFont="1" applyFill="1" applyAlignment="1">
      <alignment horizontal="center" vertical="center" wrapText="1"/>
    </xf>
    <xf numFmtId="12" fontId="28" fillId="0" borderId="13" xfId="0" quotePrefix="1" applyNumberFormat="1" applyFont="1" applyBorder="1" applyAlignment="1">
      <alignment vertical="center" wrapText="1"/>
    </xf>
    <xf numFmtId="1" fontId="52" fillId="3" borderId="13" xfId="0" applyNumberFormat="1" applyFont="1" applyFill="1" applyBorder="1" applyAlignment="1">
      <alignment horizontal="center" vertical="center" wrapText="1"/>
    </xf>
    <xf numFmtId="12" fontId="28" fillId="3" borderId="13" xfId="0" quotePrefix="1" applyNumberFormat="1" applyFont="1" applyFill="1" applyBorder="1" applyAlignment="1">
      <alignment horizontal="center" vertical="center" wrapText="1"/>
    </xf>
    <xf numFmtId="0" fontId="234" fillId="0" borderId="13" xfId="3551" applyFont="1" applyBorder="1" applyAlignment="1">
      <alignment horizontal="center" vertical="center" wrapText="1"/>
    </xf>
    <xf numFmtId="0" fontId="235" fillId="0" borderId="13" xfId="3551" applyFont="1" applyBorder="1" applyAlignment="1">
      <alignment horizontal="center" vertical="center" wrapText="1"/>
    </xf>
    <xf numFmtId="1" fontId="51" fillId="13" borderId="14" xfId="2" applyNumberFormat="1" applyFont="1" applyFill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 wrapText="1"/>
    </xf>
    <xf numFmtId="1" fontId="51" fillId="0" borderId="14" xfId="2" applyNumberFormat="1" applyFont="1" applyBorder="1" applyAlignment="1">
      <alignment horizontal="center" vertical="top" wrapText="1"/>
    </xf>
    <xf numFmtId="0" fontId="211" fillId="0" borderId="14" xfId="2" quotePrefix="1" applyFont="1" applyBorder="1" applyAlignment="1">
      <alignment horizontal="center" vertical="center" wrapText="1"/>
    </xf>
    <xf numFmtId="0" fontId="236" fillId="0" borderId="0" xfId="3551" applyFont="1" applyAlignment="1">
      <alignment horizontal="left" vertical="center"/>
    </xf>
    <xf numFmtId="0" fontId="237" fillId="0" borderId="0" xfId="3551" applyFont="1" applyAlignment="1">
      <alignment vertical="center" wrapText="1"/>
    </xf>
    <xf numFmtId="0" fontId="238" fillId="0" borderId="0" xfId="3551" applyFont="1" applyAlignment="1">
      <alignment horizontal="left" vertical="center"/>
    </xf>
    <xf numFmtId="0" fontId="239" fillId="0" borderId="0" xfId="3551" applyFont="1" applyAlignment="1">
      <alignment vertical="center" wrapText="1"/>
    </xf>
    <xf numFmtId="0" fontId="59" fillId="0" borderId="13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59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55" fillId="0" borderId="13" xfId="0" applyFont="1" applyBorder="1" applyAlignment="1">
      <alignment horizontal="left" vertical="center" wrapText="1"/>
    </xf>
    <xf numFmtId="0" fontId="240" fillId="2" borderId="0" xfId="0" applyFont="1" applyFill="1" applyAlignment="1">
      <alignment vertical="center"/>
    </xf>
    <xf numFmtId="0" fontId="51" fillId="40" borderId="0" xfId="0" applyFont="1" applyFill="1" applyAlignment="1">
      <alignment horizontal="left" vertical="center"/>
    </xf>
    <xf numFmtId="0" fontId="51" fillId="40" borderId="0" xfId="0" applyFont="1" applyFill="1" applyAlignment="1">
      <alignment horizontal="center" vertical="center"/>
    </xf>
    <xf numFmtId="1" fontId="51" fillId="40" borderId="0" xfId="0" applyNumberFormat="1" applyFont="1" applyFill="1" applyAlignment="1">
      <alignment horizontal="right" vertical="center"/>
    </xf>
    <xf numFmtId="1" fontId="51" fillId="40" borderId="0" xfId="0" applyNumberFormat="1" applyFont="1" applyFill="1" applyAlignment="1">
      <alignment horizontal="center" vertical="center"/>
    </xf>
    <xf numFmtId="1" fontId="51" fillId="0" borderId="13" xfId="2" applyNumberFormat="1" applyFont="1" applyBorder="1" applyAlignment="1">
      <alignment vertical="top" wrapText="1"/>
    </xf>
    <xf numFmtId="1" fontId="32" fillId="5" borderId="12" xfId="2" applyNumberFormat="1" applyFont="1" applyFill="1" applyBorder="1" applyAlignment="1">
      <alignment vertical="center" wrapText="1"/>
    </xf>
    <xf numFmtId="0" fontId="28" fillId="0" borderId="14" xfId="0" quotePrefix="1" applyFont="1" applyBorder="1" applyAlignment="1">
      <alignment horizontal="center" vertical="center" wrapText="1"/>
    </xf>
    <xf numFmtId="0" fontId="28" fillId="0" borderId="12" xfId="0" quotePrefix="1" applyFont="1" applyBorder="1" applyAlignment="1">
      <alignment horizontal="center" vertical="center" wrapText="1"/>
    </xf>
    <xf numFmtId="0" fontId="28" fillId="0" borderId="13" xfId="0" quotePrefix="1" applyFont="1" applyBorder="1" applyAlignment="1">
      <alignment vertical="center" wrapText="1"/>
    </xf>
    <xf numFmtId="0" fontId="50" fillId="2" borderId="0" xfId="0" applyFont="1" applyFill="1" applyAlignment="1">
      <alignment horizontal="left" vertical="center"/>
    </xf>
    <xf numFmtId="1" fontId="50" fillId="2" borderId="14" xfId="0" applyNumberFormat="1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 wrapText="1"/>
    </xf>
    <xf numFmtId="0" fontId="50" fillId="2" borderId="0" xfId="0" applyFont="1" applyFill="1" applyAlignment="1">
      <alignment vertical="center"/>
    </xf>
    <xf numFmtId="0" fontId="233" fillId="0" borderId="13" xfId="0" applyFont="1" applyBorder="1" applyAlignment="1">
      <alignment horizontal="center" vertical="center" wrapText="1"/>
    </xf>
    <xf numFmtId="0" fontId="233" fillId="0" borderId="13" xfId="0" applyFont="1" applyBorder="1" applyAlignment="1">
      <alignment horizontal="center" vertical="center"/>
    </xf>
    <xf numFmtId="12" fontId="233" fillId="0" borderId="13" xfId="0" applyNumberFormat="1" applyFont="1" applyBorder="1" applyAlignment="1">
      <alignment horizontal="center" vertical="center"/>
    </xf>
    <xf numFmtId="12" fontId="217" fillId="0" borderId="0" xfId="0" applyNumberFormat="1" applyFont="1" applyAlignment="1">
      <alignment horizontal="center"/>
    </xf>
    <xf numFmtId="12" fontId="0" fillId="0" borderId="0" xfId="0" applyNumberFormat="1" applyAlignment="1">
      <alignment horizontal="center"/>
    </xf>
    <xf numFmtId="0" fontId="217" fillId="0" borderId="0" xfId="0" applyFont="1" applyAlignment="1">
      <alignment horizontal="center"/>
    </xf>
    <xf numFmtId="0" fontId="0" fillId="0" borderId="0" xfId="0" applyAlignment="1">
      <alignment horizontal="center"/>
    </xf>
    <xf numFmtId="12" fontId="59" fillId="3" borderId="13" xfId="0" applyNumberFormat="1" applyFont="1" applyFill="1" applyBorder="1" applyAlignment="1">
      <alignment horizontal="center" vertical="center" wrapText="1"/>
    </xf>
    <xf numFmtId="0" fontId="59" fillId="3" borderId="13" xfId="0" applyFont="1" applyFill="1" applyBorder="1" applyAlignment="1">
      <alignment horizontal="left" vertical="center" wrapText="1"/>
    </xf>
    <xf numFmtId="12" fontId="23" fillId="0" borderId="13" xfId="0" quotePrefix="1" applyNumberFormat="1" applyFont="1" applyBorder="1" applyAlignment="1">
      <alignment horizontal="center" vertical="center" wrapText="1"/>
    </xf>
    <xf numFmtId="0" fontId="57" fillId="3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9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59" fillId="3" borderId="13" xfId="0" applyFont="1" applyFill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top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50" fillId="2" borderId="14" xfId="0" quotePrefix="1" applyFont="1" applyFill="1" applyBorder="1" applyAlignment="1">
      <alignment horizontal="center" vertical="center" wrapText="1"/>
    </xf>
    <xf numFmtId="0" fontId="50" fillId="2" borderId="11" xfId="0" quotePrefix="1" applyFont="1" applyFill="1" applyBorder="1" applyAlignment="1">
      <alignment horizontal="center" vertical="center" wrapText="1"/>
    </xf>
    <xf numFmtId="0" fontId="50" fillId="2" borderId="12" xfId="0" quotePrefix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0" fontId="40" fillId="3" borderId="53" xfId="0" applyFont="1" applyFill="1" applyBorder="1" applyAlignment="1">
      <alignment horizontal="center" vertical="center" wrapText="1"/>
    </xf>
    <xf numFmtId="0" fontId="40" fillId="3" borderId="28" xfId="0" applyFont="1" applyFill="1" applyBorder="1" applyAlignment="1">
      <alignment horizontal="center" vertical="center" wrapText="1"/>
    </xf>
    <xf numFmtId="0" fontId="40" fillId="3" borderId="29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 wrapText="1"/>
    </xf>
    <xf numFmtId="0" fontId="40" fillId="3" borderId="14" xfId="0" applyFont="1" applyFill="1" applyBorder="1" applyAlignment="1">
      <alignment horizontal="center" vertical="center" wrapText="1"/>
    </xf>
    <xf numFmtId="0" fontId="40" fillId="3" borderId="11" xfId="0" applyFont="1" applyFill="1" applyBorder="1" applyAlignment="1">
      <alignment horizontal="center" vertical="center" wrapText="1"/>
    </xf>
    <xf numFmtId="0" fontId="40" fillId="3" borderId="12" xfId="0" applyFont="1" applyFill="1" applyBorder="1" applyAlignment="1">
      <alignment horizontal="center" vertical="center" wrapText="1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quotePrefix="1" applyNumberFormat="1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26" xfId="0" applyFont="1" applyFill="1" applyBorder="1" applyAlignment="1">
      <alignment horizontal="center" vertical="center" wrapText="1"/>
    </xf>
    <xf numFmtId="0" fontId="31" fillId="3" borderId="30" xfId="0" applyFont="1" applyFill="1" applyBorder="1" applyAlignment="1">
      <alignment horizontal="center" vertical="center" wrapText="1"/>
    </xf>
    <xf numFmtId="0" fontId="31" fillId="3" borderId="27" xfId="0" applyFont="1" applyFill="1" applyBorder="1" applyAlignment="1">
      <alignment horizontal="center" vertical="center" wrapText="1"/>
    </xf>
    <xf numFmtId="0" fontId="31" fillId="3" borderId="31" xfId="0" applyFont="1" applyFill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0" fontId="29" fillId="2" borderId="27" xfId="0" applyFont="1" applyFill="1" applyBorder="1" applyAlignment="1">
      <alignment horizontal="left" vertical="center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1" fontId="51" fillId="12" borderId="50" xfId="0" applyNumberFormat="1" applyFont="1" applyFill="1" applyBorder="1" applyAlignment="1">
      <alignment horizontal="center" vertical="center" wrapText="1"/>
    </xf>
    <xf numFmtId="0" fontId="51" fillId="12" borderId="51" xfId="0" applyFont="1" applyFill="1" applyBorder="1" applyAlignment="1">
      <alignment horizontal="center" vertical="center" wrapText="1"/>
    </xf>
    <xf numFmtId="0" fontId="51" fillId="12" borderId="52" xfId="0" applyFont="1" applyFill="1" applyBorder="1" applyAlignment="1">
      <alignment horizontal="center" vertical="center" wrapText="1"/>
    </xf>
    <xf numFmtId="1" fontId="52" fillId="0" borderId="14" xfId="0" applyNumberFormat="1" applyFont="1" applyBorder="1" applyAlignment="1">
      <alignment horizontal="center" vertical="center" wrapText="1"/>
    </xf>
    <xf numFmtId="1" fontId="52" fillId="0" borderId="11" xfId="0" applyNumberFormat="1" applyFont="1" applyBorder="1" applyAlignment="1">
      <alignment horizontal="center" vertical="center" wrapText="1"/>
    </xf>
    <xf numFmtId="1" fontId="52" fillId="0" borderId="12" xfId="0" applyNumberFormat="1" applyFont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51" fillId="12" borderId="15" xfId="0" applyFont="1" applyFill="1" applyBorder="1" applyAlignment="1">
      <alignment horizontal="center" vertical="center" wrapText="1"/>
    </xf>
    <xf numFmtId="0" fontId="51" fillId="12" borderId="18" xfId="0" applyFont="1" applyFill="1" applyBorder="1" applyAlignment="1">
      <alignment horizontal="center" vertical="center" wrapText="1"/>
    </xf>
    <xf numFmtId="0" fontId="51" fillId="12" borderId="16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left" vertical="center" wrapText="1"/>
    </xf>
    <xf numFmtId="0" fontId="28" fillId="2" borderId="12" xfId="0" applyFont="1" applyFill="1" applyBorder="1" applyAlignment="1">
      <alignment horizontal="left" vertical="center" wrapText="1"/>
    </xf>
    <xf numFmtId="0" fontId="28" fillId="2" borderId="13" xfId="0" applyFont="1" applyFill="1" applyBorder="1" applyAlignment="1">
      <alignment horizontal="center" vertical="center"/>
    </xf>
    <xf numFmtId="1" fontId="27" fillId="2" borderId="34" xfId="0" applyNumberFormat="1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center" wrapText="1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28" fillId="3" borderId="14" xfId="0" quotePrefix="1" applyFont="1" applyFill="1" applyBorder="1" applyAlignment="1">
      <alignment horizontal="center" vertical="center" wrapText="1"/>
    </xf>
    <xf numFmtId="0" fontId="28" fillId="3" borderId="11" xfId="0" quotePrefix="1" applyFont="1" applyFill="1" applyBorder="1" applyAlignment="1">
      <alignment horizontal="center" vertical="center" wrapText="1"/>
    </xf>
    <xf numFmtId="0" fontId="35" fillId="0" borderId="14" xfId="0" quotePrefix="1" applyFont="1" applyBorder="1" applyAlignment="1">
      <alignment horizontal="center" vertical="center" wrapText="1"/>
    </xf>
    <xf numFmtId="0" fontId="35" fillId="0" borderId="11" xfId="0" quotePrefix="1" applyFont="1" applyBorder="1" applyAlignment="1">
      <alignment horizontal="center" vertical="center" wrapText="1"/>
    </xf>
    <xf numFmtId="0" fontId="32" fillId="2" borderId="28" xfId="0" applyFont="1" applyFill="1" applyBorder="1" applyAlignment="1">
      <alignment horizontal="left" vertical="center" wrapText="1"/>
    </xf>
    <xf numFmtId="0" fontId="35" fillId="2" borderId="0" xfId="0" applyFont="1" applyFill="1" applyAlignment="1">
      <alignment horizontal="center" vertical="center"/>
    </xf>
    <xf numFmtId="0" fontId="241" fillId="3" borderId="0" xfId="0" applyFont="1" applyFill="1" applyAlignment="1">
      <alignment horizontal="center" vertical="center" wrapText="1"/>
    </xf>
    <xf numFmtId="0" fontId="28" fillId="0" borderId="14" xfId="0" quotePrefix="1" applyFont="1" applyBorder="1" applyAlignment="1">
      <alignment horizontal="center" vertical="center" wrapText="1"/>
    </xf>
    <xf numFmtId="0" fontId="28" fillId="0" borderId="12" xfId="0" quotePrefix="1" applyFont="1" applyBorder="1" applyAlignment="1">
      <alignment horizontal="center" vertical="center" wrapText="1"/>
    </xf>
    <xf numFmtId="0" fontId="33" fillId="9" borderId="13" xfId="0" applyFont="1" applyFill="1" applyBorder="1" applyAlignment="1">
      <alignment horizontal="center" vertical="center" wrapText="1"/>
    </xf>
    <xf numFmtId="0" fontId="33" fillId="9" borderId="53" xfId="0" applyFont="1" applyFill="1" applyBorder="1" applyAlignment="1">
      <alignment horizontal="center" vertical="center" wrapText="1"/>
    </xf>
    <xf numFmtId="0" fontId="33" fillId="9" borderId="29" xfId="0" applyFont="1" applyFill="1" applyBorder="1" applyAlignment="1">
      <alignment horizontal="center" vertical="center" wrapText="1"/>
    </xf>
    <xf numFmtId="0" fontId="33" fillId="9" borderId="58" xfId="0" applyFont="1" applyFill="1" applyBorder="1" applyAlignment="1">
      <alignment horizontal="center" vertical="center" wrapText="1"/>
    </xf>
    <xf numFmtId="0" fontId="33" fillId="9" borderId="52" xfId="0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 wrapText="1"/>
    </xf>
    <xf numFmtId="0" fontId="33" fillId="0" borderId="12" xfId="2" applyFont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2" fillId="5" borderId="14" xfId="2" applyFont="1" applyFill="1" applyBorder="1" applyAlignment="1">
      <alignment horizontal="center" vertical="center" wrapText="1"/>
    </xf>
    <xf numFmtId="0" fontId="32" fillId="5" borderId="11" xfId="2" applyFont="1" applyFill="1" applyBorder="1" applyAlignment="1">
      <alignment horizontal="center" vertical="center" wrapText="1"/>
    </xf>
    <xf numFmtId="0" fontId="211" fillId="0" borderId="14" xfId="2" quotePrefix="1" applyFont="1" applyBorder="1" applyAlignment="1">
      <alignment horizontal="center" vertical="center" wrapText="1"/>
    </xf>
    <xf numFmtId="0" fontId="211" fillId="0" borderId="12" xfId="2" quotePrefix="1" applyFont="1" applyBorder="1" applyAlignment="1">
      <alignment horizontal="center" vertical="center" wrapText="1"/>
    </xf>
    <xf numFmtId="0" fontId="36" fillId="0" borderId="0" xfId="2" applyFont="1" applyAlignment="1">
      <alignment horizontal="center" vertical="center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3.png"/><Relationship Id="rId5" Type="http://schemas.openxmlformats.org/officeDocument/2006/relationships/image" Target="../media/image11.png"/><Relationship Id="rId10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163025</xdr:colOff>
      <xdr:row>4</xdr:row>
      <xdr:rowOff>333374</xdr:rowOff>
    </xdr:from>
    <xdr:to>
      <xdr:col>15</xdr:col>
      <xdr:colOff>1221765</xdr:colOff>
      <xdr:row>7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235D6-15E6-4821-8A9D-B7192A8E0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8088" y="2476499"/>
          <a:ext cx="2868490" cy="1285875"/>
        </a:xfrm>
        <a:prstGeom prst="rect">
          <a:avLst/>
        </a:prstGeom>
      </xdr:spPr>
    </xdr:pic>
    <xdr:clientData/>
  </xdr:twoCellAnchor>
  <xdr:twoCellAnchor>
    <xdr:from>
      <xdr:col>9</xdr:col>
      <xdr:colOff>690561</xdr:colOff>
      <xdr:row>91</xdr:row>
      <xdr:rowOff>499065</xdr:rowOff>
    </xdr:from>
    <xdr:to>
      <xdr:col>15</xdr:col>
      <xdr:colOff>809624</xdr:colOff>
      <xdr:row>105</xdr:row>
      <xdr:rowOff>100177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F95BC0-C997-41FF-BA23-BDF10382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499" y="27359565"/>
          <a:ext cx="6738938" cy="643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4919668</xdr:colOff>
      <xdr:row>13</xdr:row>
      <xdr:rowOff>335694</xdr:rowOff>
    </xdr:from>
    <xdr:to>
      <xdr:col>1</xdr:col>
      <xdr:colOff>7574404</xdr:colOff>
      <xdr:row>13</xdr:row>
      <xdr:rowOff>1915636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85A517-BB3B-48EE-B506-EA7D24A8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457565" y="13490485"/>
          <a:ext cx="1579942" cy="2654736"/>
        </a:xfrm>
        <a:prstGeom prst="rect">
          <a:avLst/>
        </a:prstGeom>
      </xdr:spPr>
    </xdr:pic>
    <xdr:clientData/>
  </xdr:twoCellAnchor>
  <xdr:twoCellAnchor editAs="oneCell">
    <xdr:from>
      <xdr:col>5</xdr:col>
      <xdr:colOff>558802</xdr:colOff>
      <xdr:row>14</xdr:row>
      <xdr:rowOff>447679</xdr:rowOff>
    </xdr:from>
    <xdr:to>
      <xdr:col>8</xdr:col>
      <xdr:colOff>182650</xdr:colOff>
      <xdr:row>15</xdr:row>
      <xdr:rowOff>886202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27B023-B60F-4D2E-B968-86E489A3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6927371" y="15035361"/>
          <a:ext cx="1605335" cy="2195598"/>
        </a:xfrm>
        <a:prstGeom prst="rect">
          <a:avLst/>
        </a:prstGeom>
      </xdr:spPr>
    </xdr:pic>
    <xdr:clientData/>
  </xdr:twoCellAnchor>
  <xdr:twoCellAnchor editAs="oneCell">
    <xdr:from>
      <xdr:col>1</xdr:col>
      <xdr:colOff>7994649</xdr:colOff>
      <xdr:row>19</xdr:row>
      <xdr:rowOff>597477</xdr:rowOff>
    </xdr:from>
    <xdr:to>
      <xdr:col>1</xdr:col>
      <xdr:colOff>9648782</xdr:colOff>
      <xdr:row>19</xdr:row>
      <xdr:rowOff>2251198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E43E85-0BA1-19DA-0C14-6EE8900B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2467" y="25431750"/>
          <a:ext cx="1654133" cy="1653721"/>
        </a:xfrm>
        <a:prstGeom prst="rect">
          <a:avLst/>
        </a:prstGeom>
      </xdr:spPr>
    </xdr:pic>
    <xdr:clientData/>
  </xdr:twoCellAnchor>
  <xdr:twoCellAnchor editAs="oneCell">
    <xdr:from>
      <xdr:col>1</xdr:col>
      <xdr:colOff>3344669</xdr:colOff>
      <xdr:row>23</xdr:row>
      <xdr:rowOff>531813</xdr:rowOff>
    </xdr:from>
    <xdr:to>
      <xdr:col>1</xdr:col>
      <xdr:colOff>7612465</xdr:colOff>
      <xdr:row>23</xdr:row>
      <xdr:rowOff>1341436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347AA28-7E11-6FF8-FDF8-AEC53F129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406" r="22681"/>
        <a:stretch/>
      </xdr:blipFill>
      <xdr:spPr>
        <a:xfrm rot="16200000">
          <a:off x="8907568" y="15280977"/>
          <a:ext cx="809623" cy="4267796"/>
        </a:xfrm>
        <a:prstGeom prst="rect">
          <a:avLst/>
        </a:prstGeom>
      </xdr:spPr>
    </xdr:pic>
    <xdr:clientData/>
  </xdr:twoCellAnchor>
  <xdr:twoCellAnchor editAs="oneCell">
    <xdr:from>
      <xdr:col>1</xdr:col>
      <xdr:colOff>3548062</xdr:colOff>
      <xdr:row>33</xdr:row>
      <xdr:rowOff>1210570</xdr:rowOff>
    </xdr:from>
    <xdr:to>
      <xdr:col>1</xdr:col>
      <xdr:colOff>10158412</xdr:colOff>
      <xdr:row>35</xdr:row>
      <xdr:rowOff>683765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81875" y="32952633"/>
          <a:ext cx="6610350" cy="2521196"/>
        </a:xfrm>
        <a:prstGeom prst="rect">
          <a:avLst/>
        </a:prstGeom>
      </xdr:spPr>
    </xdr:pic>
    <xdr:clientData/>
  </xdr:twoCellAnchor>
  <xdr:twoCellAnchor editAs="oneCell">
    <xdr:from>
      <xdr:col>2</xdr:col>
      <xdr:colOff>1090615</xdr:colOff>
      <xdr:row>30</xdr:row>
      <xdr:rowOff>500062</xdr:rowOff>
    </xdr:from>
    <xdr:to>
      <xdr:col>8</xdr:col>
      <xdr:colOff>576261</xdr:colOff>
      <xdr:row>31</xdr:row>
      <xdr:rowOff>1357881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D0C8B0-D731-404F-BB8C-FF09701E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15553" y="28098750"/>
          <a:ext cx="3767136" cy="2215133"/>
        </a:xfrm>
        <a:prstGeom prst="rect">
          <a:avLst/>
        </a:prstGeom>
      </xdr:spPr>
    </xdr:pic>
    <xdr:clientData/>
  </xdr:twoCellAnchor>
  <xdr:twoCellAnchor>
    <xdr:from>
      <xdr:col>7</xdr:col>
      <xdr:colOff>571500</xdr:colOff>
      <xdr:row>9</xdr:row>
      <xdr:rowOff>2571751</xdr:rowOff>
    </xdr:from>
    <xdr:to>
      <xdr:col>12</xdr:col>
      <xdr:colOff>409575</xdr:colOff>
      <xdr:row>11</xdr:row>
      <xdr:rowOff>381001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9BBA656E-F0EE-42FD-A4F1-18D03E3BF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7563" y="10572751"/>
          <a:ext cx="29337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3285911</xdr:colOff>
      <xdr:row>15</xdr:row>
      <xdr:rowOff>405029</xdr:rowOff>
    </xdr:from>
    <xdr:to>
      <xdr:col>1</xdr:col>
      <xdr:colOff>9953623</xdr:colOff>
      <xdr:row>15</xdr:row>
      <xdr:rowOff>2548896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C28471-490D-7718-AFB7-819A8064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9548333" y="15335732"/>
          <a:ext cx="2143867" cy="6667712"/>
        </a:xfrm>
        <a:prstGeom prst="rect">
          <a:avLst/>
        </a:prstGeom>
      </xdr:spPr>
    </xdr:pic>
    <xdr:clientData/>
  </xdr:twoCellAnchor>
  <xdr:twoCellAnchor editAs="oneCell">
    <xdr:from>
      <xdr:col>6</xdr:col>
      <xdr:colOff>703266</xdr:colOff>
      <xdr:row>23</xdr:row>
      <xdr:rowOff>261940</xdr:rowOff>
    </xdr:from>
    <xdr:to>
      <xdr:col>8</xdr:col>
      <xdr:colOff>14291</xdr:colOff>
      <xdr:row>24</xdr:row>
      <xdr:rowOff>138731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3DADCA-83C1-47F7-AF89-FF7C09C6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18375008" y="29905636"/>
          <a:ext cx="1496041" cy="1263650"/>
        </a:xfrm>
        <a:prstGeom prst="rect">
          <a:avLst/>
        </a:prstGeom>
      </xdr:spPr>
    </xdr:pic>
    <xdr:clientData/>
  </xdr:twoCellAnchor>
  <xdr:oneCellAnchor>
    <xdr:from>
      <xdr:col>1</xdr:col>
      <xdr:colOff>5751518</xdr:colOff>
      <xdr:row>17</xdr:row>
      <xdr:rowOff>302838</xdr:rowOff>
    </xdr:from>
    <xdr:ext cx="1263650" cy="1496041"/>
    <xdr:pic>
      <xdr:nvPicPr>
        <xdr:cNvPr id="7" name="Picture 6">
          <a:extLst>
            <a:ext uri="{FF2B5EF4-FFF2-40B4-BE49-F238E27FC236}">
              <a16:creationId xmlns:a16="http://schemas.microsoft.com/office/drawing/2014/main" id="{CA5C1385-F38C-468B-8494-DF8FC7F16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9635822" y="19850034"/>
          <a:ext cx="1496041" cy="1263650"/>
        </a:xfrm>
        <a:prstGeom prst="rect">
          <a:avLst/>
        </a:prstGeom>
      </xdr:spPr>
    </xdr:pic>
    <xdr:clientData/>
  </xdr:oneCellAnchor>
  <xdr:twoCellAnchor>
    <xdr:from>
      <xdr:col>1</xdr:col>
      <xdr:colOff>9364807</xdr:colOff>
      <xdr:row>0</xdr:row>
      <xdr:rowOff>357188</xdr:rowOff>
    </xdr:from>
    <xdr:to>
      <xdr:col>1</xdr:col>
      <xdr:colOff>12239791</xdr:colOff>
      <xdr:row>3</xdr:row>
      <xdr:rowOff>238125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3AA70F-8C69-4FAF-8848-D88496A3B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82625" y="357188"/>
          <a:ext cx="2874984" cy="13010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140625" defaultRowHeight="23.25"/>
  <cols>
    <col min="1" max="16384" width="9.140625" style="148"/>
  </cols>
  <sheetData>
    <row r="1" spans="1:15">
      <c r="A1" s="147" t="s">
        <v>0</v>
      </c>
    </row>
    <row r="2" spans="1:15" s="170" customFormat="1" ht="15.75">
      <c r="A2" s="258" t="s">
        <v>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</row>
    <row r="3" spans="1:15" s="171" customFormat="1" ht="15.75">
      <c r="A3" s="259" t="s">
        <v>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</row>
    <row r="4" spans="1:15" s="170" customFormat="1" ht="15.75">
      <c r="A4" s="170" t="s">
        <v>3</v>
      </c>
    </row>
    <row r="5" spans="1:15" s="172" customFormat="1" ht="15.75">
      <c r="A5" s="172" t="s">
        <v>4</v>
      </c>
      <c r="F5" s="170"/>
    </row>
    <row r="6" spans="1:15" s="170" customFormat="1" ht="15.75">
      <c r="A6" s="170" t="s">
        <v>5</v>
      </c>
    </row>
    <row r="7" spans="1:15" s="172" customFormat="1" ht="15.75">
      <c r="A7" s="172" t="s">
        <v>6</v>
      </c>
    </row>
    <row r="8" spans="1:15" s="170" customFormat="1" ht="15.75">
      <c r="A8" s="170" t="s">
        <v>7</v>
      </c>
    </row>
    <row r="9" spans="1:15" s="171" customFormat="1" ht="15.75">
      <c r="A9" s="259" t="s">
        <v>8</v>
      </c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</row>
    <row r="10" spans="1:15" s="170" customFormat="1" ht="15.75">
      <c r="A10" s="170" t="s">
        <v>9</v>
      </c>
    </row>
    <row r="11" spans="1:15" s="172" customFormat="1" ht="15.75">
      <c r="A11" s="172" t="s">
        <v>10</v>
      </c>
    </row>
    <row r="12" spans="1:15" s="172" customFormat="1" ht="15.75"/>
    <row r="13" spans="1:15" s="168" customFormat="1" ht="15.75">
      <c r="A13" s="171" t="s">
        <v>11</v>
      </c>
      <c r="G13" s="171" t="s">
        <v>12</v>
      </c>
    </row>
    <row r="14" spans="1:15" s="168" customFormat="1" ht="15.75"/>
    <row r="31" spans="1:6">
      <c r="A31" s="169" t="s">
        <v>13</v>
      </c>
      <c r="B31" s="167"/>
      <c r="C31" s="167"/>
      <c r="D31" s="167"/>
      <c r="E31" s="167"/>
      <c r="F31" s="167"/>
    </row>
    <row r="32" spans="1:6">
      <c r="A32" s="169" t="s">
        <v>14</v>
      </c>
      <c r="B32" s="167"/>
      <c r="C32" s="167"/>
      <c r="D32" s="167"/>
      <c r="E32" s="167"/>
      <c r="F32" s="167"/>
    </row>
    <row r="33" spans="1:21">
      <c r="A33" s="169" t="s">
        <v>15</v>
      </c>
      <c r="B33" s="167"/>
      <c r="C33" s="167"/>
      <c r="D33" s="167" t="s">
        <v>16</v>
      </c>
      <c r="E33" s="167"/>
      <c r="F33" s="167"/>
    </row>
    <row r="34" spans="1:21">
      <c r="A34" s="168" t="s">
        <v>17</v>
      </c>
    </row>
    <row r="35" spans="1:21">
      <c r="A35" s="168" t="s">
        <v>18</v>
      </c>
    </row>
    <row r="36" spans="1:21">
      <c r="A36" s="171" t="s">
        <v>19</v>
      </c>
    </row>
    <row r="37" spans="1:21">
      <c r="A37" s="171"/>
    </row>
    <row r="38" spans="1:21">
      <c r="A38" s="173" t="s">
        <v>20</v>
      </c>
      <c r="F38" s="173" t="s">
        <v>21</v>
      </c>
    </row>
    <row r="39" spans="1:21">
      <c r="A39" s="168" t="s">
        <v>22</v>
      </c>
    </row>
    <row r="40" spans="1:21">
      <c r="A40" s="168" t="s">
        <v>23</v>
      </c>
    </row>
    <row r="41" spans="1:21">
      <c r="A41" s="171" t="s">
        <v>24</v>
      </c>
    </row>
    <row r="42" spans="1:21">
      <c r="A42" s="168" t="s">
        <v>25</v>
      </c>
    </row>
    <row r="43" spans="1:21">
      <c r="A43" s="171" t="s">
        <v>26</v>
      </c>
    </row>
    <row r="44" spans="1:21" ht="34.5" customHeight="1">
      <c r="A44" s="168" t="s">
        <v>27</v>
      </c>
    </row>
    <row r="45" spans="1:21">
      <c r="A45" s="168" t="s">
        <v>28</v>
      </c>
    </row>
    <row r="46" spans="1:21" ht="43.5" customHeight="1">
      <c r="A46" s="259" t="s">
        <v>29</v>
      </c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</row>
    <row r="47" spans="1:21">
      <c r="A47" s="168" t="s">
        <v>30</v>
      </c>
      <c r="H47" s="171" t="s">
        <v>31</v>
      </c>
    </row>
    <row r="48" spans="1:21">
      <c r="A48" s="168" t="s">
        <v>32</v>
      </c>
    </row>
    <row r="49" spans="1:9">
      <c r="A49" s="171" t="s">
        <v>33</v>
      </c>
    </row>
    <row r="50" spans="1:9">
      <c r="A50" s="168" t="s">
        <v>34</v>
      </c>
    </row>
    <row r="51" spans="1:9">
      <c r="A51" s="171" t="s">
        <v>35</v>
      </c>
    </row>
    <row r="52" spans="1:9">
      <c r="A52" s="168" t="s">
        <v>36</v>
      </c>
    </row>
    <row r="53" spans="1:9">
      <c r="A53" s="171" t="s">
        <v>37</v>
      </c>
    </row>
    <row r="54" spans="1:9">
      <c r="A54" s="168" t="s">
        <v>38</v>
      </c>
      <c r="B54" s="168"/>
      <c r="C54" s="168"/>
      <c r="D54" s="168"/>
      <c r="E54" s="168"/>
      <c r="F54" s="168"/>
      <c r="G54" s="171" t="s">
        <v>39</v>
      </c>
      <c r="H54" s="168"/>
      <c r="I54" s="168"/>
    </row>
    <row r="55" spans="1:9">
      <c r="A55" s="168" t="s">
        <v>40</v>
      </c>
      <c r="B55" s="168"/>
      <c r="C55" s="168"/>
      <c r="D55" s="168"/>
      <c r="E55" s="168"/>
      <c r="F55" s="168"/>
      <c r="G55" s="171" t="s">
        <v>41</v>
      </c>
      <c r="H55" s="168"/>
      <c r="I55" s="168"/>
    </row>
    <row r="56" spans="1:9">
      <c r="A56" s="168" t="s">
        <v>42</v>
      </c>
      <c r="B56" s="168"/>
      <c r="C56" s="168"/>
      <c r="D56" s="168"/>
      <c r="E56" s="168"/>
      <c r="F56" s="168"/>
      <c r="G56" s="171" t="s">
        <v>43</v>
      </c>
      <c r="H56" s="168"/>
      <c r="I56" s="168"/>
    </row>
    <row r="59" spans="1:9">
      <c r="B59" s="168"/>
      <c r="C59" s="168"/>
      <c r="D59" s="168"/>
      <c r="E59" s="168"/>
      <c r="F59" s="168"/>
      <c r="G59" s="168"/>
      <c r="H59" s="168"/>
      <c r="I59" s="168"/>
    </row>
    <row r="60" spans="1:9">
      <c r="B60" s="168"/>
      <c r="C60" s="168"/>
      <c r="D60" s="168"/>
      <c r="E60" s="168"/>
      <c r="F60" s="168"/>
      <c r="G60" s="168"/>
      <c r="H60" s="168"/>
      <c r="I60" s="168"/>
    </row>
    <row r="61" spans="1:9">
      <c r="B61" s="168"/>
      <c r="C61" s="168"/>
      <c r="D61" s="168"/>
      <c r="E61" s="168"/>
      <c r="F61" s="168"/>
      <c r="G61" s="168"/>
      <c r="H61" s="168"/>
      <c r="I61" s="168"/>
    </row>
    <row r="62" spans="1:9">
      <c r="B62" s="168"/>
      <c r="C62" s="168"/>
      <c r="D62" s="168"/>
      <c r="E62" s="168"/>
      <c r="F62" s="168"/>
      <c r="G62" s="168"/>
      <c r="H62" s="168"/>
      <c r="I62" s="168"/>
    </row>
    <row r="63" spans="1:9">
      <c r="B63" s="168"/>
      <c r="C63" s="168"/>
      <c r="D63" s="168"/>
      <c r="E63" s="168"/>
      <c r="F63" s="168"/>
      <c r="G63" s="168"/>
      <c r="H63" s="168"/>
      <c r="I63" s="168"/>
    </row>
    <row r="64" spans="1:9">
      <c r="B64" s="168"/>
      <c r="C64" s="168"/>
      <c r="D64" s="168"/>
      <c r="E64" s="168"/>
      <c r="F64" s="168"/>
      <c r="G64" s="168"/>
      <c r="H64" s="168"/>
      <c r="I64" s="168"/>
    </row>
    <row r="65" spans="2:9">
      <c r="B65" s="168"/>
      <c r="C65" s="168"/>
      <c r="D65" s="168"/>
      <c r="E65" s="168"/>
      <c r="F65" s="168"/>
      <c r="G65" s="168"/>
      <c r="H65" s="168"/>
      <c r="I65" s="168"/>
    </row>
    <row r="66" spans="2:9">
      <c r="B66" s="168"/>
      <c r="C66" s="168"/>
      <c r="D66" s="168"/>
      <c r="E66" s="168"/>
      <c r="F66" s="168"/>
      <c r="G66" s="168"/>
      <c r="H66" s="168"/>
      <c r="I66" s="168"/>
    </row>
    <row r="67" spans="2:9">
      <c r="B67" s="168"/>
      <c r="C67" s="168"/>
      <c r="D67" s="168"/>
      <c r="E67" s="168"/>
      <c r="F67" s="168"/>
      <c r="G67" s="168"/>
      <c r="H67" s="168"/>
      <c r="I67" s="168"/>
    </row>
    <row r="68" spans="2:9">
      <c r="B68" s="168"/>
      <c r="C68" s="168"/>
      <c r="D68" s="168"/>
      <c r="E68" s="168"/>
      <c r="F68" s="168"/>
      <c r="G68" s="168"/>
      <c r="H68" s="168"/>
      <c r="I68" s="168"/>
    </row>
    <row r="69" spans="2:9">
      <c r="B69" s="168"/>
      <c r="C69" s="168"/>
      <c r="D69" s="168"/>
      <c r="E69" s="168"/>
      <c r="F69" s="168"/>
      <c r="G69" s="168"/>
      <c r="H69" s="168"/>
      <c r="I69" s="168"/>
    </row>
    <row r="70" spans="2:9">
      <c r="B70" s="168"/>
      <c r="C70" s="168"/>
      <c r="D70" s="168"/>
      <c r="E70" s="168"/>
      <c r="F70" s="168"/>
      <c r="G70" s="168"/>
      <c r="H70" s="168"/>
      <c r="I70" s="168"/>
    </row>
    <row r="71" spans="2:9">
      <c r="B71" s="168"/>
      <c r="C71" s="168"/>
      <c r="D71" s="168"/>
      <c r="E71" s="168"/>
      <c r="F71" s="168"/>
      <c r="G71" s="168"/>
      <c r="H71" s="168"/>
      <c r="I71" s="168"/>
    </row>
    <row r="72" spans="2:9">
      <c r="B72" s="168"/>
      <c r="C72" s="168"/>
      <c r="D72" s="168"/>
      <c r="E72" s="168"/>
      <c r="F72" s="168"/>
      <c r="G72" s="168"/>
      <c r="H72" s="168"/>
      <c r="I72" s="168"/>
    </row>
    <row r="73" spans="2:9">
      <c r="B73" s="168"/>
      <c r="C73" s="168"/>
      <c r="D73" s="168"/>
      <c r="E73" s="168"/>
      <c r="F73" s="168"/>
      <c r="G73" s="168"/>
      <c r="H73" s="168"/>
      <c r="I73" s="168"/>
    </row>
    <row r="92" spans="2:2" ht="409.5">
      <c r="B92" s="177" t="s">
        <v>44</v>
      </c>
    </row>
    <row r="93" spans="2:2">
      <c r="B93" s="148" t="s">
        <v>45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R125"/>
  <sheetViews>
    <sheetView view="pageBreakPreview" topLeftCell="A41" zoomScale="40" zoomScaleNormal="55" zoomScaleSheetLayoutView="40" zoomScalePageLayoutView="40" workbookViewId="0">
      <selection activeCell="D91" sqref="D91"/>
    </sheetView>
  </sheetViews>
  <sheetFormatPr defaultColWidth="9.140625" defaultRowHeight="16.5"/>
  <cols>
    <col min="1" max="1" width="6.5703125" style="70" customWidth="1"/>
    <col min="2" max="3" width="31.85546875" style="70" customWidth="1"/>
    <col min="4" max="4" width="22.5703125" style="70" customWidth="1"/>
    <col min="5" max="6" width="19.85546875" style="70" customWidth="1"/>
    <col min="7" max="7" width="19.85546875" style="71" customWidth="1"/>
    <col min="8" max="10" width="19.85546875" style="70" customWidth="1"/>
    <col min="11" max="11" width="19" style="70" customWidth="1"/>
    <col min="12" max="12" width="18.85546875" style="70" customWidth="1"/>
    <col min="13" max="13" width="14.140625" style="70" customWidth="1"/>
    <col min="14" max="15" width="13.42578125" style="70" customWidth="1"/>
    <col min="16" max="16" width="23.140625" style="70" customWidth="1"/>
    <col min="17" max="17" width="12.42578125" style="70" customWidth="1"/>
    <col min="18" max="22" width="9.140625" style="70"/>
    <col min="23" max="23" width="18.140625" style="70" customWidth="1"/>
    <col min="24" max="16384" width="9.140625" style="70"/>
  </cols>
  <sheetData>
    <row r="1" spans="1:16" s="1" customFormat="1" ht="39.950000000000003" customHeight="1">
      <c r="A1" s="40"/>
      <c r="B1" s="40"/>
      <c r="C1" s="40"/>
      <c r="D1" s="41"/>
      <c r="E1" s="40"/>
      <c r="F1" s="40"/>
      <c r="G1" s="40"/>
      <c r="H1" s="40"/>
      <c r="I1" s="40"/>
      <c r="J1" s="40"/>
      <c r="K1" s="40"/>
      <c r="L1" s="42"/>
      <c r="M1" s="285" t="s">
        <v>46</v>
      </c>
      <c r="N1" s="285" t="s">
        <v>46</v>
      </c>
      <c r="O1" s="290" t="s">
        <v>47</v>
      </c>
      <c r="P1" s="290"/>
    </row>
    <row r="2" spans="1:16" s="1" customFormat="1" ht="39.950000000000003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2"/>
      <c r="M2" s="285" t="s">
        <v>48</v>
      </c>
      <c r="N2" s="285" t="s">
        <v>48</v>
      </c>
      <c r="O2" s="291" t="s">
        <v>49</v>
      </c>
      <c r="P2" s="291"/>
    </row>
    <row r="3" spans="1:16" s="1" customFormat="1" ht="39.950000000000003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2"/>
      <c r="M3" s="285" t="s">
        <v>50</v>
      </c>
      <c r="N3" s="285" t="s">
        <v>50</v>
      </c>
      <c r="O3" s="292" t="s">
        <v>51</v>
      </c>
      <c r="P3" s="290"/>
    </row>
    <row r="4" spans="1:16" s="3" customFormat="1" ht="50.25" customHeight="1" thickBot="1">
      <c r="B4" s="2" t="s">
        <v>562</v>
      </c>
      <c r="G4" s="4"/>
    </row>
    <row r="5" spans="1:16" s="3" customFormat="1" ht="36.75" customHeight="1">
      <c r="B5" s="5" t="s">
        <v>52</v>
      </c>
      <c r="C5" s="5"/>
      <c r="D5" s="2"/>
      <c r="F5" s="6"/>
      <c r="G5" s="84"/>
      <c r="H5" s="293" t="s">
        <v>563</v>
      </c>
      <c r="I5" s="294"/>
      <c r="J5" s="294"/>
      <c r="K5" s="294"/>
      <c r="L5" s="294"/>
      <c r="M5" s="295"/>
    </row>
    <row r="6" spans="1:16" s="82" customFormat="1" ht="36.75" customHeight="1">
      <c r="B6" s="83" t="s">
        <v>53</v>
      </c>
      <c r="C6" s="83"/>
      <c r="D6" s="7" t="s">
        <v>561</v>
      </c>
      <c r="E6" s="79"/>
      <c r="F6" s="83"/>
      <c r="G6" s="84"/>
      <c r="H6" s="296"/>
      <c r="I6" s="297"/>
      <c r="J6" s="297"/>
      <c r="K6" s="297"/>
      <c r="L6" s="297"/>
      <c r="M6" s="298"/>
      <c r="N6" s="84"/>
      <c r="O6" s="84"/>
      <c r="P6" s="84"/>
    </row>
    <row r="7" spans="1:16" s="82" customFormat="1" ht="36.75" customHeight="1">
      <c r="B7" s="83" t="s">
        <v>54</v>
      </c>
      <c r="C7" s="83"/>
      <c r="D7" s="7" t="s">
        <v>564</v>
      </c>
      <c r="E7" s="7"/>
      <c r="F7" s="83"/>
      <c r="G7" s="84"/>
      <c r="H7" s="296"/>
      <c r="I7" s="297"/>
      <c r="J7" s="297"/>
      <c r="K7" s="297"/>
      <c r="L7" s="297"/>
      <c r="M7" s="298"/>
      <c r="N7"/>
      <c r="O7" s="84"/>
      <c r="P7" s="84"/>
    </row>
    <row r="8" spans="1:16" s="82" customFormat="1" ht="36.75" customHeight="1" thickBot="1">
      <c r="B8" s="83" t="s">
        <v>55</v>
      </c>
      <c r="C8" s="83"/>
      <c r="D8" s="83" t="s">
        <v>566</v>
      </c>
      <c r="E8" s="83"/>
      <c r="F8" s="83"/>
      <c r="G8" s="84"/>
      <c r="H8" s="299"/>
      <c r="I8" s="300"/>
      <c r="J8" s="300"/>
      <c r="K8" s="300"/>
      <c r="L8" s="300"/>
      <c r="M8" s="301"/>
      <c r="N8" s="84"/>
      <c r="O8" s="84"/>
      <c r="P8" s="84"/>
    </row>
    <row r="9" spans="1:16" s="18" customFormat="1" ht="31.35" customHeight="1">
      <c r="B9" s="8" t="s">
        <v>56</v>
      </c>
      <c r="C9" s="8"/>
      <c r="D9" s="43" t="s">
        <v>565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57</v>
      </c>
      <c r="C10" s="12"/>
      <c r="D10" s="13" t="s">
        <v>58</v>
      </c>
      <c r="E10" s="13"/>
      <c r="F10" s="13"/>
      <c r="G10" s="14"/>
      <c r="H10" s="13"/>
      <c r="I10" s="15" t="s">
        <v>59</v>
      </c>
      <c r="J10" s="15"/>
      <c r="K10" s="15"/>
      <c r="L10" s="15" t="s">
        <v>60</v>
      </c>
      <c r="M10" s="16"/>
      <c r="N10" s="16"/>
      <c r="O10" s="16"/>
      <c r="P10" s="16"/>
    </row>
    <row r="11" spans="1:16" s="18" customFormat="1" ht="64.5" customHeight="1">
      <c r="B11" s="139" t="s">
        <v>61</v>
      </c>
      <c r="C11" s="15"/>
      <c r="D11" s="286">
        <v>45414</v>
      </c>
      <c r="E11" s="287"/>
      <c r="F11" s="287"/>
      <c r="G11" s="17"/>
      <c r="H11" s="80"/>
      <c r="I11" s="15" t="s">
        <v>62</v>
      </c>
      <c r="J11" s="15"/>
      <c r="K11" s="15"/>
      <c r="L11" s="288" t="s">
        <v>63</v>
      </c>
      <c r="M11" s="288"/>
      <c r="N11" s="288"/>
      <c r="O11" s="288"/>
      <c r="P11" s="288"/>
    </row>
    <row r="12" spans="1:16" s="18" customFormat="1" ht="35.1" customHeight="1">
      <c r="B12" s="21" t="s">
        <v>64</v>
      </c>
      <c r="C12" s="15"/>
      <c r="D12" s="302">
        <f>D11+10</f>
        <v>45424</v>
      </c>
      <c r="E12" s="302"/>
      <c r="F12" s="15"/>
      <c r="G12" s="19"/>
      <c r="H12" s="81"/>
      <c r="I12" s="15" t="s">
        <v>65</v>
      </c>
      <c r="J12" s="15"/>
      <c r="L12" s="15" t="s">
        <v>66</v>
      </c>
      <c r="M12" s="15"/>
      <c r="N12" s="81"/>
      <c r="O12" s="81"/>
      <c r="P12" s="16"/>
    </row>
    <row r="13" spans="1:16" s="18" customFormat="1" ht="35.1" customHeight="1">
      <c r="B13" s="289"/>
      <c r="C13" s="289"/>
      <c r="D13" s="289"/>
      <c r="E13" s="289"/>
      <c r="F13" s="289"/>
      <c r="G13" s="19"/>
      <c r="H13" s="81"/>
      <c r="I13" s="15" t="s">
        <v>67</v>
      </c>
      <c r="J13" s="15"/>
      <c r="K13" s="15"/>
      <c r="L13" s="15" t="s">
        <v>68</v>
      </c>
      <c r="M13" s="81"/>
      <c r="N13" s="16"/>
      <c r="O13" s="16"/>
      <c r="P13" s="81"/>
    </row>
    <row r="14" spans="1:16" s="18" customFormat="1" ht="35.1" customHeight="1">
      <c r="B14" s="15" t="s">
        <v>69</v>
      </c>
      <c r="C14" s="15"/>
      <c r="D14" s="15" t="s">
        <v>70</v>
      </c>
      <c r="E14" s="15"/>
      <c r="F14" s="15"/>
      <c r="G14" s="20"/>
      <c r="H14" s="15"/>
      <c r="I14" s="15" t="s">
        <v>71</v>
      </c>
      <c r="J14" s="15"/>
      <c r="K14" s="15"/>
      <c r="L14" s="16" t="s">
        <v>72</v>
      </c>
      <c r="M14" s="16"/>
      <c r="N14" s="16"/>
      <c r="O14" s="16"/>
      <c r="P14" s="16"/>
    </row>
    <row r="15" spans="1:16" s="18" customFormat="1" ht="38.450000000000003" customHeight="1">
      <c r="B15" s="21" t="s">
        <v>73</v>
      </c>
      <c r="C15" s="21"/>
      <c r="D15" s="21"/>
      <c r="E15" s="8"/>
      <c r="F15" s="8"/>
      <c r="G15" s="44"/>
      <c r="H15" s="8"/>
      <c r="I15" s="8"/>
      <c r="J15" s="8"/>
      <c r="K15" s="8"/>
      <c r="L15" s="8"/>
      <c r="M15" s="8"/>
      <c r="N15" s="8"/>
      <c r="O15" s="8"/>
      <c r="P15" s="8"/>
    </row>
    <row r="16" spans="1:16" s="45" customFormat="1" ht="18.75" customHeight="1"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2:16" s="114" customFormat="1" ht="59.25">
      <c r="B17" s="127"/>
      <c r="C17" s="43" t="s">
        <v>74</v>
      </c>
      <c r="D17" s="43" t="s">
        <v>75</v>
      </c>
      <c r="E17" s="128" t="s">
        <v>76</v>
      </c>
      <c r="F17" s="128" t="s">
        <v>77</v>
      </c>
      <c r="G17" s="128" t="s">
        <v>78</v>
      </c>
      <c r="H17" s="128" t="s">
        <v>79</v>
      </c>
      <c r="I17" s="128" t="s">
        <v>80</v>
      </c>
      <c r="J17" s="128" t="s">
        <v>81</v>
      </c>
      <c r="K17" s="128" t="s">
        <v>82</v>
      </c>
      <c r="L17" s="128"/>
      <c r="M17" s="128"/>
      <c r="N17" s="128"/>
      <c r="O17" s="128"/>
      <c r="P17" s="129" t="s">
        <v>83</v>
      </c>
    </row>
    <row r="18" spans="2:16" s="114" customFormat="1" ht="59.25">
      <c r="B18" s="130" t="s">
        <v>84</v>
      </c>
      <c r="C18" s="131" t="str">
        <f>$D$7</f>
        <v>SS25CH000</v>
      </c>
      <c r="D18" s="132" t="s">
        <v>567</v>
      </c>
      <c r="E18" s="22"/>
      <c r="F18" s="122">
        <v>0</v>
      </c>
      <c r="G18" s="122">
        <v>0</v>
      </c>
      <c r="H18" s="122">
        <v>1</v>
      </c>
      <c r="I18" s="122">
        <v>0</v>
      </c>
      <c r="J18" s="122">
        <v>0</v>
      </c>
      <c r="K18" s="122">
        <v>0</v>
      </c>
      <c r="L18" s="122"/>
      <c r="M18" s="122"/>
      <c r="N18" s="122"/>
      <c r="O18" s="122"/>
      <c r="P18" s="123">
        <f>SUM(E18:O18)</f>
        <v>1</v>
      </c>
    </row>
    <row r="19" spans="2:16" s="114" customFormat="1" ht="59.25">
      <c r="B19" s="130" t="s">
        <v>85</v>
      </c>
      <c r="C19" s="131" t="str">
        <f t="shared" ref="C19:C20" si="0">$D$7</f>
        <v>SS25CH000</v>
      </c>
      <c r="D19" s="132" t="str">
        <f>+D18</f>
        <v>PRISTINE</v>
      </c>
      <c r="E19" s="22"/>
      <c r="F19" s="122">
        <f>ROUNDUP(F18*5%,0)</f>
        <v>0</v>
      </c>
      <c r="G19" s="122">
        <f t="shared" ref="G19" si="1">ROUNDUP(G18*5%,0)</f>
        <v>0</v>
      </c>
      <c r="H19" s="122">
        <v>2</v>
      </c>
      <c r="I19" s="122">
        <f t="shared" ref="I19" si="2">ROUNDUP(I18*5%,0)</f>
        <v>0</v>
      </c>
      <c r="J19" s="122">
        <f t="shared" ref="J19" si="3">ROUNDUP(J18*5%,0)</f>
        <v>0</v>
      </c>
      <c r="K19" s="122">
        <f t="shared" ref="K19" si="4">ROUNDUP(K18*5%,0)</f>
        <v>0</v>
      </c>
      <c r="L19" s="122"/>
      <c r="M19" s="122"/>
      <c r="N19" s="122"/>
      <c r="O19" s="122"/>
      <c r="P19" s="123">
        <f>SUM(E19:O19)</f>
        <v>2</v>
      </c>
    </row>
    <row r="20" spans="2:16" s="114" customFormat="1" ht="59.25">
      <c r="B20" s="130" t="s">
        <v>86</v>
      </c>
      <c r="C20" s="131" t="str">
        <f t="shared" si="0"/>
        <v>SS25CH000</v>
      </c>
      <c r="D20" s="132" t="str">
        <f>+D19</f>
        <v>PRISTINE</v>
      </c>
      <c r="E20" s="22"/>
      <c r="F20" s="122"/>
      <c r="G20" s="122">
        <v>0</v>
      </c>
      <c r="H20" s="122">
        <v>0</v>
      </c>
      <c r="I20" s="122">
        <v>0</v>
      </c>
      <c r="J20" s="122">
        <v>0</v>
      </c>
      <c r="K20" s="122"/>
      <c r="L20" s="122"/>
      <c r="M20" s="122"/>
      <c r="N20" s="122"/>
      <c r="O20" s="122"/>
      <c r="P20" s="123">
        <f>SUM(E20:O20)</f>
        <v>0</v>
      </c>
    </row>
    <row r="21" spans="2:16" s="115" customFormat="1" ht="59.25">
      <c r="B21" s="133" t="s">
        <v>87</v>
      </c>
      <c r="C21" s="133" t="str">
        <f>D7</f>
        <v>SS25CH000</v>
      </c>
      <c r="D21" s="134" t="str">
        <f>+D19</f>
        <v>PRISTINE</v>
      </c>
      <c r="E21" s="47"/>
      <c r="F21" s="124">
        <f>SUM(F18:F19)+F22</f>
        <v>0</v>
      </c>
      <c r="G21" s="124">
        <f t="shared" ref="G21" si="5">SUM(G18:G19)+G22</f>
        <v>0</v>
      </c>
      <c r="H21" s="124">
        <f t="shared" ref="H21" si="6">SUM(H18:H19)+H22</f>
        <v>3</v>
      </c>
      <c r="I21" s="124">
        <f t="shared" ref="I21" si="7">SUM(I18:I19)+I22</f>
        <v>0</v>
      </c>
      <c r="J21" s="124">
        <f t="shared" ref="J21" si="8">SUM(J18:J19)+J22</f>
        <v>0</v>
      </c>
      <c r="K21" s="124">
        <f t="shared" ref="K21" si="9">SUM(K18:K19)+K22</f>
        <v>0</v>
      </c>
      <c r="L21" s="124"/>
      <c r="M21" s="124"/>
      <c r="N21" s="124"/>
      <c r="O21" s="124"/>
      <c r="P21" s="124">
        <f>SUM(P18:P19)</f>
        <v>3</v>
      </c>
    </row>
    <row r="22" spans="2:16" s="3" customFormat="1" ht="52.5">
      <c r="B22" s="125" t="s">
        <v>88</v>
      </c>
      <c r="C22" s="125"/>
      <c r="D22" s="125"/>
      <c r="E22" s="126"/>
      <c r="F22" s="126"/>
      <c r="G22" s="179">
        <v>0</v>
      </c>
      <c r="H22" s="179">
        <v>0</v>
      </c>
      <c r="I22" s="179">
        <v>0</v>
      </c>
      <c r="J22" s="179">
        <v>0</v>
      </c>
      <c r="K22" s="179">
        <v>0</v>
      </c>
      <c r="L22" s="126"/>
      <c r="M22" s="126"/>
      <c r="N22" s="126"/>
      <c r="O22" s="126"/>
      <c r="P22" s="126"/>
    </row>
    <row r="23" spans="2:16" s="45" customFormat="1" ht="18.75" customHeight="1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</row>
    <row r="24" spans="2:16" s="114" customFormat="1" ht="59.25" hidden="1">
      <c r="B24" s="127"/>
      <c r="C24" s="43" t="s">
        <v>74</v>
      </c>
      <c r="D24" s="43" t="s">
        <v>75</v>
      </c>
      <c r="E24" s="128" t="s">
        <v>76</v>
      </c>
      <c r="F24" s="128" t="s">
        <v>77</v>
      </c>
      <c r="G24" s="128" t="s">
        <v>78</v>
      </c>
      <c r="H24" s="128" t="s">
        <v>79</v>
      </c>
      <c r="I24" s="128" t="s">
        <v>80</v>
      </c>
      <c r="J24" s="128" t="s">
        <v>81</v>
      </c>
      <c r="K24" s="128" t="s">
        <v>82</v>
      </c>
      <c r="L24" s="128"/>
      <c r="M24" s="128"/>
      <c r="N24" s="128"/>
      <c r="O24" s="128"/>
      <c r="P24" s="129" t="s">
        <v>83</v>
      </c>
    </row>
    <row r="25" spans="2:16" s="114" customFormat="1" ht="59.25" hidden="1">
      <c r="B25" s="130" t="s">
        <v>84</v>
      </c>
      <c r="C25" s="131" t="str">
        <f>$D$7</f>
        <v>SS25CH000</v>
      </c>
      <c r="D25" s="132" t="s">
        <v>89</v>
      </c>
      <c r="E25" s="22"/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/>
      <c r="M25" s="122"/>
      <c r="N25" s="122"/>
      <c r="O25" s="122"/>
      <c r="P25" s="123">
        <f>SUM(E25:O25)</f>
        <v>0</v>
      </c>
    </row>
    <row r="26" spans="2:16" s="114" customFormat="1" ht="59.25" hidden="1">
      <c r="B26" s="130" t="s">
        <v>85</v>
      </c>
      <c r="C26" s="131" t="str">
        <f t="shared" ref="C26:C27" si="10">$D$7</f>
        <v>SS25CH000</v>
      </c>
      <c r="D26" s="132" t="str">
        <f>+D25</f>
        <v>NAVY BLAZER</v>
      </c>
      <c r="E26" s="22"/>
      <c r="F26" s="122">
        <f>ROUNDUP(F25*5%,0)</f>
        <v>0</v>
      </c>
      <c r="G26" s="122">
        <f t="shared" ref="G26" si="11">ROUNDUP(G25*5%,0)</f>
        <v>0</v>
      </c>
      <c r="H26" s="122">
        <v>0</v>
      </c>
      <c r="I26" s="122">
        <f t="shared" ref="I26:K26" si="12">ROUNDUP(I25*5%,0)</f>
        <v>0</v>
      </c>
      <c r="J26" s="122">
        <f t="shared" si="12"/>
        <v>0</v>
      </c>
      <c r="K26" s="122">
        <f t="shared" si="12"/>
        <v>0</v>
      </c>
      <c r="L26" s="122"/>
      <c r="M26" s="122"/>
      <c r="N26" s="122"/>
      <c r="O26" s="122"/>
      <c r="P26" s="123">
        <f>SUM(E26:O26)</f>
        <v>0</v>
      </c>
    </row>
    <row r="27" spans="2:16" s="114" customFormat="1" ht="59.25" hidden="1">
      <c r="B27" s="130" t="s">
        <v>86</v>
      </c>
      <c r="C27" s="131" t="str">
        <f t="shared" si="10"/>
        <v>SS25CH000</v>
      </c>
      <c r="D27" s="132" t="str">
        <f>+D26</f>
        <v>NAVY BLAZER</v>
      </c>
      <c r="E27" s="22"/>
      <c r="F27" s="122"/>
      <c r="G27" s="122">
        <v>0</v>
      </c>
      <c r="H27" s="122">
        <v>0</v>
      </c>
      <c r="I27" s="122">
        <v>0</v>
      </c>
      <c r="J27" s="122">
        <v>0</v>
      </c>
      <c r="K27" s="122"/>
      <c r="L27" s="122"/>
      <c r="M27" s="122"/>
      <c r="N27" s="122"/>
      <c r="O27" s="122"/>
      <c r="P27" s="123">
        <f>SUM(E27:O27)</f>
        <v>0</v>
      </c>
    </row>
    <row r="28" spans="2:16" s="115" customFormat="1" ht="59.25" hidden="1">
      <c r="B28" s="133" t="s">
        <v>87</v>
      </c>
      <c r="C28" s="133" t="str">
        <f>D7</f>
        <v>SS25CH000</v>
      </c>
      <c r="D28" s="134" t="str">
        <f>+D26</f>
        <v>NAVY BLAZER</v>
      </c>
      <c r="E28" s="47"/>
      <c r="F28" s="124">
        <f>SUM(F25:F26)+F29</f>
        <v>0</v>
      </c>
      <c r="G28" s="124">
        <f t="shared" ref="G28" si="13">SUM(G25:G26)+G29</f>
        <v>0</v>
      </c>
      <c r="H28" s="124">
        <f t="shared" ref="H28" si="14">SUM(H25:H26)+H29</f>
        <v>0</v>
      </c>
      <c r="I28" s="124">
        <f t="shared" ref="I28:K28" si="15">SUM(I25:I26)+I29</f>
        <v>0</v>
      </c>
      <c r="J28" s="124">
        <f t="shared" si="15"/>
        <v>0</v>
      </c>
      <c r="K28" s="124">
        <f t="shared" si="15"/>
        <v>0</v>
      </c>
      <c r="L28" s="124"/>
      <c r="M28" s="124"/>
      <c r="N28" s="124"/>
      <c r="O28" s="124"/>
      <c r="P28" s="124">
        <f>SUM(P25:P26)</f>
        <v>0</v>
      </c>
    </row>
    <row r="29" spans="2:16" s="3" customFormat="1" ht="52.5" hidden="1">
      <c r="B29" s="125" t="s">
        <v>88</v>
      </c>
      <c r="C29" s="125"/>
      <c r="D29" s="125"/>
      <c r="E29" s="126"/>
      <c r="F29" s="126"/>
      <c r="G29" s="179">
        <v>0</v>
      </c>
      <c r="H29" s="179">
        <v>0</v>
      </c>
      <c r="I29" s="179">
        <v>0</v>
      </c>
      <c r="J29" s="179">
        <v>0</v>
      </c>
      <c r="K29" s="179">
        <v>0</v>
      </c>
      <c r="L29" s="126"/>
      <c r="M29" s="126"/>
      <c r="N29" s="126"/>
      <c r="O29" s="126"/>
      <c r="P29" s="126"/>
    </row>
    <row r="30" spans="2:16" s="45" customFormat="1" ht="18.75" hidden="1" customHeight="1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</row>
    <row r="31" spans="2:16" s="114" customFormat="1" ht="59.25" hidden="1">
      <c r="B31" s="127"/>
      <c r="C31" s="43" t="s">
        <v>74</v>
      </c>
      <c r="D31" s="43" t="s">
        <v>75</v>
      </c>
      <c r="E31" s="128" t="s">
        <v>76</v>
      </c>
      <c r="F31" s="128" t="s">
        <v>77</v>
      </c>
      <c r="G31" s="128" t="s">
        <v>78</v>
      </c>
      <c r="H31" s="128" t="s">
        <v>79</v>
      </c>
      <c r="I31" s="128" t="s">
        <v>80</v>
      </c>
      <c r="J31" s="128" t="s">
        <v>81</v>
      </c>
      <c r="K31" s="128" t="s">
        <v>82</v>
      </c>
      <c r="L31" s="128"/>
      <c r="M31" s="128"/>
      <c r="N31" s="128"/>
      <c r="O31" s="128"/>
      <c r="P31" s="129" t="s">
        <v>83</v>
      </c>
    </row>
    <row r="32" spans="2:16" s="114" customFormat="1" ht="59.25" hidden="1">
      <c r="B32" s="130" t="s">
        <v>84</v>
      </c>
      <c r="C32" s="131" t="str">
        <f>$D$7</f>
        <v>SS25CH000</v>
      </c>
      <c r="D32" s="132" t="s">
        <v>90</v>
      </c>
      <c r="E32" s="22"/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/>
      <c r="M32" s="122"/>
      <c r="N32" s="122"/>
      <c r="O32" s="122"/>
      <c r="P32" s="123">
        <f>SUM(E32:O32)</f>
        <v>0</v>
      </c>
    </row>
    <row r="33" spans="1:16" s="114" customFormat="1" ht="59.25" hidden="1">
      <c r="B33" s="130" t="s">
        <v>85</v>
      </c>
      <c r="C33" s="131" t="str">
        <f t="shared" ref="C33:C34" si="16">$D$7</f>
        <v>SS25CH000</v>
      </c>
      <c r="D33" s="132" t="str">
        <f>+D32</f>
        <v>OATMEAL MELANGE</v>
      </c>
      <c r="E33" s="22"/>
      <c r="F33" s="122">
        <f>ROUNDUP(F32*5%,0)</f>
        <v>0</v>
      </c>
      <c r="G33" s="122">
        <f t="shared" ref="G33" si="17">ROUNDUP(G32*5%,0)</f>
        <v>0</v>
      </c>
      <c r="H33" s="122">
        <v>0</v>
      </c>
      <c r="I33" s="122">
        <f t="shared" ref="I33:K33" si="18">ROUNDUP(I32*5%,0)</f>
        <v>0</v>
      </c>
      <c r="J33" s="122">
        <f t="shared" si="18"/>
        <v>0</v>
      </c>
      <c r="K33" s="122">
        <f t="shared" si="18"/>
        <v>0</v>
      </c>
      <c r="L33" s="122"/>
      <c r="M33" s="122"/>
      <c r="N33" s="122"/>
      <c r="O33" s="122"/>
      <c r="P33" s="123">
        <f>SUM(E33:O33)</f>
        <v>0</v>
      </c>
    </row>
    <row r="34" spans="1:16" s="114" customFormat="1" ht="59.25" hidden="1">
      <c r="B34" s="130" t="s">
        <v>86</v>
      </c>
      <c r="C34" s="131" t="str">
        <f t="shared" si="16"/>
        <v>SS25CH000</v>
      </c>
      <c r="D34" s="132" t="str">
        <f>+D33</f>
        <v>OATMEAL MELANGE</v>
      </c>
      <c r="E34" s="22"/>
      <c r="F34" s="122"/>
      <c r="G34" s="122">
        <v>0</v>
      </c>
      <c r="H34" s="122">
        <v>0</v>
      </c>
      <c r="I34" s="122">
        <v>0</v>
      </c>
      <c r="J34" s="122">
        <v>0</v>
      </c>
      <c r="K34" s="122"/>
      <c r="L34" s="122"/>
      <c r="M34" s="122"/>
      <c r="N34" s="122"/>
      <c r="O34" s="122"/>
      <c r="P34" s="123">
        <f>SUM(E34:O34)</f>
        <v>0</v>
      </c>
    </row>
    <row r="35" spans="1:16" s="115" customFormat="1" ht="59.25" hidden="1">
      <c r="B35" s="133" t="s">
        <v>87</v>
      </c>
      <c r="C35" s="133" t="str">
        <f>C21</f>
        <v>SS25CH000</v>
      </c>
      <c r="D35" s="134" t="str">
        <f>+D33</f>
        <v>OATMEAL MELANGE</v>
      </c>
      <c r="E35" s="47"/>
      <c r="F35" s="124">
        <f>SUM(F32:F33)+F36</f>
        <v>0</v>
      </c>
      <c r="G35" s="124">
        <f t="shared" ref="G35" si="19">SUM(G32:G33)+G36</f>
        <v>0</v>
      </c>
      <c r="H35" s="124">
        <f t="shared" ref="H35" si="20">SUM(H32:H33)+H36</f>
        <v>0</v>
      </c>
      <c r="I35" s="124">
        <f t="shared" ref="I35:K35" si="21">SUM(I32:I33)+I36</f>
        <v>0</v>
      </c>
      <c r="J35" s="124">
        <f t="shared" si="21"/>
        <v>0</v>
      </c>
      <c r="K35" s="124">
        <f t="shared" si="21"/>
        <v>0</v>
      </c>
      <c r="L35" s="124"/>
      <c r="M35" s="124"/>
      <c r="N35" s="124"/>
      <c r="O35" s="124"/>
      <c r="P35" s="124">
        <f>SUM(P32:P33)</f>
        <v>0</v>
      </c>
    </row>
    <row r="36" spans="1:16" s="3" customFormat="1" ht="52.5" hidden="1">
      <c r="B36" s="125" t="s">
        <v>88</v>
      </c>
      <c r="C36" s="125"/>
      <c r="D36" s="125"/>
      <c r="E36" s="126"/>
      <c r="F36" s="126"/>
      <c r="G36" s="179">
        <v>0</v>
      </c>
      <c r="H36" s="179">
        <v>0</v>
      </c>
      <c r="I36" s="179">
        <v>0</v>
      </c>
      <c r="J36" s="179">
        <v>0</v>
      </c>
      <c r="K36" s="179">
        <v>0</v>
      </c>
      <c r="L36" s="126"/>
      <c r="M36" s="126"/>
      <c r="N36" s="126"/>
      <c r="O36" s="126"/>
      <c r="P36" s="126"/>
    </row>
    <row r="37" spans="1:16" s="115" customFormat="1" ht="30.75" customHeight="1"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</row>
    <row r="38" spans="1:16" s="228" customFormat="1" ht="61.5" customHeight="1">
      <c r="B38" s="229" t="s">
        <v>91</v>
      </c>
      <c r="C38" s="230"/>
      <c r="D38" s="229"/>
      <c r="E38" s="231"/>
      <c r="F38" s="232">
        <f>F22+F28+F35</f>
        <v>0</v>
      </c>
      <c r="G38" s="232">
        <f t="shared" ref="G38" si="22">G22+G28+G35</f>
        <v>0</v>
      </c>
      <c r="H38" s="232">
        <f>H21+H28+H35</f>
        <v>3</v>
      </c>
      <c r="I38" s="232">
        <f t="shared" ref="I38:P38" si="23">I21+I28+I35</f>
        <v>0</v>
      </c>
      <c r="J38" s="232">
        <f t="shared" si="23"/>
        <v>0</v>
      </c>
      <c r="K38" s="232">
        <f t="shared" si="23"/>
        <v>0</v>
      </c>
      <c r="L38" s="232"/>
      <c r="M38" s="232"/>
      <c r="N38" s="232"/>
      <c r="O38" s="232"/>
      <c r="P38" s="232">
        <f t="shared" si="23"/>
        <v>3</v>
      </c>
    </row>
    <row r="39" spans="1:16" s="48" customFormat="1" ht="20.25" customHeight="1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16" s="60" customFormat="1" ht="33" customHeight="1" thickBot="1">
      <c r="B40" s="57" t="s">
        <v>92</v>
      </c>
      <c r="C40" s="61"/>
      <c r="D40" s="303" t="s">
        <v>93</v>
      </c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</row>
    <row r="41" spans="1:16" s="24" customFormat="1" ht="192.75" thickBot="1">
      <c r="A41" s="319" t="s">
        <v>94</v>
      </c>
      <c r="B41" s="320"/>
      <c r="C41" s="320"/>
      <c r="D41" s="58" t="s">
        <v>95</v>
      </c>
      <c r="E41" s="58" t="s">
        <v>96</v>
      </c>
      <c r="F41" s="58" t="s">
        <v>97</v>
      </c>
      <c r="G41" s="59" t="s">
        <v>98</v>
      </c>
      <c r="H41" s="59" t="s">
        <v>99</v>
      </c>
      <c r="I41" s="59" t="s">
        <v>100</v>
      </c>
      <c r="J41" s="59" t="s">
        <v>101</v>
      </c>
      <c r="K41" s="59" t="s">
        <v>102</v>
      </c>
      <c r="L41" s="59" t="s">
        <v>103</v>
      </c>
      <c r="M41" s="59" t="s">
        <v>104</v>
      </c>
      <c r="N41" s="307" t="s">
        <v>105</v>
      </c>
      <c r="O41" s="308"/>
      <c r="P41" s="309"/>
    </row>
    <row r="42" spans="1:16" s="45" customFormat="1" ht="52.5">
      <c r="A42" s="321" t="str">
        <f>D18</f>
        <v>PRISTINE</v>
      </c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3"/>
    </row>
    <row r="43" spans="1:16" s="18" customFormat="1" ht="118.5" customHeight="1">
      <c r="A43" s="113">
        <v>1</v>
      </c>
      <c r="B43" s="318" t="str">
        <f>$L$11</f>
        <v>C2300234  -  FRENCH TERRY 100% COTTON _ 530 GSM</v>
      </c>
      <c r="C43" s="318"/>
      <c r="D43" s="116" t="s">
        <v>106</v>
      </c>
      <c r="E43" s="116" t="str">
        <f>A42</f>
        <v>PRISTINE</v>
      </c>
      <c r="F43" s="113" t="s">
        <v>79</v>
      </c>
      <c r="G43" s="117">
        <f>H21</f>
        <v>3</v>
      </c>
      <c r="H43" s="113">
        <v>1.37</v>
      </c>
      <c r="I43" s="31">
        <f t="shared" ref="I43:I44" si="24">G43*H43</f>
        <v>4.1100000000000003</v>
      </c>
      <c r="J43" s="31">
        <f>I43*4.3%+(I43/30)*0.5+3</f>
        <v>3.2452299999999998</v>
      </c>
      <c r="K43" s="31">
        <v>0</v>
      </c>
      <c r="L43" s="74">
        <f>ROUNDUP(SUM(I43:K43),0)</f>
        <v>8</v>
      </c>
      <c r="M43" s="74">
        <f>SUM(I43:L43)</f>
        <v>15.355230000000001</v>
      </c>
      <c r="N43" s="313"/>
      <c r="O43" s="314"/>
      <c r="P43" s="315"/>
    </row>
    <row r="44" spans="1:16" s="18" customFormat="1" ht="118.5" customHeight="1">
      <c r="A44" s="113">
        <v>2</v>
      </c>
      <c r="B44" s="318" t="s">
        <v>107</v>
      </c>
      <c r="C44" s="318"/>
      <c r="D44" s="116" t="s">
        <v>108</v>
      </c>
      <c r="E44" s="116" t="str">
        <f>E43</f>
        <v>PRISTINE</v>
      </c>
      <c r="F44" s="113" t="s">
        <v>79</v>
      </c>
      <c r="G44" s="117">
        <f>G43</f>
        <v>3</v>
      </c>
      <c r="H44" s="113">
        <v>0.2</v>
      </c>
      <c r="I44" s="31">
        <f t="shared" si="24"/>
        <v>0.60000000000000009</v>
      </c>
      <c r="J44" s="31">
        <f>I44*2.5%+(I44/30)*0.5</f>
        <v>2.5000000000000005E-2</v>
      </c>
      <c r="K44" s="31">
        <v>0</v>
      </c>
      <c r="L44" s="74">
        <f>ROUNDUP(SUM(I44:K44),0)</f>
        <v>1</v>
      </c>
      <c r="M44" s="74">
        <f>SUM(I44:L44)</f>
        <v>1.625</v>
      </c>
      <c r="N44" s="313"/>
      <c r="O44" s="314"/>
      <c r="P44" s="315"/>
    </row>
    <row r="45" spans="1:16" s="45" customFormat="1" ht="52.5" hidden="1">
      <c r="A45" s="310" t="str">
        <f>$D$28</f>
        <v>NAVY BLAZER</v>
      </c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2"/>
    </row>
    <row r="46" spans="1:16" s="18" customFormat="1" ht="118.5" hidden="1" customHeight="1">
      <c r="A46" s="113">
        <v>1</v>
      </c>
      <c r="B46" s="318" t="str">
        <f>$L$11</f>
        <v>C2300234  -  FRENCH TERRY 100% COTTON _ 530 GSM</v>
      </c>
      <c r="C46" s="318"/>
      <c r="D46" s="116" t="s">
        <v>106</v>
      </c>
      <c r="E46" s="117" t="str">
        <f>A45</f>
        <v>NAVY BLAZER</v>
      </c>
      <c r="F46" s="113" t="s">
        <v>79</v>
      </c>
      <c r="G46" s="117">
        <f>G43</f>
        <v>3</v>
      </c>
      <c r="H46" s="113">
        <v>1.22</v>
      </c>
      <c r="I46" s="31">
        <f t="shared" ref="I46:I47" si="25">G46*H46</f>
        <v>3.66</v>
      </c>
      <c r="J46" s="31">
        <f>I46*8%+(I46/30)*0.5</f>
        <v>0.3538</v>
      </c>
      <c r="K46" s="31">
        <v>0</v>
      </c>
      <c r="L46" s="74">
        <f>ROUNDUP(SUM(I46:K46),0)</f>
        <v>5</v>
      </c>
      <c r="M46" s="74">
        <f>SUM(I46:L46)</f>
        <v>9.0137999999999998</v>
      </c>
      <c r="N46" s="313"/>
      <c r="O46" s="314"/>
      <c r="P46" s="315"/>
    </row>
    <row r="47" spans="1:16" s="18" customFormat="1" ht="118.5" hidden="1" customHeight="1">
      <c r="A47" s="113">
        <v>2</v>
      </c>
      <c r="B47" s="318" t="s">
        <v>107</v>
      </c>
      <c r="C47" s="318"/>
      <c r="D47" s="116" t="s">
        <v>108</v>
      </c>
      <c r="E47" s="116" t="str">
        <f>E46</f>
        <v>NAVY BLAZER</v>
      </c>
      <c r="F47" s="113" t="s">
        <v>79</v>
      </c>
      <c r="G47" s="117">
        <f>G46</f>
        <v>3</v>
      </c>
      <c r="H47" s="113">
        <v>0.18</v>
      </c>
      <c r="I47" s="31">
        <f t="shared" si="25"/>
        <v>0.54</v>
      </c>
      <c r="J47" s="31">
        <f>I47*4%+(I47/30)*0.5</f>
        <v>3.0600000000000002E-2</v>
      </c>
      <c r="K47" s="31">
        <v>0</v>
      </c>
      <c r="L47" s="74">
        <f>ROUNDUP(SUM(I47:K47),0)</f>
        <v>1</v>
      </c>
      <c r="M47" s="74">
        <f>SUM(I47:L47)</f>
        <v>1.5706</v>
      </c>
      <c r="N47" s="313"/>
      <c r="O47" s="314"/>
      <c r="P47" s="315"/>
    </row>
    <row r="48" spans="1:16" s="45" customFormat="1" ht="52.5" hidden="1">
      <c r="A48" s="310" t="str">
        <f>$D$35</f>
        <v>OATMEAL MELANGE</v>
      </c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2"/>
    </row>
    <row r="49" spans="1:18" s="18" customFormat="1" ht="155.25" hidden="1" customHeight="1">
      <c r="A49" s="113">
        <v>1</v>
      </c>
      <c r="B49" s="318" t="str">
        <f>$L$11</f>
        <v>C2300234  -  FRENCH TERRY 100% COTTON _ 530 GSM</v>
      </c>
      <c r="C49" s="318"/>
      <c r="D49" s="116" t="s">
        <v>106</v>
      </c>
      <c r="E49" s="117" t="str">
        <f>A48</f>
        <v>OATMEAL MELANGE</v>
      </c>
      <c r="F49" s="113" t="s">
        <v>79</v>
      </c>
      <c r="G49" s="117">
        <f>$P$21</f>
        <v>3</v>
      </c>
      <c r="H49" s="113">
        <v>1.22</v>
      </c>
      <c r="I49" s="31">
        <f>G49*H49</f>
        <v>3.66</v>
      </c>
      <c r="J49" s="31">
        <f>I49*6.6%+(I49/30)*0.5</f>
        <v>0.30256000000000005</v>
      </c>
      <c r="K49" s="31">
        <v>0</v>
      </c>
      <c r="L49" s="207">
        <v>0</v>
      </c>
      <c r="M49" s="207">
        <f>SUM(I49:L49)</f>
        <v>3.9625600000000003</v>
      </c>
      <c r="N49" s="313"/>
      <c r="O49" s="314"/>
      <c r="P49" s="315"/>
    </row>
    <row r="50" spans="1:18" s="18" customFormat="1" ht="162.6" hidden="1" customHeight="1">
      <c r="A50" s="113">
        <v>2</v>
      </c>
      <c r="B50" s="318" t="s">
        <v>107</v>
      </c>
      <c r="C50" s="318"/>
      <c r="D50" s="116" t="s">
        <v>108</v>
      </c>
      <c r="E50" s="116" t="str">
        <f>E49</f>
        <v>OATMEAL MELANGE</v>
      </c>
      <c r="F50" s="113" t="s">
        <v>79</v>
      </c>
      <c r="G50" s="117">
        <f>$P$21</f>
        <v>3</v>
      </c>
      <c r="H50" s="113">
        <v>0.18</v>
      </c>
      <c r="I50" s="31">
        <f t="shared" ref="I50" si="26">G50*H50</f>
        <v>0.54</v>
      </c>
      <c r="J50" s="31">
        <f>I50*4%+(I50/30)*0.5</f>
        <v>3.0600000000000002E-2</v>
      </c>
      <c r="K50" s="31">
        <v>0</v>
      </c>
      <c r="L50" s="207">
        <v>0</v>
      </c>
      <c r="M50" s="207">
        <f>SUM(I50:L50)</f>
        <v>0.5706</v>
      </c>
      <c r="N50" s="313"/>
      <c r="O50" s="314"/>
      <c r="P50" s="315"/>
    </row>
    <row r="51" spans="1:18" s="60" customFormat="1" ht="33.75" thickBot="1">
      <c r="B51" s="57" t="s">
        <v>109</v>
      </c>
      <c r="C51" s="61"/>
      <c r="D51" s="61"/>
      <c r="E51" s="61"/>
      <c r="G51" s="62"/>
      <c r="P51" s="63"/>
    </row>
    <row r="52" spans="1:18" s="66" customFormat="1" ht="96">
      <c r="A52" s="304" t="s">
        <v>110</v>
      </c>
      <c r="B52" s="305"/>
      <c r="C52" s="305"/>
      <c r="D52" s="305"/>
      <c r="E52" s="306"/>
      <c r="F52" s="64" t="s">
        <v>111</v>
      </c>
      <c r="G52" s="64" t="s">
        <v>112</v>
      </c>
      <c r="H52" s="316" t="s">
        <v>113</v>
      </c>
      <c r="I52" s="317"/>
      <c r="J52" s="65" t="s">
        <v>97</v>
      </c>
      <c r="K52" s="64" t="s">
        <v>114</v>
      </c>
      <c r="L52" s="64" t="s">
        <v>115</v>
      </c>
      <c r="M52" s="78" t="s">
        <v>116</v>
      </c>
      <c r="N52" s="78" t="s">
        <v>117</v>
      </c>
      <c r="O52" s="78" t="s">
        <v>118</v>
      </c>
      <c r="P52" s="78" t="s">
        <v>119</v>
      </c>
    </row>
    <row r="53" spans="1:18" s="66" customFormat="1" ht="52.5" customHeight="1">
      <c r="A53" s="25">
        <v>1</v>
      </c>
      <c r="B53" s="260" t="s">
        <v>120</v>
      </c>
      <c r="C53" s="261"/>
      <c r="D53" s="261"/>
      <c r="E53" s="262"/>
      <c r="F53" s="26" t="str">
        <f>H53</f>
        <v>PRISTINE</v>
      </c>
      <c r="G53" s="75"/>
      <c r="H53" s="263" t="str">
        <f>$A$42</f>
        <v>PRISTINE</v>
      </c>
      <c r="I53" s="264"/>
      <c r="J53" s="98" t="s">
        <v>121</v>
      </c>
      <c r="K53" s="98">
        <f>$P$21</f>
        <v>3</v>
      </c>
      <c r="L53" s="29">
        <f>225/5000</f>
        <v>4.4999999999999998E-2</v>
      </c>
      <c r="M53" s="30">
        <f t="shared" ref="M53:M60" si="27">K53*L53</f>
        <v>0.13500000000000001</v>
      </c>
      <c r="N53" s="77"/>
      <c r="O53" s="32">
        <f>ROUNDUP(SUM(M53:N53),0)</f>
        <v>1</v>
      </c>
      <c r="P53" s="180"/>
      <c r="Q53" s="281"/>
      <c r="R53" s="281"/>
    </row>
    <row r="54" spans="1:18" s="66" customFormat="1" ht="42.75" hidden="1" customHeight="1">
      <c r="A54" s="25">
        <v>1</v>
      </c>
      <c r="B54" s="260" t="s">
        <v>120</v>
      </c>
      <c r="C54" s="261"/>
      <c r="D54" s="261"/>
      <c r="E54" s="262"/>
      <c r="F54" s="26" t="str">
        <f>H54</f>
        <v>NAVY BLAZER</v>
      </c>
      <c r="G54" s="75"/>
      <c r="H54" s="263" t="str">
        <f>$A$45</f>
        <v>NAVY BLAZER</v>
      </c>
      <c r="I54" s="264"/>
      <c r="J54" s="98" t="s">
        <v>121</v>
      </c>
      <c r="K54" s="98">
        <f t="shared" ref="K54:K73" si="28">$P$21</f>
        <v>3</v>
      </c>
      <c r="L54" s="29">
        <f>20/4500</f>
        <v>4.4444444444444444E-3</v>
      </c>
      <c r="M54" s="30">
        <f t="shared" si="27"/>
        <v>1.3333333333333332E-2</v>
      </c>
      <c r="N54" s="77"/>
      <c r="O54" s="32">
        <f t="shared" ref="O54:O68" si="29">ROUNDUP(SUM(M54:N54),0)</f>
        <v>1</v>
      </c>
      <c r="P54" s="327"/>
      <c r="Q54" s="281"/>
      <c r="R54" s="281"/>
    </row>
    <row r="55" spans="1:18" s="66" customFormat="1" ht="71.25" hidden="1" customHeight="1">
      <c r="A55" s="25">
        <v>1</v>
      </c>
      <c r="B55" s="260" t="s">
        <v>120</v>
      </c>
      <c r="C55" s="261"/>
      <c r="D55" s="261"/>
      <c r="E55" s="262"/>
      <c r="F55" s="26" t="str">
        <f>H55</f>
        <v>OATMEAL MELANGE</v>
      </c>
      <c r="G55" s="75"/>
      <c r="H55" s="263" t="str">
        <f>$A$48</f>
        <v>OATMEAL MELANGE</v>
      </c>
      <c r="I55" s="264"/>
      <c r="J55" s="98" t="s">
        <v>121</v>
      </c>
      <c r="K55" s="98">
        <f t="shared" si="28"/>
        <v>3</v>
      </c>
      <c r="L55" s="29">
        <f>20/4500</f>
        <v>4.4444444444444444E-3</v>
      </c>
      <c r="M55" s="30">
        <f t="shared" si="27"/>
        <v>1.3333333333333332E-2</v>
      </c>
      <c r="N55" s="77"/>
      <c r="O55" s="32">
        <f t="shared" ref="O55" si="30">ROUNDUP(SUM(M55:N55),0)</f>
        <v>1</v>
      </c>
      <c r="P55" s="327"/>
      <c r="Q55" s="281"/>
      <c r="R55" s="281"/>
    </row>
    <row r="56" spans="1:18" s="66" customFormat="1" ht="52.5" customHeight="1">
      <c r="A56" s="25">
        <v>2</v>
      </c>
      <c r="B56" s="260" t="s">
        <v>122</v>
      </c>
      <c r="C56" s="261"/>
      <c r="D56" s="261"/>
      <c r="E56" s="262"/>
      <c r="F56" s="26" t="s">
        <v>123</v>
      </c>
      <c r="G56" s="75"/>
      <c r="H56" s="263" t="str">
        <f>$A$42</f>
        <v>PRISTINE</v>
      </c>
      <c r="I56" s="264"/>
      <c r="J56" s="98" t="s">
        <v>124</v>
      </c>
      <c r="K56" s="98">
        <f t="shared" si="28"/>
        <v>3</v>
      </c>
      <c r="L56" s="29">
        <f>20/4500</f>
        <v>4.4444444444444444E-3</v>
      </c>
      <c r="M56" s="30">
        <f t="shared" si="27"/>
        <v>1.3333333333333332E-2</v>
      </c>
      <c r="N56" s="77"/>
      <c r="O56" s="32">
        <f t="shared" si="29"/>
        <v>1</v>
      </c>
      <c r="P56" s="327"/>
      <c r="Q56" s="324"/>
      <c r="R56" s="325"/>
    </row>
    <row r="57" spans="1:18" s="66" customFormat="1" ht="42.75" hidden="1" customHeight="1">
      <c r="A57" s="25">
        <v>2</v>
      </c>
      <c r="B57" s="260" t="s">
        <v>122</v>
      </c>
      <c r="C57" s="261"/>
      <c r="D57" s="261"/>
      <c r="E57" s="262"/>
      <c r="F57" s="26" t="s">
        <v>123</v>
      </c>
      <c r="G57" s="75"/>
      <c r="H57" s="263" t="str">
        <f>$A$45</f>
        <v>NAVY BLAZER</v>
      </c>
      <c r="I57" s="264"/>
      <c r="J57" s="98" t="s">
        <v>124</v>
      </c>
      <c r="K57" s="98">
        <f t="shared" si="28"/>
        <v>3</v>
      </c>
      <c r="L57" s="29">
        <v>1</v>
      </c>
      <c r="M57" s="30">
        <f t="shared" si="27"/>
        <v>3</v>
      </c>
      <c r="N57" s="77"/>
      <c r="O57" s="32">
        <f t="shared" ref="O57" si="31">ROUNDUP(SUM(M57:N57),0)</f>
        <v>3</v>
      </c>
      <c r="P57" s="327"/>
      <c r="Q57" s="281"/>
      <c r="R57" s="281"/>
    </row>
    <row r="58" spans="1:18" s="66" customFormat="1" ht="57.75" hidden="1" customHeight="1">
      <c r="A58" s="25">
        <v>2</v>
      </c>
      <c r="B58" s="260" t="s">
        <v>122</v>
      </c>
      <c r="C58" s="261"/>
      <c r="D58" s="261"/>
      <c r="E58" s="262"/>
      <c r="F58" s="26" t="s">
        <v>123</v>
      </c>
      <c r="G58" s="75"/>
      <c r="H58" s="263" t="str">
        <f>$A$48</f>
        <v>OATMEAL MELANGE</v>
      </c>
      <c r="I58" s="264"/>
      <c r="J58" s="98" t="s">
        <v>124</v>
      </c>
      <c r="K58" s="98">
        <f t="shared" si="28"/>
        <v>3</v>
      </c>
      <c r="L58" s="29">
        <v>1</v>
      </c>
      <c r="M58" s="30">
        <f t="shared" si="27"/>
        <v>3</v>
      </c>
      <c r="N58" s="77"/>
      <c r="O58" s="32">
        <f t="shared" si="29"/>
        <v>3</v>
      </c>
      <c r="P58" s="327"/>
      <c r="Q58" s="281"/>
      <c r="R58" s="281"/>
    </row>
    <row r="59" spans="1:18" s="66" customFormat="1" ht="52.5" customHeight="1">
      <c r="A59" s="25">
        <v>3</v>
      </c>
      <c r="B59" s="260" t="s">
        <v>125</v>
      </c>
      <c r="C59" s="261"/>
      <c r="D59" s="261"/>
      <c r="E59" s="262"/>
      <c r="F59" s="26" t="s">
        <v>123</v>
      </c>
      <c r="H59" s="263" t="str">
        <f>$A$42</f>
        <v>PRISTINE</v>
      </c>
      <c r="I59" s="264"/>
      <c r="J59" s="98" t="s">
        <v>124</v>
      </c>
      <c r="K59" s="98">
        <f t="shared" si="28"/>
        <v>3</v>
      </c>
      <c r="L59" s="29">
        <v>1</v>
      </c>
      <c r="M59" s="30">
        <f t="shared" si="27"/>
        <v>3</v>
      </c>
      <c r="N59" s="77"/>
      <c r="O59" s="32">
        <f t="shared" si="29"/>
        <v>3</v>
      </c>
      <c r="P59" s="327"/>
      <c r="Q59" s="324"/>
      <c r="R59" s="325"/>
    </row>
    <row r="60" spans="1:18" s="66" customFormat="1" ht="42.75" hidden="1" customHeight="1">
      <c r="A60" s="25">
        <v>3</v>
      </c>
      <c r="B60" s="260" t="s">
        <v>125</v>
      </c>
      <c r="C60" s="261"/>
      <c r="D60" s="261"/>
      <c r="E60" s="262"/>
      <c r="F60" s="26" t="s">
        <v>123</v>
      </c>
      <c r="H60" s="263" t="str">
        <f>$A$45</f>
        <v>NAVY BLAZER</v>
      </c>
      <c r="I60" s="264"/>
      <c r="J60" s="98" t="s">
        <v>124</v>
      </c>
      <c r="K60" s="98">
        <f t="shared" si="28"/>
        <v>3</v>
      </c>
      <c r="L60" s="29">
        <v>1</v>
      </c>
      <c r="M60" s="30">
        <f t="shared" si="27"/>
        <v>3</v>
      </c>
      <c r="N60" s="77"/>
      <c r="O60" s="32">
        <f t="shared" ref="O60" si="32">ROUNDUP(SUM(M60:N60),0)</f>
        <v>3</v>
      </c>
      <c r="P60" s="327"/>
      <c r="Q60" s="324"/>
      <c r="R60" s="325"/>
    </row>
    <row r="61" spans="1:18" s="66" customFormat="1" ht="72.75" hidden="1" customHeight="1">
      <c r="A61" s="25">
        <v>3</v>
      </c>
      <c r="B61" s="260" t="s">
        <v>125</v>
      </c>
      <c r="C61" s="261"/>
      <c r="D61" s="261"/>
      <c r="E61" s="262"/>
      <c r="F61" s="26" t="s">
        <v>123</v>
      </c>
      <c r="G61" s="75"/>
      <c r="H61" s="263" t="str">
        <f>$A$48</f>
        <v>OATMEAL MELANGE</v>
      </c>
      <c r="I61" s="264"/>
      <c r="J61" s="98" t="s">
        <v>124</v>
      </c>
      <c r="K61" s="98">
        <f t="shared" si="28"/>
        <v>3</v>
      </c>
      <c r="L61" s="29">
        <v>1</v>
      </c>
      <c r="M61" s="30">
        <f t="shared" ref="M61:M68" si="33">K61*L61</f>
        <v>3</v>
      </c>
      <c r="N61" s="77"/>
      <c r="O61" s="32">
        <f t="shared" si="29"/>
        <v>3</v>
      </c>
      <c r="P61" s="327"/>
      <c r="Q61" s="281"/>
      <c r="R61" s="281"/>
    </row>
    <row r="62" spans="1:18" s="66" customFormat="1" ht="52.5" customHeight="1">
      <c r="A62" s="25">
        <v>4</v>
      </c>
      <c r="B62" s="260" t="s">
        <v>126</v>
      </c>
      <c r="C62" s="261"/>
      <c r="D62" s="261"/>
      <c r="E62" s="262"/>
      <c r="F62" s="26" t="s">
        <v>123</v>
      </c>
      <c r="G62" s="75"/>
      <c r="H62" s="263" t="str">
        <f>$A$42</f>
        <v>PRISTINE</v>
      </c>
      <c r="I62" s="264"/>
      <c r="J62" s="98" t="s">
        <v>124</v>
      </c>
      <c r="K62" s="98">
        <f t="shared" si="28"/>
        <v>3</v>
      </c>
      <c r="L62" s="29">
        <v>1</v>
      </c>
      <c r="M62" s="30">
        <f t="shared" ref="M62" si="34">K62*L62</f>
        <v>3</v>
      </c>
      <c r="N62" s="77"/>
      <c r="O62" s="32">
        <f t="shared" ref="O62" si="35">ROUNDUP(SUM(M62:N62),0)</f>
        <v>3</v>
      </c>
      <c r="P62" s="327"/>
      <c r="Q62" s="149"/>
      <c r="R62" s="149"/>
    </row>
    <row r="63" spans="1:18" s="66" customFormat="1" ht="42.75" hidden="1" customHeight="1">
      <c r="A63" s="25">
        <v>4</v>
      </c>
      <c r="B63" s="260" t="s">
        <v>126</v>
      </c>
      <c r="C63" s="261"/>
      <c r="D63" s="261"/>
      <c r="E63" s="262"/>
      <c r="F63" s="26" t="s">
        <v>123</v>
      </c>
      <c r="G63" s="75"/>
      <c r="H63" s="263" t="str">
        <f>$A$45</f>
        <v>NAVY BLAZER</v>
      </c>
      <c r="I63" s="264"/>
      <c r="J63" s="98" t="s">
        <v>124</v>
      </c>
      <c r="K63" s="98">
        <f t="shared" si="28"/>
        <v>3</v>
      </c>
      <c r="L63" s="29">
        <v>1</v>
      </c>
      <c r="M63" s="30">
        <f t="shared" si="33"/>
        <v>3</v>
      </c>
      <c r="N63" s="77"/>
      <c r="O63" s="32">
        <f t="shared" si="29"/>
        <v>3</v>
      </c>
      <c r="P63" s="327"/>
      <c r="Q63" s="149"/>
      <c r="R63" s="149"/>
    </row>
    <row r="64" spans="1:18" s="66" customFormat="1" ht="72.75" hidden="1" customHeight="1">
      <c r="A64" s="25">
        <v>4</v>
      </c>
      <c r="B64" s="260" t="s">
        <v>126</v>
      </c>
      <c r="C64" s="261"/>
      <c r="D64" s="261"/>
      <c r="E64" s="262"/>
      <c r="F64" s="26" t="s">
        <v>123</v>
      </c>
      <c r="G64" s="75"/>
      <c r="H64" s="263" t="str">
        <f>$A$48</f>
        <v>OATMEAL MELANGE</v>
      </c>
      <c r="I64" s="264"/>
      <c r="J64" s="98" t="s">
        <v>124</v>
      </c>
      <c r="K64" s="98">
        <f t="shared" si="28"/>
        <v>3</v>
      </c>
      <c r="L64" s="29">
        <v>1</v>
      </c>
      <c r="M64" s="30">
        <f t="shared" ref="M64" si="36">K64*L64</f>
        <v>3</v>
      </c>
      <c r="N64" s="77"/>
      <c r="O64" s="32">
        <f t="shared" ref="O64" si="37">ROUNDUP(SUM(M64:N64),0)</f>
        <v>3</v>
      </c>
      <c r="P64" s="327"/>
      <c r="Q64" s="149"/>
      <c r="R64" s="149"/>
    </row>
    <row r="65" spans="1:18" s="66" customFormat="1" ht="42.75" hidden="1" customHeight="1">
      <c r="A65" s="25">
        <v>5</v>
      </c>
      <c r="B65" s="260" t="s">
        <v>127</v>
      </c>
      <c r="C65" s="261"/>
      <c r="D65" s="261"/>
      <c r="E65" s="262"/>
      <c r="F65" s="26" t="s">
        <v>128</v>
      </c>
      <c r="G65" s="75"/>
      <c r="H65" s="263" t="str">
        <f>$A$45</f>
        <v>NAVY BLAZER</v>
      </c>
      <c r="I65" s="264"/>
      <c r="J65" s="98" t="s">
        <v>129</v>
      </c>
      <c r="K65" s="98">
        <f t="shared" si="28"/>
        <v>3</v>
      </c>
      <c r="L65" s="29">
        <v>2</v>
      </c>
      <c r="M65" s="30">
        <f>K65*L65</f>
        <v>6</v>
      </c>
      <c r="N65" s="77"/>
      <c r="O65" s="32">
        <f t="shared" ref="O65" si="38">ROUNDUP(SUM(M65:N65),0)</f>
        <v>6</v>
      </c>
      <c r="P65" s="327"/>
      <c r="Q65" s="149"/>
      <c r="R65" s="149"/>
    </row>
    <row r="66" spans="1:18" s="66" customFormat="1" ht="71.25" hidden="1" customHeight="1">
      <c r="A66" s="25">
        <v>5</v>
      </c>
      <c r="B66" s="260" t="s">
        <v>127</v>
      </c>
      <c r="C66" s="261"/>
      <c r="D66" s="261"/>
      <c r="E66" s="262"/>
      <c r="F66" s="26" t="s">
        <v>128</v>
      </c>
      <c r="G66" s="75"/>
      <c r="H66" s="263" t="str">
        <f>$A$48</f>
        <v>OATMEAL MELANGE</v>
      </c>
      <c r="I66" s="264"/>
      <c r="J66" s="98" t="s">
        <v>129</v>
      </c>
      <c r="K66" s="98">
        <f t="shared" si="28"/>
        <v>3</v>
      </c>
      <c r="L66" s="29">
        <v>2</v>
      </c>
      <c r="M66" s="30">
        <f t="shared" ref="M66" si="39">K66*L66</f>
        <v>6</v>
      </c>
      <c r="N66" s="77"/>
      <c r="O66" s="32">
        <f t="shared" ref="O66" si="40">ROUNDUP(SUM(M66:N66),0)</f>
        <v>6</v>
      </c>
      <c r="P66" s="327"/>
      <c r="Q66" s="149"/>
      <c r="R66" s="149"/>
    </row>
    <row r="67" spans="1:18" s="66" customFormat="1" ht="71.25" customHeight="1">
      <c r="A67" s="25">
        <v>5</v>
      </c>
      <c r="B67" s="260" t="s">
        <v>127</v>
      </c>
      <c r="C67" s="261"/>
      <c r="D67" s="261"/>
      <c r="E67" s="262"/>
      <c r="F67" s="26" t="s">
        <v>128</v>
      </c>
      <c r="G67" s="75"/>
      <c r="H67" s="263" t="str">
        <f>A42</f>
        <v>PRISTINE</v>
      </c>
      <c r="I67" s="264"/>
      <c r="J67" s="98" t="s">
        <v>129</v>
      </c>
      <c r="K67" s="98">
        <f t="shared" si="28"/>
        <v>3</v>
      </c>
      <c r="L67" s="29">
        <v>2</v>
      </c>
      <c r="M67" s="30">
        <f t="shared" ref="M67" si="41">K67*L67</f>
        <v>6</v>
      </c>
      <c r="N67" s="77"/>
      <c r="O67" s="32">
        <f t="shared" ref="O67" si="42">ROUNDUP(SUM(M67:N67),0)</f>
        <v>6</v>
      </c>
      <c r="P67" s="327"/>
      <c r="Q67" s="149"/>
      <c r="R67" s="149"/>
    </row>
    <row r="68" spans="1:18" s="66" customFormat="1" ht="52.5" customHeight="1">
      <c r="A68" s="25">
        <v>6</v>
      </c>
      <c r="B68" s="260" t="s">
        <v>568</v>
      </c>
      <c r="C68" s="261"/>
      <c r="D68" s="261"/>
      <c r="E68" s="262"/>
      <c r="F68" s="26" t="str">
        <f t="shared" ref="F68:F73" si="43">H68</f>
        <v>PRISTINE</v>
      </c>
      <c r="G68" s="75"/>
      <c r="H68" s="263" t="str">
        <f>$A$42</f>
        <v>PRISTINE</v>
      </c>
      <c r="I68" s="264"/>
      <c r="J68" s="98" t="s">
        <v>130</v>
      </c>
      <c r="K68" s="98">
        <f t="shared" si="28"/>
        <v>3</v>
      </c>
      <c r="L68" s="29">
        <v>0.5</v>
      </c>
      <c r="M68" s="30">
        <f t="shared" si="33"/>
        <v>1.5</v>
      </c>
      <c r="N68" s="77"/>
      <c r="O68" s="32">
        <f t="shared" si="29"/>
        <v>2</v>
      </c>
      <c r="P68" s="327"/>
      <c r="Q68" s="281"/>
      <c r="R68" s="281"/>
    </row>
    <row r="69" spans="1:18" s="66" customFormat="1" ht="42.75" hidden="1" customHeight="1">
      <c r="A69" s="25">
        <v>6</v>
      </c>
      <c r="B69" s="260" t="s">
        <v>131</v>
      </c>
      <c r="C69" s="261"/>
      <c r="D69" s="261"/>
      <c r="E69" s="262"/>
      <c r="F69" s="26" t="str">
        <f t="shared" si="43"/>
        <v>NAVY BLAZER</v>
      </c>
      <c r="G69" s="75"/>
      <c r="H69" s="263" t="str">
        <f>$A$45</f>
        <v>NAVY BLAZER</v>
      </c>
      <c r="I69" s="264"/>
      <c r="J69" s="98" t="s">
        <v>130</v>
      </c>
      <c r="K69" s="98">
        <f t="shared" si="28"/>
        <v>3</v>
      </c>
      <c r="L69" s="29">
        <v>0.5</v>
      </c>
      <c r="M69" s="30">
        <f t="shared" ref="M69" si="44">K69*L69</f>
        <v>1.5</v>
      </c>
      <c r="N69" s="77"/>
      <c r="O69" s="32">
        <f t="shared" ref="O69" si="45">ROUNDUP(SUM(M69:N69),0)</f>
        <v>2</v>
      </c>
      <c r="P69" s="327"/>
      <c r="Q69" s="281"/>
      <c r="R69" s="281"/>
    </row>
    <row r="70" spans="1:18" s="66" customFormat="1" ht="67.5" hidden="1" customHeight="1">
      <c r="A70" s="25">
        <v>6</v>
      </c>
      <c r="B70" s="260" t="s">
        <v>131</v>
      </c>
      <c r="C70" s="261"/>
      <c r="D70" s="261"/>
      <c r="E70" s="262"/>
      <c r="F70" s="26" t="str">
        <f t="shared" si="43"/>
        <v>OATMEAL MELANGE</v>
      </c>
      <c r="G70" s="75"/>
      <c r="H70" s="263" t="str">
        <f>$A$48</f>
        <v>OATMEAL MELANGE</v>
      </c>
      <c r="I70" s="264"/>
      <c r="J70" s="98" t="s">
        <v>130</v>
      </c>
      <c r="K70" s="98">
        <f t="shared" si="28"/>
        <v>3</v>
      </c>
      <c r="L70" s="29">
        <v>0.5</v>
      </c>
      <c r="M70" s="30">
        <f t="shared" ref="M70:M71" si="46">K70*L70</f>
        <v>1.5</v>
      </c>
      <c r="N70" s="77"/>
      <c r="O70" s="32">
        <f t="shared" ref="O70:O71" si="47">ROUNDUP(SUM(M70:N70),0)</f>
        <v>2</v>
      </c>
      <c r="P70" s="327"/>
      <c r="Q70" s="281"/>
      <c r="R70" s="281"/>
    </row>
    <row r="71" spans="1:18" s="66" customFormat="1" ht="52.5" customHeight="1">
      <c r="A71" s="25">
        <v>7</v>
      </c>
      <c r="B71" s="260" t="s">
        <v>132</v>
      </c>
      <c r="C71" s="261"/>
      <c r="D71" s="261"/>
      <c r="E71" s="262"/>
      <c r="F71" s="26" t="str">
        <f t="shared" si="43"/>
        <v>PRISTINE</v>
      </c>
      <c r="G71" s="75"/>
      <c r="H71" s="263" t="str">
        <f>$A$42</f>
        <v>PRISTINE</v>
      </c>
      <c r="I71" s="264"/>
      <c r="J71" s="98" t="s">
        <v>130</v>
      </c>
      <c r="K71" s="98">
        <f t="shared" si="28"/>
        <v>3</v>
      </c>
      <c r="L71" s="29">
        <v>0.35</v>
      </c>
      <c r="M71" s="30">
        <f t="shared" si="46"/>
        <v>1.0499999999999998</v>
      </c>
      <c r="N71" s="77"/>
      <c r="O71" s="32">
        <f t="shared" si="47"/>
        <v>2</v>
      </c>
      <c r="P71" s="327"/>
      <c r="Q71" s="281"/>
      <c r="R71" s="281"/>
    </row>
    <row r="72" spans="1:18" s="66" customFormat="1" ht="69" hidden="1" customHeight="1">
      <c r="A72" s="25">
        <v>7</v>
      </c>
      <c r="B72" s="260" t="s">
        <v>132</v>
      </c>
      <c r="C72" s="261"/>
      <c r="D72" s="261"/>
      <c r="E72" s="262"/>
      <c r="F72" s="26" t="str">
        <f t="shared" si="43"/>
        <v>NAVY BLAZER</v>
      </c>
      <c r="G72" s="75"/>
      <c r="H72" s="263" t="str">
        <f>$A$45</f>
        <v>NAVY BLAZER</v>
      </c>
      <c r="I72" s="264"/>
      <c r="J72" s="98" t="s">
        <v>130</v>
      </c>
      <c r="K72" s="98">
        <f t="shared" si="28"/>
        <v>3</v>
      </c>
      <c r="L72" s="29">
        <v>0.35</v>
      </c>
      <c r="M72" s="30">
        <f t="shared" ref="M72" si="48">K72*L72</f>
        <v>1.0499999999999998</v>
      </c>
      <c r="N72" s="77"/>
      <c r="O72" s="32">
        <f t="shared" ref="O72" si="49">ROUNDUP(SUM(M72:N72),0)</f>
        <v>2</v>
      </c>
      <c r="P72" s="327"/>
      <c r="Q72" s="281"/>
      <c r="R72" s="281"/>
    </row>
    <row r="73" spans="1:18" s="66" customFormat="1" ht="69" hidden="1" customHeight="1">
      <c r="A73" s="25">
        <v>7</v>
      </c>
      <c r="B73" s="260" t="s">
        <v>132</v>
      </c>
      <c r="C73" s="261"/>
      <c r="D73" s="261"/>
      <c r="E73" s="262"/>
      <c r="F73" s="26" t="str">
        <f t="shared" si="43"/>
        <v>OATMEAL MELANGE</v>
      </c>
      <c r="G73" s="75"/>
      <c r="H73" s="263" t="str">
        <f>$A$48</f>
        <v>OATMEAL MELANGE</v>
      </c>
      <c r="I73" s="264"/>
      <c r="J73" s="98" t="s">
        <v>130</v>
      </c>
      <c r="K73" s="98">
        <f t="shared" si="28"/>
        <v>3</v>
      </c>
      <c r="L73" s="29">
        <v>0.35</v>
      </c>
      <c r="M73" s="30">
        <f t="shared" ref="M73" si="50">K73*L73</f>
        <v>1.0499999999999998</v>
      </c>
      <c r="N73" s="77"/>
      <c r="O73" s="32">
        <f t="shared" ref="O73" si="51">ROUNDUP(SUM(M73:N73),0)</f>
        <v>2</v>
      </c>
      <c r="P73" s="327"/>
      <c r="Q73" s="281"/>
      <c r="R73" s="281"/>
    </row>
    <row r="74" spans="1:18" s="60" customFormat="1" ht="33.75" hidden="1" thickBot="1">
      <c r="B74" s="67" t="s">
        <v>133</v>
      </c>
      <c r="C74" s="61"/>
      <c r="D74" s="61"/>
      <c r="E74" s="61"/>
      <c r="F74" s="68"/>
      <c r="G74" s="69"/>
      <c r="H74" s="68"/>
      <c r="I74" s="68"/>
      <c r="J74" s="68"/>
      <c r="K74" s="68"/>
      <c r="L74" s="68"/>
      <c r="M74" s="68"/>
      <c r="N74" s="68"/>
      <c r="O74" s="68"/>
      <c r="P74" s="63"/>
    </row>
    <row r="75" spans="1:18" s="66" customFormat="1" ht="96" hidden="1">
      <c r="A75" s="304" t="s">
        <v>110</v>
      </c>
      <c r="B75" s="305"/>
      <c r="C75" s="305"/>
      <c r="D75" s="305"/>
      <c r="E75" s="306"/>
      <c r="F75" s="64" t="s">
        <v>111</v>
      </c>
      <c r="G75" s="64" t="s">
        <v>112</v>
      </c>
      <c r="H75" s="316" t="s">
        <v>113</v>
      </c>
      <c r="I75" s="317"/>
      <c r="J75" s="65" t="s">
        <v>97</v>
      </c>
      <c r="K75" s="64" t="s">
        <v>114</v>
      </c>
      <c r="L75" s="64" t="s">
        <v>115</v>
      </c>
      <c r="M75" s="78" t="s">
        <v>116</v>
      </c>
      <c r="N75" s="78" t="s">
        <v>117</v>
      </c>
      <c r="O75" s="78" t="s">
        <v>118</v>
      </c>
      <c r="P75" s="78" t="s">
        <v>119</v>
      </c>
    </row>
    <row r="76" spans="1:18" s="85" customFormat="1" ht="33" hidden="1">
      <c r="A76" s="25">
        <v>1</v>
      </c>
      <c r="B76" s="260" t="s">
        <v>134</v>
      </c>
      <c r="C76" s="261"/>
      <c r="D76" s="261"/>
      <c r="E76" s="262"/>
      <c r="F76" s="26" t="s">
        <v>123</v>
      </c>
      <c r="G76" s="27"/>
      <c r="H76" s="263" t="e">
        <f>#REF!</f>
        <v>#REF!</v>
      </c>
      <c r="I76" s="264"/>
      <c r="J76" s="28" t="s">
        <v>135</v>
      </c>
      <c r="K76" s="98" t="e">
        <f>#REF!</f>
        <v>#REF!</v>
      </c>
      <c r="L76" s="29">
        <v>1</v>
      </c>
      <c r="M76" s="34" t="e">
        <f t="shared" ref="M76" si="52">L76*K76</f>
        <v>#REF!</v>
      </c>
      <c r="N76" s="31"/>
      <c r="O76" s="32" t="e">
        <f t="shared" ref="O76" si="53">ROUNDUP(N76+M76,0)</f>
        <v>#REF!</v>
      </c>
      <c r="P76" s="33"/>
    </row>
    <row r="77" spans="1:18" s="85" customFormat="1" ht="33" hidden="1">
      <c r="A77" s="25">
        <v>1</v>
      </c>
      <c r="B77" s="260" t="s">
        <v>134</v>
      </c>
      <c r="C77" s="261"/>
      <c r="D77" s="261"/>
      <c r="E77" s="262"/>
      <c r="F77" s="26" t="s">
        <v>123</v>
      </c>
      <c r="G77" s="27"/>
      <c r="H77" s="263" t="str">
        <f>$D$21</f>
        <v>PRISTINE</v>
      </c>
      <c r="I77" s="264"/>
      <c r="J77" s="28" t="s">
        <v>135</v>
      </c>
      <c r="K77" s="98">
        <f>$P$21</f>
        <v>3</v>
      </c>
      <c r="L77" s="29">
        <v>1</v>
      </c>
      <c r="M77" s="34">
        <f t="shared" ref="M77:M78" si="54">L77*K77</f>
        <v>3</v>
      </c>
      <c r="N77" s="31"/>
      <c r="O77" s="32">
        <f t="shared" ref="O77:O78" si="55">ROUNDUP(N77+M77,0)</f>
        <v>3</v>
      </c>
      <c r="P77" s="33"/>
    </row>
    <row r="78" spans="1:18" s="85" customFormat="1" ht="33" hidden="1">
      <c r="A78" s="25">
        <v>2</v>
      </c>
      <c r="B78" s="260" t="s">
        <v>136</v>
      </c>
      <c r="C78" s="261"/>
      <c r="D78" s="261"/>
      <c r="E78" s="262"/>
      <c r="F78" s="26" t="s">
        <v>123</v>
      </c>
      <c r="G78" s="27"/>
      <c r="H78" s="263" t="e">
        <f>#REF!</f>
        <v>#REF!</v>
      </c>
      <c r="I78" s="264"/>
      <c r="J78" s="28" t="s">
        <v>135</v>
      </c>
      <c r="K78" s="98" t="e">
        <f>#REF!</f>
        <v>#REF!</v>
      </c>
      <c r="L78" s="29">
        <v>1</v>
      </c>
      <c r="M78" s="34" t="e">
        <f t="shared" si="54"/>
        <v>#REF!</v>
      </c>
      <c r="N78" s="31"/>
      <c r="O78" s="32" t="e">
        <f t="shared" si="55"/>
        <v>#REF!</v>
      </c>
      <c r="P78" s="33"/>
    </row>
    <row r="79" spans="1:18" s="85" customFormat="1" ht="33" hidden="1">
      <c r="A79" s="25">
        <v>2</v>
      </c>
      <c r="B79" s="260" t="s">
        <v>136</v>
      </c>
      <c r="C79" s="261"/>
      <c r="D79" s="261"/>
      <c r="E79" s="262"/>
      <c r="F79" s="26" t="s">
        <v>123</v>
      </c>
      <c r="G79" s="27"/>
      <c r="H79" s="263" t="str">
        <f>$D$21</f>
        <v>PRISTINE</v>
      </c>
      <c r="I79" s="264"/>
      <c r="J79" s="28" t="s">
        <v>135</v>
      </c>
      <c r="K79" s="98">
        <f>$P$21</f>
        <v>3</v>
      </c>
      <c r="L79" s="29">
        <v>1</v>
      </c>
      <c r="M79" s="34">
        <f t="shared" ref="M79" si="56">L79*K79</f>
        <v>3</v>
      </c>
      <c r="N79" s="31"/>
      <c r="O79" s="32">
        <f t="shared" ref="O79" si="57">ROUNDUP(N79+M79,0)</f>
        <v>3</v>
      </c>
      <c r="P79" s="33"/>
    </row>
    <row r="80" spans="1:18" s="85" customFormat="1" ht="33" hidden="1">
      <c r="A80" s="25">
        <v>3</v>
      </c>
      <c r="B80" s="318" t="s">
        <v>137</v>
      </c>
      <c r="C80" s="326"/>
      <c r="D80" s="326"/>
      <c r="E80" s="326"/>
      <c r="F80" s="26" t="s">
        <v>123</v>
      </c>
      <c r="G80" s="27"/>
      <c r="H80" s="263" t="e">
        <f>#REF!</f>
        <v>#REF!</v>
      </c>
      <c r="I80" s="264"/>
      <c r="J80" s="28" t="s">
        <v>135</v>
      </c>
      <c r="K80" s="98" t="e">
        <f>#REF!</f>
        <v>#REF!</v>
      </c>
      <c r="L80" s="29">
        <v>1</v>
      </c>
      <c r="M80" s="34" t="e">
        <f t="shared" ref="M80" si="58">L80*K80</f>
        <v>#REF!</v>
      </c>
      <c r="N80" s="31"/>
      <c r="O80" s="32" t="e">
        <f t="shared" ref="O80:O86" si="59">ROUNDUP(N80+M80,0)</f>
        <v>#REF!</v>
      </c>
      <c r="P80" s="118"/>
      <c r="Q80" s="38"/>
    </row>
    <row r="81" spans="1:17" s="85" customFormat="1" ht="33" hidden="1">
      <c r="A81" s="25">
        <v>3</v>
      </c>
      <c r="B81" s="318" t="s">
        <v>137</v>
      </c>
      <c r="C81" s="326"/>
      <c r="D81" s="326"/>
      <c r="E81" s="326"/>
      <c r="F81" s="26" t="s">
        <v>123</v>
      </c>
      <c r="G81" s="27"/>
      <c r="H81" s="263" t="str">
        <f>$D$21</f>
        <v>PRISTINE</v>
      </c>
      <c r="I81" s="264"/>
      <c r="J81" s="28" t="s">
        <v>135</v>
      </c>
      <c r="K81" s="98" t="e">
        <f>#REF!</f>
        <v>#REF!</v>
      </c>
      <c r="L81" s="29">
        <v>1</v>
      </c>
      <c r="M81" s="34" t="e">
        <f t="shared" ref="M81" si="60">L81*K81</f>
        <v>#REF!</v>
      </c>
      <c r="N81" s="31"/>
      <c r="O81" s="32" t="e">
        <f t="shared" si="59"/>
        <v>#REF!</v>
      </c>
      <c r="P81" s="118"/>
      <c r="Q81" s="38"/>
    </row>
    <row r="82" spans="1:17" s="85" customFormat="1" ht="33" hidden="1">
      <c r="A82" s="25">
        <v>4</v>
      </c>
      <c r="B82" s="318" t="s">
        <v>138</v>
      </c>
      <c r="C82" s="326"/>
      <c r="D82" s="326"/>
      <c r="E82" s="326"/>
      <c r="F82" s="26" t="s">
        <v>139</v>
      </c>
      <c r="G82" s="27"/>
      <c r="H82" s="263" t="e">
        <f>#REF!</f>
        <v>#REF!</v>
      </c>
      <c r="I82" s="264"/>
      <c r="J82" s="28" t="s">
        <v>135</v>
      </c>
      <c r="K82" s="98" t="e">
        <f>#REF!</f>
        <v>#REF!</v>
      </c>
      <c r="L82" s="29">
        <v>1</v>
      </c>
      <c r="M82" s="34" t="e">
        <f t="shared" ref="M82" si="61">L82*K82</f>
        <v>#REF!</v>
      </c>
      <c r="N82" s="31"/>
      <c r="O82" s="32" t="e">
        <f t="shared" si="59"/>
        <v>#REF!</v>
      </c>
      <c r="P82" s="118"/>
      <c r="Q82" s="38"/>
    </row>
    <row r="83" spans="1:17" s="85" customFormat="1" ht="33" hidden="1">
      <c r="A83" s="25">
        <v>4</v>
      </c>
      <c r="B83" s="318" t="s">
        <v>138</v>
      </c>
      <c r="C83" s="326"/>
      <c r="D83" s="326"/>
      <c r="E83" s="326"/>
      <c r="F83" s="26" t="s">
        <v>139</v>
      </c>
      <c r="G83" s="27"/>
      <c r="H83" s="263" t="str">
        <f>$D$21</f>
        <v>PRISTINE</v>
      </c>
      <c r="I83" s="264"/>
      <c r="J83" s="28" t="s">
        <v>135</v>
      </c>
      <c r="K83" s="98" t="e">
        <f>#REF!</f>
        <v>#REF!</v>
      </c>
      <c r="L83" s="29">
        <v>1</v>
      </c>
      <c r="M83" s="34" t="e">
        <f t="shared" ref="M83:M84" si="62">L83*K83</f>
        <v>#REF!</v>
      </c>
      <c r="N83" s="31"/>
      <c r="O83" s="32" t="e">
        <f t="shared" si="59"/>
        <v>#REF!</v>
      </c>
      <c r="P83" s="118"/>
      <c r="Q83" s="38"/>
    </row>
    <row r="84" spans="1:17" s="85" customFormat="1" ht="33" hidden="1">
      <c r="A84" s="25">
        <v>5</v>
      </c>
      <c r="B84" s="318" t="s">
        <v>140</v>
      </c>
      <c r="C84" s="326"/>
      <c r="D84" s="326"/>
      <c r="E84" s="326"/>
      <c r="F84" s="26" t="s">
        <v>139</v>
      </c>
      <c r="G84" s="27"/>
      <c r="H84" s="263" t="e">
        <f>#REF!</f>
        <v>#REF!</v>
      </c>
      <c r="I84" s="264"/>
      <c r="J84" s="28" t="s">
        <v>135</v>
      </c>
      <c r="K84" s="98" t="e">
        <f>#REF!</f>
        <v>#REF!</v>
      </c>
      <c r="L84" s="29">
        <f>1/12</f>
        <v>8.3333333333333329E-2</v>
      </c>
      <c r="M84" s="34" t="e">
        <f t="shared" si="62"/>
        <v>#REF!</v>
      </c>
      <c r="N84" s="31"/>
      <c r="O84" s="32" t="e">
        <f t="shared" si="59"/>
        <v>#REF!</v>
      </c>
      <c r="P84" s="118"/>
      <c r="Q84" s="38"/>
    </row>
    <row r="85" spans="1:17" s="85" customFormat="1" ht="33" hidden="1">
      <c r="A85" s="25">
        <v>5</v>
      </c>
      <c r="B85" s="318" t="str">
        <f>B84</f>
        <v>BAO BIG POLYBAG 100X120CM</v>
      </c>
      <c r="C85" s="326"/>
      <c r="D85" s="326"/>
      <c r="E85" s="326"/>
      <c r="F85" s="26" t="s">
        <v>139</v>
      </c>
      <c r="G85" s="27"/>
      <c r="H85" s="263" t="str">
        <f>$D$21</f>
        <v>PRISTINE</v>
      </c>
      <c r="I85" s="264"/>
      <c r="J85" s="28" t="s">
        <v>135</v>
      </c>
      <c r="K85" s="98" t="e">
        <f>#REF!</f>
        <v>#REF!</v>
      </c>
      <c r="L85" s="29">
        <f>1/12</f>
        <v>8.3333333333333329E-2</v>
      </c>
      <c r="M85" s="34" t="e">
        <f t="shared" ref="M85" si="63">L85*K85</f>
        <v>#REF!</v>
      </c>
      <c r="N85" s="31"/>
      <c r="O85" s="32" t="e">
        <f t="shared" si="59"/>
        <v>#REF!</v>
      </c>
      <c r="P85" s="118"/>
      <c r="Q85" s="38"/>
    </row>
    <row r="86" spans="1:17" s="85" customFormat="1" ht="33" hidden="1">
      <c r="A86" s="25">
        <v>6</v>
      </c>
      <c r="B86" s="326" t="s">
        <v>141</v>
      </c>
      <c r="C86" s="326"/>
      <c r="D86" s="326"/>
      <c r="E86" s="326"/>
      <c r="F86" s="26" t="s">
        <v>142</v>
      </c>
      <c r="G86" s="27"/>
      <c r="H86" s="263" t="e">
        <f>#REF!</f>
        <v>#REF!</v>
      </c>
      <c r="I86" s="264"/>
      <c r="J86" s="28" t="s">
        <v>135</v>
      </c>
      <c r="K86" s="98" t="e">
        <f>#REF!</f>
        <v>#REF!</v>
      </c>
      <c r="L86" s="29">
        <f>2*L85</f>
        <v>0.16666666666666666</v>
      </c>
      <c r="M86" s="34" t="e">
        <f>L86*K86</f>
        <v>#REF!</v>
      </c>
      <c r="N86" s="31"/>
      <c r="O86" s="32" t="e">
        <f t="shared" si="59"/>
        <v>#REF!</v>
      </c>
      <c r="P86" s="33"/>
    </row>
    <row r="87" spans="1:17" s="85" customFormat="1" ht="33" hidden="1">
      <c r="A87" s="25">
        <v>6</v>
      </c>
      <c r="B87" s="326" t="s">
        <v>141</v>
      </c>
      <c r="C87" s="326"/>
      <c r="D87" s="326"/>
      <c r="E87" s="326"/>
      <c r="F87" s="26" t="s">
        <v>142</v>
      </c>
      <c r="G87" s="27"/>
      <c r="H87" s="263" t="str">
        <f>$D$21</f>
        <v>PRISTINE</v>
      </c>
      <c r="I87" s="264"/>
      <c r="J87" s="28" t="s">
        <v>135</v>
      </c>
      <c r="K87" s="98" t="e">
        <f>#REF!</f>
        <v>#REF!</v>
      </c>
      <c r="L87" s="29">
        <f>2*L86</f>
        <v>0.33333333333333331</v>
      </c>
      <c r="M87" s="34" t="e">
        <f t="shared" ref="M87" si="64">L87*K87</f>
        <v>#REF!</v>
      </c>
      <c r="N87" s="31"/>
      <c r="O87" s="32" t="e">
        <f t="shared" ref="O87" si="65">ROUNDUP(N87+M87,0)</f>
        <v>#REF!</v>
      </c>
      <c r="P87" s="33"/>
    </row>
    <row r="88" spans="1:17" s="85" customFormat="1" ht="33" hidden="1">
      <c r="A88" s="25">
        <v>7</v>
      </c>
      <c r="B88" s="281" t="s">
        <v>143</v>
      </c>
      <c r="C88" s="281"/>
      <c r="D88" s="281"/>
      <c r="E88" s="281"/>
      <c r="F88" s="26" t="s">
        <v>142</v>
      </c>
      <c r="G88" s="27"/>
      <c r="H88" s="263" t="e">
        <f>#REF!</f>
        <v>#REF!</v>
      </c>
      <c r="I88" s="264"/>
      <c r="J88" s="28" t="s">
        <v>135</v>
      </c>
      <c r="K88" s="98" t="e">
        <f>#REF!</f>
        <v>#REF!</v>
      </c>
      <c r="L88" s="29">
        <f>L85</f>
        <v>8.3333333333333329E-2</v>
      </c>
      <c r="M88" s="34" t="e">
        <f t="shared" ref="M88" si="66">L88*K88</f>
        <v>#REF!</v>
      </c>
      <c r="N88" s="31"/>
      <c r="O88" s="32" t="e">
        <f t="shared" ref="O88" si="67">ROUNDUP(N88+M88,0)</f>
        <v>#REF!</v>
      </c>
      <c r="P88" s="33"/>
    </row>
    <row r="89" spans="1:17" s="85" customFormat="1" ht="33" hidden="1">
      <c r="A89" s="25">
        <v>7</v>
      </c>
      <c r="B89" s="281" t="s">
        <v>143</v>
      </c>
      <c r="C89" s="281"/>
      <c r="D89" s="281"/>
      <c r="E89" s="281"/>
      <c r="F89" s="26" t="s">
        <v>142</v>
      </c>
      <c r="G89" s="27"/>
      <c r="H89" s="263" t="str">
        <f>$D$21</f>
        <v>PRISTINE</v>
      </c>
      <c r="I89" s="264"/>
      <c r="J89" s="28" t="s">
        <v>135</v>
      </c>
      <c r="K89" s="98" t="e">
        <f>#REF!</f>
        <v>#REF!</v>
      </c>
      <c r="L89" s="29">
        <f>L88</f>
        <v>8.3333333333333329E-2</v>
      </c>
      <c r="M89" s="34" t="e">
        <f t="shared" ref="M89" si="68">L89*K89</f>
        <v>#REF!</v>
      </c>
      <c r="N89" s="31"/>
      <c r="O89" s="32" t="e">
        <f t="shared" ref="O89" si="69">ROUNDUP(N89+M89,0)</f>
        <v>#REF!</v>
      </c>
      <c r="P89" s="33"/>
    </row>
    <row r="90" spans="1:17" s="85" customFormat="1" ht="33">
      <c r="A90" s="24"/>
      <c r="B90" s="186"/>
      <c r="C90" s="186"/>
      <c r="D90" s="186"/>
      <c r="E90" s="186"/>
      <c r="F90" s="181"/>
      <c r="G90" s="190"/>
      <c r="H90" s="182"/>
      <c r="I90" s="182"/>
      <c r="J90" s="191"/>
      <c r="K90" s="183"/>
      <c r="L90" s="184"/>
      <c r="M90" s="192"/>
      <c r="N90" s="193"/>
      <c r="O90" s="185"/>
      <c r="P90" s="194"/>
    </row>
    <row r="91" spans="1:17" s="60" customFormat="1" ht="33">
      <c r="B91" s="57" t="s">
        <v>144</v>
      </c>
      <c r="C91" s="61"/>
      <c r="D91" s="61"/>
      <c r="E91" s="61"/>
      <c r="G91" s="62"/>
      <c r="J91" s="57" t="s">
        <v>145</v>
      </c>
      <c r="P91" s="63"/>
    </row>
    <row r="92" spans="1:17" s="198" customFormat="1" ht="39">
      <c r="A92" s="198">
        <v>1</v>
      </c>
      <c r="B92" s="199" t="s">
        <v>146</v>
      </c>
      <c r="C92" s="2" t="s">
        <v>569</v>
      </c>
      <c r="D92" s="199"/>
      <c r="E92" s="2"/>
      <c r="F92" s="199"/>
      <c r="G92" s="4"/>
      <c r="H92" s="4"/>
      <c r="I92" s="4"/>
      <c r="J92" s="4"/>
      <c r="K92" s="6"/>
      <c r="L92" s="4"/>
      <c r="M92" s="4"/>
      <c r="N92" s="4"/>
      <c r="O92" s="4"/>
      <c r="P92" s="4"/>
    </row>
    <row r="93" spans="1:17" s="85" customFormat="1" ht="27.75">
      <c r="A93" s="38"/>
      <c r="B93" s="282" t="s">
        <v>147</v>
      </c>
      <c r="C93" s="283"/>
      <c r="D93" s="283"/>
      <c r="E93" s="283"/>
      <c r="F93" s="283"/>
      <c r="G93" s="283"/>
      <c r="H93" s="283"/>
      <c r="I93" s="284"/>
      <c r="J93" s="37"/>
      <c r="K93" s="89"/>
      <c r="L93" s="37"/>
      <c r="M93" s="37"/>
      <c r="N93" s="37"/>
      <c r="O93" s="37"/>
      <c r="P93" s="37"/>
    </row>
    <row r="94" spans="1:17" s="85" customFormat="1" ht="36">
      <c r="A94" s="38"/>
      <c r="B94" s="141" t="s">
        <v>113</v>
      </c>
      <c r="C94" s="278" t="s">
        <v>148</v>
      </c>
      <c r="D94" s="279"/>
      <c r="E94" s="279"/>
      <c r="F94" s="279"/>
      <c r="G94" s="279"/>
      <c r="H94" s="279"/>
      <c r="I94" s="280"/>
      <c r="J94" s="37"/>
      <c r="K94" s="37"/>
      <c r="L94" s="37"/>
      <c r="M94" s="37"/>
      <c r="N94" s="37"/>
      <c r="O94" s="37"/>
      <c r="P94" s="37"/>
    </row>
    <row r="95" spans="1:17" s="85" customFormat="1" ht="36">
      <c r="A95" s="38"/>
      <c r="B95" s="142" t="e">
        <f>#REF!</f>
        <v>#REF!</v>
      </c>
      <c r="C95" s="278" t="s">
        <v>149</v>
      </c>
      <c r="D95" s="279"/>
      <c r="E95" s="279"/>
      <c r="F95" s="279"/>
      <c r="G95" s="279"/>
      <c r="H95" s="279"/>
      <c r="I95" s="280"/>
      <c r="J95" s="37"/>
      <c r="K95" s="37"/>
      <c r="L95" s="37"/>
      <c r="M95" s="37"/>
      <c r="N95" s="37"/>
    </row>
    <row r="96" spans="1:17" s="85" customFormat="1" ht="36">
      <c r="A96" s="38"/>
      <c r="B96" s="142" t="str">
        <f>$D$21</f>
        <v>PRISTINE</v>
      </c>
      <c r="C96" s="278" t="s">
        <v>149</v>
      </c>
      <c r="D96" s="279"/>
      <c r="E96" s="279"/>
      <c r="F96" s="279"/>
      <c r="G96" s="279"/>
      <c r="H96" s="279"/>
      <c r="I96" s="280"/>
      <c r="J96" s="37"/>
      <c r="K96" s="37"/>
      <c r="L96" s="37"/>
      <c r="M96" s="37"/>
      <c r="N96" s="37"/>
    </row>
    <row r="97" spans="1:16" s="85" customFormat="1" ht="27.75">
      <c r="A97" s="38"/>
      <c r="B97" s="275" t="s">
        <v>150</v>
      </c>
      <c r="C97" s="276"/>
      <c r="D97" s="276"/>
      <c r="E97" s="276"/>
      <c r="F97" s="276"/>
      <c r="G97" s="276"/>
      <c r="H97" s="276"/>
      <c r="I97" s="277"/>
      <c r="J97" s="37"/>
      <c r="K97" s="37"/>
    </row>
    <row r="98" spans="1:16" s="91" customFormat="1" ht="48">
      <c r="A98" s="90"/>
      <c r="B98" s="271"/>
      <c r="C98" s="272"/>
      <c r="D98" s="329" t="s">
        <v>76</v>
      </c>
      <c r="E98" s="330"/>
      <c r="F98" s="195" t="s">
        <v>77</v>
      </c>
      <c r="G98" s="195" t="s">
        <v>78</v>
      </c>
      <c r="H98" s="195" t="s">
        <v>79</v>
      </c>
      <c r="I98" s="195" t="s">
        <v>80</v>
      </c>
      <c r="J98" s="195" t="s">
        <v>81</v>
      </c>
      <c r="K98" s="195" t="s">
        <v>82</v>
      </c>
      <c r="L98" s="197" t="s">
        <v>151</v>
      </c>
    </row>
    <row r="99" spans="1:16" s="18" customFormat="1" ht="118.5" customHeight="1">
      <c r="A99" s="35"/>
      <c r="B99" s="341" t="s">
        <v>152</v>
      </c>
      <c r="C99" s="342"/>
      <c r="D99" s="331" t="str">
        <f>SPEC!B37</f>
        <v>ĐỊNH VỊ HÌNH IN NGỰC TRÁI TỪ ĐỈNH VAI</v>
      </c>
      <c r="E99" s="332"/>
      <c r="F99" s="206"/>
      <c r="G99" s="206"/>
      <c r="H99" s="208" t="str">
        <f>SPEC!I37</f>
        <v>7 in</v>
      </c>
      <c r="I99" s="206"/>
      <c r="J99" s="206"/>
      <c r="K99" s="206"/>
      <c r="L99" s="206"/>
    </row>
    <row r="100" spans="1:16" s="18" customFormat="1" ht="118.5" customHeight="1">
      <c r="A100" s="35"/>
      <c r="B100" s="343"/>
      <c r="C100" s="344"/>
      <c r="D100" s="331" t="str">
        <f>SPEC!B38</f>
        <v>ĐỊNH VỊ HÌNH IN NGỰC TRÁI TỪ GIỮA TRƯỚC</v>
      </c>
      <c r="E100" s="332"/>
      <c r="F100" s="206"/>
      <c r="G100" s="206"/>
      <c r="H100" s="208" t="str">
        <f>SPEC!I38</f>
        <v>1 7/8 in</v>
      </c>
      <c r="I100" s="206"/>
      <c r="J100" s="206"/>
      <c r="K100" s="206"/>
      <c r="L100" s="206"/>
    </row>
    <row r="101" spans="1:16" s="49" customFormat="1" ht="40.5" hidden="1">
      <c r="A101" s="50"/>
      <c r="B101" s="273" t="s">
        <v>153</v>
      </c>
      <c r="C101" s="274"/>
      <c r="D101" s="333" t="s">
        <v>154</v>
      </c>
      <c r="E101" s="334"/>
      <c r="F101" s="196"/>
      <c r="G101" s="196"/>
      <c r="H101" s="196"/>
      <c r="I101" s="196"/>
      <c r="J101" s="196"/>
      <c r="K101" s="196"/>
      <c r="L101" s="196"/>
      <c r="N101" s="91"/>
      <c r="O101" s="91"/>
      <c r="P101" s="91"/>
    </row>
    <row r="102" spans="1:16" s="200" customFormat="1" ht="40.5">
      <c r="A102" s="200">
        <v>2</v>
      </c>
      <c r="B102" s="201" t="s">
        <v>155</v>
      </c>
      <c r="C102" s="335" t="s">
        <v>570</v>
      </c>
      <c r="D102" s="335"/>
      <c r="E102" s="335"/>
      <c r="F102" s="335"/>
      <c r="G102" s="335"/>
      <c r="H102" s="335"/>
      <c r="I102" s="335"/>
      <c r="J102" s="335"/>
      <c r="K102" s="204"/>
      <c r="L102" s="203"/>
      <c r="M102" s="203"/>
      <c r="N102" s="203"/>
      <c r="O102" s="203"/>
      <c r="P102" s="203"/>
    </row>
    <row r="103" spans="1:16" s="38" customFormat="1" ht="27.75" hidden="1">
      <c r="B103" s="282" t="s">
        <v>147</v>
      </c>
      <c r="C103" s="283"/>
      <c r="D103" s="283"/>
      <c r="E103" s="283"/>
      <c r="F103" s="283"/>
      <c r="G103" s="283"/>
      <c r="H103" s="283"/>
      <c r="I103" s="284"/>
      <c r="J103" s="37"/>
      <c r="K103" s="89"/>
      <c r="L103" s="37"/>
      <c r="M103" s="37"/>
      <c r="N103" s="37"/>
      <c r="O103" s="37"/>
      <c r="P103" s="37"/>
    </row>
    <row r="104" spans="1:16" s="38" customFormat="1" ht="57" hidden="1" customHeight="1">
      <c r="B104" s="141" t="s">
        <v>113</v>
      </c>
      <c r="C104" s="278" t="s">
        <v>156</v>
      </c>
      <c r="D104" s="279"/>
      <c r="E104" s="279"/>
      <c r="F104" s="279"/>
      <c r="G104" s="279"/>
      <c r="H104" s="279"/>
      <c r="I104" s="280"/>
      <c r="J104" s="37"/>
      <c r="K104" s="37"/>
      <c r="L104" s="37"/>
      <c r="M104" s="37"/>
      <c r="N104" s="37"/>
      <c r="O104" s="37"/>
      <c r="P104" s="37"/>
    </row>
    <row r="105" spans="1:16" s="38" customFormat="1" ht="53.25" hidden="1" customHeight="1">
      <c r="B105" s="142" t="str">
        <f>$D$21</f>
        <v>PRISTINE</v>
      </c>
      <c r="C105" s="278" t="s">
        <v>149</v>
      </c>
      <c r="D105" s="279"/>
      <c r="E105" s="279"/>
      <c r="F105" s="279"/>
      <c r="G105" s="279"/>
      <c r="H105" s="279"/>
      <c r="I105" s="280"/>
      <c r="J105" s="37"/>
      <c r="K105" s="37"/>
      <c r="L105" s="37"/>
      <c r="M105" s="37"/>
      <c r="N105" s="37"/>
      <c r="O105" s="37"/>
      <c r="P105" s="37"/>
    </row>
    <row r="106" spans="1:16" s="38" customFormat="1" ht="27.75" hidden="1">
      <c r="B106" s="275" t="s">
        <v>150</v>
      </c>
      <c r="C106" s="276"/>
      <c r="D106" s="276"/>
      <c r="E106" s="276"/>
      <c r="F106" s="276"/>
      <c r="G106" s="276"/>
      <c r="H106" s="276"/>
      <c r="I106" s="277"/>
      <c r="J106" s="37"/>
      <c r="K106" s="37"/>
      <c r="L106" s="336"/>
      <c r="M106" s="37"/>
      <c r="N106" s="37"/>
      <c r="O106" s="37"/>
      <c r="P106" s="37"/>
    </row>
    <row r="107" spans="1:16" s="38" customFormat="1" ht="27" hidden="1">
      <c r="B107" s="271"/>
      <c r="C107" s="272"/>
      <c r="D107" s="329" t="s">
        <v>76</v>
      </c>
      <c r="E107" s="330"/>
      <c r="F107" s="195" t="s">
        <v>77</v>
      </c>
      <c r="G107" s="195" t="s">
        <v>78</v>
      </c>
      <c r="H107" s="195" t="s">
        <v>79</v>
      </c>
      <c r="I107" s="195" t="s">
        <v>80</v>
      </c>
      <c r="J107" s="195" t="s">
        <v>81</v>
      </c>
      <c r="K107" s="195" t="s">
        <v>82</v>
      </c>
      <c r="L107" s="336"/>
      <c r="M107" s="37"/>
      <c r="N107" s="37"/>
      <c r="O107" s="37"/>
      <c r="P107" s="37"/>
    </row>
    <row r="108" spans="1:16" s="38" customFormat="1" ht="176.25" hidden="1" customHeight="1">
      <c r="B108" s="340" t="str">
        <f>SPEC!B37</f>
        <v>ĐỊNH VỊ HÌNH IN NGỰC TRÁI TỪ ĐỈNH VAI</v>
      </c>
      <c r="C108" s="340"/>
      <c r="D108" s="338"/>
      <c r="E108" s="339"/>
      <c r="F108" s="196"/>
      <c r="G108" s="196"/>
      <c r="H108" s="251">
        <f>SPEC!M37</f>
        <v>0</v>
      </c>
      <c r="I108" s="196"/>
      <c r="J108" s="196"/>
      <c r="K108" s="196"/>
      <c r="L108" s="336"/>
      <c r="M108" s="37"/>
      <c r="N108" s="37"/>
      <c r="O108" s="37"/>
      <c r="P108" s="37"/>
    </row>
    <row r="109" spans="1:16" s="38" customFormat="1" ht="176.25" hidden="1" customHeight="1">
      <c r="B109" s="340" t="str">
        <f>SPEC!B38</f>
        <v>ĐỊNH VỊ HÌNH IN NGỰC TRÁI TỪ GIỮA TRƯỚC</v>
      </c>
      <c r="C109" s="340"/>
      <c r="D109" s="235"/>
      <c r="E109" s="236"/>
      <c r="F109" s="196"/>
      <c r="G109" s="196"/>
      <c r="H109" s="251">
        <f>SPEC!M38</f>
        <v>0</v>
      </c>
      <c r="I109" s="196"/>
      <c r="J109" s="196"/>
      <c r="K109" s="196"/>
      <c r="L109" s="336"/>
      <c r="M109" s="37"/>
      <c r="N109" s="37"/>
      <c r="O109" s="37"/>
      <c r="P109" s="37"/>
    </row>
    <row r="110" spans="1:16" s="38" customFormat="1" ht="176.25" hidden="1" customHeight="1">
      <c r="B110" s="340" t="e">
        <f>SPEC!#REF!</f>
        <v>#REF!</v>
      </c>
      <c r="C110" s="340"/>
      <c r="D110" s="338"/>
      <c r="E110" s="339"/>
      <c r="F110" s="196"/>
      <c r="G110" s="196"/>
      <c r="H110" s="251" t="e">
        <f>SPEC!#REF!</f>
        <v>#REF!</v>
      </c>
      <c r="I110" s="196"/>
      <c r="J110" s="196"/>
      <c r="K110" s="196"/>
      <c r="L110" s="336"/>
      <c r="M110" s="37"/>
      <c r="N110" s="37"/>
      <c r="O110" s="37"/>
      <c r="P110" s="37"/>
    </row>
    <row r="111" spans="1:16" s="38" customFormat="1" ht="40.5" hidden="1">
      <c r="B111" s="340" t="e">
        <f>#REF!</f>
        <v>#REF!</v>
      </c>
      <c r="C111" s="340"/>
      <c r="D111" s="338"/>
      <c r="E111" s="339"/>
      <c r="F111" s="237"/>
      <c r="G111" s="237"/>
      <c r="H111" s="196" t="e">
        <f>#REF!</f>
        <v>#REF!</v>
      </c>
      <c r="I111" s="237"/>
      <c r="J111" s="237"/>
      <c r="K111" s="237"/>
      <c r="L111" s="336"/>
      <c r="M111" s="37"/>
      <c r="N111" s="37"/>
      <c r="O111" s="37"/>
      <c r="P111" s="37"/>
    </row>
    <row r="112" spans="1:16" s="200" customFormat="1" ht="76.5" customHeight="1">
      <c r="A112" s="200">
        <v>3</v>
      </c>
      <c r="B112" s="201" t="s">
        <v>157</v>
      </c>
      <c r="C112" s="202" t="s">
        <v>575</v>
      </c>
      <c r="D112" s="201"/>
      <c r="E112" s="202"/>
      <c r="F112" s="201"/>
      <c r="G112" s="203"/>
      <c r="H112" s="203"/>
      <c r="I112" s="203"/>
      <c r="J112" s="203"/>
      <c r="K112" s="204"/>
      <c r="L112" s="336"/>
      <c r="M112" s="203"/>
      <c r="N112" s="203"/>
      <c r="O112" s="203"/>
      <c r="P112" s="203"/>
    </row>
    <row r="113" spans="1:17" s="85" customFormat="1" ht="48" customHeight="1">
      <c r="A113" s="38"/>
      <c r="B113" s="36" t="s">
        <v>113</v>
      </c>
      <c r="C113" s="268" t="s">
        <v>158</v>
      </c>
      <c r="D113" s="269"/>
      <c r="E113" s="269"/>
      <c r="F113" s="269"/>
      <c r="G113" s="269"/>
      <c r="H113" s="269"/>
      <c r="I113" s="270"/>
      <c r="J113" s="37"/>
      <c r="K113" s="37"/>
      <c r="L113" s="37"/>
      <c r="M113" s="37"/>
      <c r="N113" s="37"/>
      <c r="O113" s="37"/>
      <c r="P113" s="37"/>
    </row>
    <row r="114" spans="1:17" s="241" customFormat="1" ht="59.25" customHeight="1">
      <c r="A114" s="238"/>
      <c r="B114" s="239" t="s">
        <v>567</v>
      </c>
      <c r="C114" s="265" t="s">
        <v>571</v>
      </c>
      <c r="D114" s="266"/>
      <c r="E114" s="266"/>
      <c r="F114" s="266"/>
      <c r="G114" s="266"/>
      <c r="H114" s="266"/>
      <c r="I114" s="267"/>
      <c r="J114" s="240"/>
      <c r="K114" s="240"/>
      <c r="L114" s="240"/>
      <c r="M114" s="240"/>
      <c r="N114" s="240"/>
    </row>
    <row r="115" spans="1:17" s="91" customFormat="1" ht="48" customHeight="1">
      <c r="A115" s="90"/>
      <c r="B115" s="90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</row>
    <row r="116" spans="1:17" s="18" customFormat="1" ht="29.25" customHeight="1">
      <c r="B116" s="57" t="s">
        <v>159</v>
      </c>
      <c r="C116" s="35"/>
      <c r="D116" s="23"/>
      <c r="E116" s="23"/>
      <c r="G116" s="86"/>
      <c r="M116" s="88"/>
      <c r="N116" s="87"/>
      <c r="O116" s="87"/>
      <c r="P116" s="88"/>
    </row>
    <row r="117" spans="1:17" s="2" customFormat="1" ht="35.25" customHeight="1">
      <c r="A117" s="135">
        <v>1</v>
      </c>
      <c r="B117" s="136" t="s">
        <v>160</v>
      </c>
      <c r="C117" s="135"/>
      <c r="D117" s="135"/>
      <c r="G117" s="6"/>
      <c r="M117" s="121"/>
      <c r="N117" s="137"/>
      <c r="O117" s="137"/>
      <c r="P117" s="121"/>
    </row>
    <row r="118" spans="1:17" s="18" customFormat="1" ht="35.25" customHeight="1">
      <c r="A118" s="8">
        <v>2</v>
      </c>
      <c r="B118" s="138" t="s">
        <v>161</v>
      </c>
      <c r="C118" s="35"/>
      <c r="D118" s="35"/>
      <c r="G118" s="86"/>
      <c r="M118" s="88"/>
      <c r="N118" s="87"/>
      <c r="O118" s="87"/>
      <c r="P118" s="88"/>
      <c r="Q118" s="88"/>
    </row>
    <row r="119" spans="1:17" s="85" customFormat="1" ht="35.25" hidden="1" customHeight="1">
      <c r="A119" s="38" t="s">
        <v>162</v>
      </c>
      <c r="B119" s="99"/>
      <c r="C119" s="38"/>
      <c r="D119" s="38"/>
      <c r="G119" s="37"/>
      <c r="M119" s="66"/>
      <c r="N119" s="93"/>
      <c r="O119" s="93"/>
      <c r="P119" s="66"/>
    </row>
    <row r="120" spans="1:17" s="10" customFormat="1" ht="41.25" customHeight="1">
      <c r="A120" s="8"/>
      <c r="B120" s="94" t="s">
        <v>163</v>
      </c>
      <c r="C120" s="39" t="s">
        <v>77</v>
      </c>
      <c r="D120" s="39" t="s">
        <v>78</v>
      </c>
      <c r="E120" s="39" t="s">
        <v>79</v>
      </c>
      <c r="F120" s="39" t="s">
        <v>80</v>
      </c>
      <c r="G120" s="39" t="s">
        <v>81</v>
      </c>
      <c r="H120" s="39" t="s">
        <v>82</v>
      </c>
      <c r="I120" s="76"/>
      <c r="J120" s="95" t="s">
        <v>83</v>
      </c>
      <c r="L120" s="96"/>
      <c r="M120" s="97"/>
      <c r="N120" s="97"/>
      <c r="O120" s="96"/>
    </row>
    <row r="121" spans="1:17" s="10" customFormat="1" ht="41.25" customHeight="1">
      <c r="A121" s="8"/>
      <c r="B121" s="94" t="s">
        <v>164</v>
      </c>
      <c r="C121" s="32">
        <f>F36</f>
        <v>0</v>
      </c>
      <c r="D121" s="32">
        <f t="shared" ref="D121:H121" si="70">G36</f>
        <v>0</v>
      </c>
      <c r="E121" s="32">
        <f t="shared" si="70"/>
        <v>0</v>
      </c>
      <c r="F121" s="32">
        <f t="shared" si="70"/>
        <v>0</v>
      </c>
      <c r="G121" s="32">
        <f t="shared" si="70"/>
        <v>0</v>
      </c>
      <c r="H121" s="32">
        <f t="shared" si="70"/>
        <v>0</v>
      </c>
      <c r="I121" s="32"/>
      <c r="J121" s="32">
        <f>SUM(C121:I121)</f>
        <v>0</v>
      </c>
      <c r="L121" s="96"/>
      <c r="M121" s="97"/>
      <c r="N121" s="97"/>
      <c r="O121" s="96"/>
    </row>
    <row r="122" spans="1:17" s="253" customFormat="1" ht="222" customHeight="1">
      <c r="A122" s="252"/>
      <c r="B122" s="337" t="s">
        <v>576</v>
      </c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  <c r="N122" s="337"/>
      <c r="O122" s="337"/>
      <c r="P122" s="337"/>
    </row>
    <row r="123" spans="1:17" ht="245.45" customHeight="1">
      <c r="A123" s="103"/>
      <c r="B123" s="328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</row>
    <row r="124" spans="1:17" ht="132.75" customHeight="1">
      <c r="A124" s="103"/>
      <c r="B124" s="174"/>
      <c r="C124" s="176"/>
      <c r="D124" s="175"/>
      <c r="E124" s="103"/>
      <c r="F124" s="103"/>
      <c r="G124" s="102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1:17" ht="53.45" customHeight="1">
      <c r="A125" s="103"/>
      <c r="B125" s="120"/>
      <c r="C125" s="140"/>
      <c r="D125" s="103"/>
      <c r="E125" s="103"/>
      <c r="F125" s="103"/>
      <c r="G125" s="102"/>
      <c r="H125" s="103"/>
      <c r="I125" s="103"/>
      <c r="J125" s="103"/>
      <c r="K125" s="103"/>
      <c r="L125" s="103"/>
      <c r="M125" s="103"/>
      <c r="N125" s="103"/>
      <c r="O125" s="103"/>
      <c r="P125" s="103"/>
    </row>
  </sheetData>
  <autoFilter ref="A52:Y89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#REF!"/>
        <filter val="MÀU VẢI"/>
        <filter val="PRISTINE"/>
      </filters>
    </filterColumn>
  </autoFilter>
  <mergeCells count="150">
    <mergeCell ref="B122:P122"/>
    <mergeCell ref="Q70:R70"/>
    <mergeCell ref="Q71:R71"/>
    <mergeCell ref="H77:I77"/>
    <mergeCell ref="Q68:R68"/>
    <mergeCell ref="B69:E69"/>
    <mergeCell ref="H69:I69"/>
    <mergeCell ref="Q69:R69"/>
    <mergeCell ref="D111:E111"/>
    <mergeCell ref="B109:C109"/>
    <mergeCell ref="B111:C111"/>
    <mergeCell ref="D108:E108"/>
    <mergeCell ref="H87:I87"/>
    <mergeCell ref="C104:I104"/>
    <mergeCell ref="C105:I105"/>
    <mergeCell ref="B106:I106"/>
    <mergeCell ref="B107:C107"/>
    <mergeCell ref="D107:E107"/>
    <mergeCell ref="B99:C100"/>
    <mergeCell ref="D110:E110"/>
    <mergeCell ref="B108:C108"/>
    <mergeCell ref="B110:C110"/>
    <mergeCell ref="A75:E75"/>
    <mergeCell ref="H75:I75"/>
    <mergeCell ref="B123:P123"/>
    <mergeCell ref="B66:E66"/>
    <mergeCell ref="H66:I66"/>
    <mergeCell ref="C96:I96"/>
    <mergeCell ref="D98:E98"/>
    <mergeCell ref="D100:E100"/>
    <mergeCell ref="D101:E101"/>
    <mergeCell ref="B87:E87"/>
    <mergeCell ref="D99:E99"/>
    <mergeCell ref="C102:J102"/>
    <mergeCell ref="H79:I79"/>
    <mergeCell ref="L106:L112"/>
    <mergeCell ref="B83:E83"/>
    <mergeCell ref="H83:I83"/>
    <mergeCell ref="B81:E81"/>
    <mergeCell ref="H81:I81"/>
    <mergeCell ref="B89:E89"/>
    <mergeCell ref="H89:I89"/>
    <mergeCell ref="B103:I103"/>
    <mergeCell ref="B68:E68"/>
    <mergeCell ref="H68:I68"/>
    <mergeCell ref="H72:I72"/>
    <mergeCell ref="B82:E82"/>
    <mergeCell ref="H82:I82"/>
    <mergeCell ref="Q53:R53"/>
    <mergeCell ref="Q54:R54"/>
    <mergeCell ref="Q56:R56"/>
    <mergeCell ref="Q58:R58"/>
    <mergeCell ref="B61:E61"/>
    <mergeCell ref="Q61:R61"/>
    <mergeCell ref="Q72:R72"/>
    <mergeCell ref="Q59:R59"/>
    <mergeCell ref="B86:E86"/>
    <mergeCell ref="B80:E80"/>
    <mergeCell ref="H80:I80"/>
    <mergeCell ref="Q73:R73"/>
    <mergeCell ref="P54:P73"/>
    <mergeCell ref="B84:E84"/>
    <mergeCell ref="H84:I84"/>
    <mergeCell ref="B85:E85"/>
    <mergeCell ref="H85:I85"/>
    <mergeCell ref="B78:E78"/>
    <mergeCell ref="B79:E79"/>
    <mergeCell ref="H78:I78"/>
    <mergeCell ref="H62:I62"/>
    <mergeCell ref="Q55:R55"/>
    <mergeCell ref="Q57:R57"/>
    <mergeCell ref="Q60:R60"/>
    <mergeCell ref="B44:C44"/>
    <mergeCell ref="B73:E73"/>
    <mergeCell ref="H73:I73"/>
    <mergeCell ref="B63:E63"/>
    <mergeCell ref="H63:I63"/>
    <mergeCell ref="B77:E77"/>
    <mergeCell ref="A41:C41"/>
    <mergeCell ref="B43:C43"/>
    <mergeCell ref="B47:C47"/>
    <mergeCell ref="A42:P42"/>
    <mergeCell ref="A45:P45"/>
    <mergeCell ref="N43:P43"/>
    <mergeCell ref="N44:P44"/>
    <mergeCell ref="B70:E70"/>
    <mergeCell ref="H70:I70"/>
    <mergeCell ref="B71:E71"/>
    <mergeCell ref="H71:I71"/>
    <mergeCell ref="B46:C46"/>
    <mergeCell ref="B50:C50"/>
    <mergeCell ref="B49:C49"/>
    <mergeCell ref="N46:P46"/>
    <mergeCell ref="B62:E62"/>
    <mergeCell ref="N47:P47"/>
    <mergeCell ref="B72:E72"/>
    <mergeCell ref="H57:I57"/>
    <mergeCell ref="B60:E60"/>
    <mergeCell ref="H60:I60"/>
    <mergeCell ref="H61:I61"/>
    <mergeCell ref="H52:I52"/>
    <mergeCell ref="B53:E53"/>
    <mergeCell ref="H53:I53"/>
    <mergeCell ref="B54:E54"/>
    <mergeCell ref="H54:I54"/>
    <mergeCell ref="B56:E56"/>
    <mergeCell ref="H56:I56"/>
    <mergeCell ref="B58:E58"/>
    <mergeCell ref="H58:I58"/>
    <mergeCell ref="B64:E64"/>
    <mergeCell ref="H64:I64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D40:P40"/>
    <mergeCell ref="B59:E59"/>
    <mergeCell ref="H59:I59"/>
    <mergeCell ref="A52:E52"/>
    <mergeCell ref="N41:P41"/>
    <mergeCell ref="A48:P48"/>
    <mergeCell ref="N49:P49"/>
    <mergeCell ref="N50:P50"/>
    <mergeCell ref="B55:E55"/>
    <mergeCell ref="H55:I55"/>
    <mergeCell ref="B57:E57"/>
    <mergeCell ref="B65:E65"/>
    <mergeCell ref="H65:I65"/>
    <mergeCell ref="C114:I114"/>
    <mergeCell ref="C113:I113"/>
    <mergeCell ref="B98:C98"/>
    <mergeCell ref="B101:C101"/>
    <mergeCell ref="B97:I97"/>
    <mergeCell ref="C95:I95"/>
    <mergeCell ref="B88:E88"/>
    <mergeCell ref="H88:I88"/>
    <mergeCell ref="B93:I93"/>
    <mergeCell ref="C94:I94"/>
    <mergeCell ref="H86:I86"/>
    <mergeCell ref="B76:E76"/>
    <mergeCell ref="H76:I76"/>
    <mergeCell ref="B67:E67"/>
    <mergeCell ref="H67:I6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7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94"/>
  <sheetViews>
    <sheetView view="pageBreakPreview" topLeftCell="A16" zoomScale="55" zoomScaleNormal="40" zoomScaleSheetLayoutView="55" zoomScalePageLayoutView="25" workbookViewId="0">
      <selection activeCell="A21" sqref="A21"/>
    </sheetView>
  </sheetViews>
  <sheetFormatPr defaultColWidth="9.140625" defaultRowHeight="24"/>
  <cols>
    <col min="1" max="1" width="60.140625" style="111" customWidth="1"/>
    <col min="2" max="2" width="188.28515625" style="112" customWidth="1"/>
    <col min="3" max="4" width="80" style="112" hidden="1" customWidth="1"/>
    <col min="5" max="6" width="9.140625" style="112"/>
    <col min="7" max="7" width="19.85546875" style="112" bestFit="1" customWidth="1"/>
    <col min="8" max="16384" width="9.140625" style="112"/>
  </cols>
  <sheetData>
    <row r="1" spans="1:19" s="104" customFormat="1" ht="36">
      <c r="A1" s="101"/>
      <c r="B1" s="101"/>
      <c r="C1" s="101"/>
      <c r="D1" s="101"/>
    </row>
    <row r="2" spans="1:19" s="104" customFormat="1" ht="37.5" customHeight="1">
      <c r="A2" s="101" t="str">
        <f>'1. CUTTING DOCKET'!$B$6</f>
        <v xml:space="preserve">JOB NUMBER:  </v>
      </c>
      <c r="B2" s="101" t="str">
        <f>'1. CUTTING DOCKET'!$D$6</f>
        <v>A15  SS25   S2734</v>
      </c>
      <c r="C2" s="101"/>
      <c r="D2" s="101"/>
    </row>
    <row r="3" spans="1:19" s="104" customFormat="1" ht="37.5" customHeight="1">
      <c r="A3" s="100" t="str">
        <f>'1. CUTTING DOCKET'!$B$7</f>
        <v xml:space="preserve">STYLE NUMBER: </v>
      </c>
      <c r="B3" s="100" t="str">
        <f>'1. CUTTING DOCKET'!$D$7</f>
        <v>SS25CH000</v>
      </c>
      <c r="C3" s="100"/>
      <c r="D3" s="100"/>
    </row>
    <row r="4" spans="1:19" s="104" customFormat="1" ht="39.75" customHeight="1">
      <c r="A4" s="100" t="str">
        <f>'1. CUTTING DOCKET'!$B$8</f>
        <v xml:space="preserve">STYLE NAME : </v>
      </c>
      <c r="B4" s="100" t="str">
        <f>'1. CUTTING DOCKET'!$D$8</f>
        <v>SEASONAL UNIFORM HOODIE</v>
      </c>
      <c r="C4" s="100"/>
      <c r="D4" s="100"/>
    </row>
    <row r="5" spans="1:19" s="104" customFormat="1" ht="52.5">
      <c r="A5" s="105"/>
      <c r="B5" s="211" t="str">
        <f>'1. CUTTING DOCKET'!A42</f>
        <v>PRISTINE</v>
      </c>
      <c r="C5" s="211" t="str">
        <f>'1. CUTTING DOCKET'!A45</f>
        <v>NAVY BLAZER</v>
      </c>
      <c r="D5" s="211" t="str" cm="1">
        <f t="array" ref="D5:S5">'1. CUTTING DOCKET'!A48:P48</f>
        <v>OATMEAL MELANGE</v>
      </c>
      <c r="E5" s="104">
        <v>0</v>
      </c>
      <c r="F5" s="104">
        <v>0</v>
      </c>
      <c r="G5" s="104">
        <v>0</v>
      </c>
      <c r="H5" s="104">
        <v>0</v>
      </c>
      <c r="I5" s="104">
        <v>0</v>
      </c>
      <c r="J5" s="104">
        <v>0</v>
      </c>
      <c r="K5" s="104">
        <v>0</v>
      </c>
      <c r="L5" s="104">
        <v>0</v>
      </c>
      <c r="M5" s="104">
        <v>0</v>
      </c>
      <c r="N5" s="104">
        <v>0</v>
      </c>
      <c r="O5" s="104">
        <v>0</v>
      </c>
      <c r="P5" s="104">
        <v>0</v>
      </c>
      <c r="Q5" s="104">
        <v>0</v>
      </c>
      <c r="R5" s="104">
        <v>0</v>
      </c>
      <c r="S5" s="104">
        <v>0</v>
      </c>
    </row>
    <row r="6" spans="1:19" s="107" customFormat="1" ht="40.5" customHeight="1">
      <c r="A6" s="106" t="s">
        <v>165</v>
      </c>
      <c r="B6" s="351" t="str">
        <f>'1. CUTTING DOCKET'!B46</f>
        <v>C2300234  -  FRENCH TERRY 100% COTTON _ 530 GSM</v>
      </c>
      <c r="C6" s="352"/>
      <c r="D6" s="352"/>
    </row>
    <row r="7" spans="1:19" s="107" customFormat="1" ht="40.5">
      <c r="A7" s="108" t="s">
        <v>166</v>
      </c>
      <c r="B7" s="214" t="str">
        <f>$B$5</f>
        <v>PRISTINE</v>
      </c>
      <c r="C7" s="234" t="str">
        <f>$C$5</f>
        <v>NAVY BLAZER</v>
      </c>
      <c r="D7" s="214" t="str">
        <f>$D$5</f>
        <v>OATMEAL MELANGE</v>
      </c>
    </row>
    <row r="8" spans="1:19" s="107" customFormat="1" ht="277.5" customHeight="1">
      <c r="A8" s="109" t="str">
        <f>'1. CUTTING DOCKET'!D46</f>
        <v>VẢI CHÍNH</v>
      </c>
      <c r="B8" s="233"/>
      <c r="C8" s="233"/>
      <c r="D8" s="217"/>
      <c r="G8" s="110"/>
    </row>
    <row r="9" spans="1:19" s="146" customFormat="1" ht="78" customHeight="1">
      <c r="A9" s="145" t="str">
        <f>'1. CUTTING DOCKET'!B50</f>
        <v>C2300246_2X2 RIB_500GSM</v>
      </c>
      <c r="B9" s="214" t="str">
        <f>$B$5</f>
        <v>PRISTINE</v>
      </c>
      <c r="C9" s="234" t="str">
        <f>$C$5</f>
        <v>NAVY BLAZER</v>
      </c>
      <c r="D9" s="214" t="str">
        <f>$D$5</f>
        <v>OATMEAL MELANGE</v>
      </c>
    </row>
    <row r="10" spans="1:19" s="107" customFormat="1" ht="212.1" customHeight="1">
      <c r="A10" s="109" t="str">
        <f>'1. CUTTING DOCKET'!D44</f>
        <v>BO TAY/ LAI</v>
      </c>
      <c r="B10" s="233"/>
      <c r="C10" s="233"/>
      <c r="D10" s="217"/>
      <c r="G10" s="150"/>
    </row>
    <row r="11" spans="1:19" s="146" customFormat="1" ht="72" customHeight="1">
      <c r="A11" s="145" t="str">
        <f>'1. CUTTING DOCKET'!B53</f>
        <v>CHỈ 40/2 MAY CHÍNH + VẮT SỔ</v>
      </c>
      <c r="B11" s="214" t="str">
        <f>$B$5</f>
        <v>PRISTINE</v>
      </c>
      <c r="C11" s="234" t="str">
        <f>$C$5</f>
        <v>NAVY BLAZER</v>
      </c>
      <c r="D11" s="214" t="str">
        <f>$D$5</f>
        <v>OATMEAL MELANGE</v>
      </c>
    </row>
    <row r="12" spans="1:19" s="107" customFormat="1" ht="113.25" customHeight="1">
      <c r="A12" s="109" t="s">
        <v>167</v>
      </c>
      <c r="B12" s="345"/>
      <c r="C12" s="346"/>
      <c r="D12" s="216"/>
    </row>
    <row r="13" spans="1:19" s="146" customFormat="1" ht="40.5" customHeight="1">
      <c r="A13" s="145" t="str">
        <f>'1. CUTTING DOCKET'!B58</f>
        <v>NHÃN CHÍNH ML03</v>
      </c>
      <c r="B13" s="347" t="str">
        <f>'1. CUTTING DOCKET'!F59</f>
        <v>WHITE</v>
      </c>
      <c r="C13" s="348"/>
      <c r="D13" s="212"/>
    </row>
    <row r="14" spans="1:19" s="107" customFormat="1" ht="183" customHeight="1">
      <c r="A14" s="188" t="s">
        <v>168</v>
      </c>
      <c r="B14" s="349"/>
      <c r="C14" s="350"/>
      <c r="D14" s="213"/>
    </row>
    <row r="15" spans="1:19" s="146" customFormat="1" ht="92.25" customHeight="1">
      <c r="A15" s="145" t="str">
        <f>'1. CUTTING DOCKET'!B59</f>
        <v>NHÃN THÀNH PHẦN 100% COTTON</v>
      </c>
      <c r="B15" s="347" t="str">
        <f>'1. CUTTING DOCKET'!F59</f>
        <v>WHITE</v>
      </c>
      <c r="C15" s="348"/>
      <c r="D15" s="212"/>
    </row>
    <row r="16" spans="1:19" s="107" customFormat="1" ht="233.25" customHeight="1">
      <c r="A16" s="188" t="s">
        <v>169</v>
      </c>
      <c r="B16" s="349"/>
      <c r="C16" s="350"/>
      <c r="D16" s="213"/>
    </row>
    <row r="17" spans="1:4" s="107" customFormat="1" ht="81">
      <c r="A17" s="106" t="str">
        <f>'1. CUTTING DOCKET'!B62</f>
        <v>NHÃN SƯỜN NGOÀI  ALD-ML02</v>
      </c>
      <c r="B17" s="356" t="str">
        <f>'1. CUTTING DOCKET'!F62</f>
        <v>WHITE</v>
      </c>
      <c r="C17" s="357"/>
      <c r="D17" s="214"/>
    </row>
    <row r="18" spans="1:4" s="107" customFormat="1" ht="206.25" customHeight="1">
      <c r="A18" s="205" t="s">
        <v>170</v>
      </c>
      <c r="B18" s="353"/>
      <c r="C18" s="354"/>
      <c r="D18" s="218"/>
    </row>
    <row r="19" spans="1:4" s="107" customFormat="1" ht="40.5">
      <c r="A19" s="106" t="str">
        <f>'1. CUTTING DOCKET'!B67</f>
        <v>MẮT CÁO  13MM</v>
      </c>
      <c r="B19" s="356" t="str">
        <f>'1. CUTTING DOCKET'!F64</f>
        <v>WHITE</v>
      </c>
      <c r="C19" s="357"/>
      <c r="D19" s="214"/>
    </row>
    <row r="20" spans="1:4" s="107" customFormat="1" ht="206.25" customHeight="1">
      <c r="A20" s="205" t="s">
        <v>577</v>
      </c>
      <c r="B20" s="353"/>
      <c r="C20" s="354"/>
      <c r="D20" s="218"/>
    </row>
    <row r="21" spans="1:4" s="107" customFormat="1" ht="81" customHeight="1">
      <c r="A21" s="145" t="str">
        <f>'1. CUTTING DOCKET'!B68</f>
        <v>DÂY LUỒN COTTON TRÒN ĐẦU NHỰA</v>
      </c>
      <c r="B21" s="347" t="str">
        <f>'1. CUTTING DOCKET'!F68</f>
        <v>PRISTINE</v>
      </c>
      <c r="C21" s="348" t="e">
        <f>'1. CUTTING DOCKET'!#REF!</f>
        <v>#REF!</v>
      </c>
      <c r="D21" s="212"/>
    </row>
    <row r="22" spans="1:4" s="107" customFormat="1" ht="138.75" customHeight="1">
      <c r="A22" s="189" t="s">
        <v>171</v>
      </c>
      <c r="B22" s="349"/>
      <c r="C22" s="350"/>
      <c r="D22" s="213"/>
    </row>
    <row r="23" spans="1:4" s="107" customFormat="1" ht="40.5">
      <c r="A23" s="145" t="str">
        <f>'1. CUTTING DOCKET'!B72</f>
        <v>DÂY TAPE XƯƠNG CÁ 1CM</v>
      </c>
      <c r="B23" s="347" t="str">
        <f>'1. CUTTING DOCKET'!F71</f>
        <v>PRISTINE</v>
      </c>
      <c r="C23" s="348"/>
      <c r="D23" s="212"/>
    </row>
    <row r="24" spans="1:4" s="107" customFormat="1" ht="127.5" customHeight="1">
      <c r="A24" s="189" t="s">
        <v>172</v>
      </c>
      <c r="B24" s="143"/>
      <c r="C24" s="143"/>
      <c r="D24" s="143"/>
    </row>
    <row r="25" spans="1:4" s="107" customFormat="1" ht="74.25" customHeight="1">
      <c r="A25" s="145" t="e">
        <f>'1. CUTTING DOCKET'!#REF!</f>
        <v>#REF!</v>
      </c>
      <c r="B25" s="347" t="e">
        <f>'1. CUTTING DOCKET'!#REF!</f>
        <v>#REF!</v>
      </c>
      <c r="C25" s="348"/>
      <c r="D25" s="212"/>
    </row>
    <row r="26" spans="1:4" s="107" customFormat="1" ht="150.94999999999999" customHeight="1">
      <c r="A26" s="189" t="s">
        <v>173</v>
      </c>
      <c r="B26" s="349"/>
      <c r="C26" s="350"/>
      <c r="D26" s="213"/>
    </row>
    <row r="27" spans="1:4" s="107" customFormat="1" ht="86.1" customHeight="1">
      <c r="A27" s="106" t="e">
        <f>'1. CUTTING DOCKET'!#REF!</f>
        <v>#REF!</v>
      </c>
      <c r="B27" s="72" t="e">
        <f>'1. CUTTING DOCKET'!#REF!</f>
        <v>#REF!</v>
      </c>
      <c r="C27" s="72" t="e">
        <f>'1. CUTTING DOCKET'!#REF!</f>
        <v>#REF!</v>
      </c>
      <c r="D27" s="72"/>
    </row>
    <row r="28" spans="1:4" s="107" customFormat="1" ht="185.1" customHeight="1">
      <c r="B28" s="119" t="s">
        <v>174</v>
      </c>
      <c r="C28" s="119" t="s">
        <v>174</v>
      </c>
      <c r="D28" s="119"/>
    </row>
    <row r="29" spans="1:4" s="107" customFormat="1" ht="63.75" customHeight="1">
      <c r="A29" s="106" t="str">
        <f>'1. CUTTING DOCKET'!B76</f>
        <v>GÓI CHỐNG ẨM</v>
      </c>
      <c r="B29" s="356" t="str">
        <f>'1. CUTTING DOCKET'!F76</f>
        <v>WHITE</v>
      </c>
      <c r="C29" s="357"/>
      <c r="D29" s="214"/>
    </row>
    <row r="30" spans="1:4" s="107" customFormat="1" ht="112.5" customHeight="1">
      <c r="A30" s="144"/>
      <c r="B30" s="349"/>
      <c r="C30" s="350"/>
      <c r="D30" s="213"/>
    </row>
    <row r="31" spans="1:4" s="107" customFormat="1" ht="107.45" customHeight="1">
      <c r="A31" s="106" t="str">
        <f>'1. CUTTING DOCKET'!B80</f>
        <v>UPC STICKER 3" X 2"</v>
      </c>
      <c r="B31" s="356" t="str">
        <f>'1. CUTTING DOCKET'!F80</f>
        <v>WHITE</v>
      </c>
      <c r="C31" s="357"/>
      <c r="D31" s="214"/>
    </row>
    <row r="32" spans="1:4" s="107" customFormat="1" ht="132" customHeight="1">
      <c r="A32" s="109"/>
      <c r="B32" s="358"/>
      <c r="C32" s="359"/>
      <c r="D32" s="215"/>
    </row>
    <row r="33" spans="1:4" s="107" customFormat="1" ht="114.95" customHeight="1">
      <c r="A33" s="106" t="s">
        <v>175</v>
      </c>
      <c r="B33" s="356" t="s">
        <v>139</v>
      </c>
      <c r="C33" s="357"/>
      <c r="D33" s="214"/>
    </row>
    <row r="34" spans="1:4" s="107" customFormat="1" ht="105.75" customHeight="1">
      <c r="A34" s="109"/>
      <c r="B34" s="73"/>
      <c r="C34" s="73"/>
      <c r="D34" s="73"/>
    </row>
    <row r="35" spans="1:4" s="107" customFormat="1" ht="156">
      <c r="A35" s="187" t="str">
        <f>'1. CUTTING DOCKET'!B88 &amp;" &amp; "&amp; '1. CUTTING DOCKET'!B86</f>
        <v>THÙNG CARTON 60CM (L) *40CM (W)* 30CM (H) &amp; TẤM LÓT THÙNG</v>
      </c>
      <c r="B35" s="356" t="str">
        <f>'1. CUTTING DOCKET'!F88</f>
        <v>NATURAL</v>
      </c>
      <c r="C35" s="357"/>
      <c r="D35" s="214"/>
    </row>
    <row r="36" spans="1:4" s="107" customFormat="1" ht="105.75" customHeight="1">
      <c r="A36" s="109"/>
      <c r="B36" s="358"/>
      <c r="C36" s="359"/>
      <c r="D36" s="215"/>
    </row>
    <row r="60" spans="9:15">
      <c r="O60" s="355"/>
    </row>
    <row r="61" spans="9:15">
      <c r="O61" s="355"/>
    </row>
    <row r="62" spans="9:15">
      <c r="O62" s="355"/>
    </row>
    <row r="63" spans="9:15">
      <c r="O63" s="355"/>
    </row>
    <row r="64" spans="9:15">
      <c r="I64" s="112" t="s">
        <v>130</v>
      </c>
      <c r="O64" s="355"/>
    </row>
    <row r="65" spans="15:15">
      <c r="O65" s="355"/>
    </row>
    <row r="66" spans="15:15">
      <c r="O66" s="355"/>
    </row>
    <row r="67" spans="15:15">
      <c r="O67" s="355"/>
    </row>
    <row r="68" spans="15:15">
      <c r="O68" s="355"/>
    </row>
    <row r="69" spans="15:15">
      <c r="O69" s="355"/>
    </row>
    <row r="70" spans="15:15">
      <c r="O70" s="355"/>
    </row>
    <row r="94" spans="2:4">
      <c r="B94" s="178"/>
      <c r="C94" s="178"/>
      <c r="D94" s="178"/>
    </row>
  </sheetData>
  <mergeCells count="23">
    <mergeCell ref="O60:O70"/>
    <mergeCell ref="B15:C15"/>
    <mergeCell ref="B16:C16"/>
    <mergeCell ref="B35:C35"/>
    <mergeCell ref="B36:C36"/>
    <mergeCell ref="B33:C33"/>
    <mergeCell ref="B29:C29"/>
    <mergeCell ref="B31:C31"/>
    <mergeCell ref="B32:C32"/>
    <mergeCell ref="B17:C17"/>
    <mergeCell ref="B18:C18"/>
    <mergeCell ref="B21:C21"/>
    <mergeCell ref="B22:C22"/>
    <mergeCell ref="B23:C23"/>
    <mergeCell ref="B30:C30"/>
    <mergeCell ref="B19:C19"/>
    <mergeCell ref="B12:C12"/>
    <mergeCell ref="B25:C25"/>
    <mergeCell ref="B26:C26"/>
    <mergeCell ref="B6:D6"/>
    <mergeCell ref="B13:C13"/>
    <mergeCell ref="B14:C14"/>
    <mergeCell ref="B20:C20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4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33DB-9B9E-46C7-8DCC-1E0140598CD1}">
  <sheetPr>
    <pageSetUpPr fitToPage="1"/>
  </sheetPr>
  <dimension ref="A1:N38"/>
  <sheetViews>
    <sheetView view="pageBreakPreview" zoomScale="70" zoomScaleNormal="100" zoomScaleSheetLayoutView="70" workbookViewId="0">
      <pane xSplit="5" ySplit="2" topLeftCell="F3" activePane="bottomRight" state="frozen"/>
      <selection activeCell="H98" sqref="H98:H99"/>
      <selection pane="topRight" activeCell="H98" sqref="H98:H99"/>
      <selection pane="bottomLeft" activeCell="H98" sqref="H98:H99"/>
      <selection pane="bottomRight" activeCell="H98" sqref="H98:H99"/>
    </sheetView>
  </sheetViews>
  <sheetFormatPr defaultRowHeight="15"/>
  <cols>
    <col min="1" max="1" width="34.42578125" bestFit="1" customWidth="1"/>
    <col min="2" max="2" width="27.5703125" customWidth="1"/>
    <col min="3" max="3" width="10.7109375" customWidth="1"/>
    <col min="4" max="4" width="31.42578125" customWidth="1"/>
    <col min="5" max="5" width="34.7109375" bestFit="1" customWidth="1"/>
    <col min="6" max="6" width="13.140625" customWidth="1"/>
    <col min="8" max="9" width="11.140625" customWidth="1"/>
    <col min="10" max="10" width="12.85546875" style="248" customWidth="1"/>
    <col min="11" max="11" width="13" style="246" customWidth="1"/>
    <col min="12" max="13" width="13" customWidth="1"/>
    <col min="14" max="14" width="25.140625" customWidth="1"/>
  </cols>
  <sheetData>
    <row r="1" spans="1:14" s="148" customFormat="1" ht="23.25">
      <c r="A1" s="219" t="str">
        <f>'1. CUTTING DOCKET'!D7</f>
        <v>SS25CH000</v>
      </c>
      <c r="B1" s="220" t="s">
        <v>176</v>
      </c>
      <c r="C1" s="221"/>
      <c r="D1" s="219"/>
      <c r="E1" s="220"/>
      <c r="F1" s="220"/>
      <c r="G1" s="220"/>
      <c r="H1" s="220"/>
      <c r="I1" s="222"/>
      <c r="J1" s="247"/>
      <c r="K1" s="245"/>
    </row>
    <row r="2" spans="1:14" ht="30">
      <c r="A2" s="209" t="s">
        <v>177</v>
      </c>
      <c r="B2" s="210"/>
      <c r="C2" s="210" t="s">
        <v>178</v>
      </c>
      <c r="D2" s="210" t="s">
        <v>179</v>
      </c>
      <c r="E2" s="210"/>
      <c r="F2" s="210" t="s">
        <v>180</v>
      </c>
      <c r="G2" s="210" t="s">
        <v>181</v>
      </c>
      <c r="H2" s="210" t="s">
        <v>182</v>
      </c>
      <c r="I2" s="210" t="s">
        <v>183</v>
      </c>
      <c r="J2" s="242" t="s">
        <v>184</v>
      </c>
      <c r="K2" s="244" t="s">
        <v>185</v>
      </c>
      <c r="L2" s="243" t="s">
        <v>186</v>
      </c>
      <c r="M2" s="243" t="s">
        <v>187</v>
      </c>
      <c r="N2" s="243" t="s">
        <v>188</v>
      </c>
    </row>
    <row r="3" spans="1:14" s="170" customFormat="1" ht="15.75">
      <c r="A3" s="223" t="s">
        <v>189</v>
      </c>
      <c r="B3" s="224" t="s">
        <v>190</v>
      </c>
      <c r="C3" s="225" t="s">
        <v>191</v>
      </c>
      <c r="D3" s="225" t="s">
        <v>192</v>
      </c>
      <c r="E3" s="226" t="s">
        <v>193</v>
      </c>
      <c r="F3" s="225" t="s">
        <v>194</v>
      </c>
      <c r="G3" s="225" t="s">
        <v>195</v>
      </c>
      <c r="H3" s="225" t="s">
        <v>196</v>
      </c>
      <c r="I3" s="226" t="s">
        <v>197</v>
      </c>
      <c r="J3" s="249"/>
      <c r="K3" s="249"/>
      <c r="L3" s="250"/>
      <c r="M3" s="250"/>
      <c r="N3" s="250"/>
    </row>
    <row r="4" spans="1:14" s="170" customFormat="1" ht="31.5">
      <c r="A4" s="223" t="s">
        <v>199</v>
      </c>
      <c r="B4" s="224" t="s">
        <v>200</v>
      </c>
      <c r="C4" s="225" t="s">
        <v>201</v>
      </c>
      <c r="D4" s="225" t="s">
        <v>202</v>
      </c>
      <c r="E4" s="226" t="s">
        <v>203</v>
      </c>
      <c r="F4" s="225" t="s">
        <v>194</v>
      </c>
      <c r="G4" s="225" t="s">
        <v>195</v>
      </c>
      <c r="H4" s="225" t="s">
        <v>196</v>
      </c>
      <c r="I4" s="226" t="s">
        <v>204</v>
      </c>
      <c r="J4" s="249"/>
      <c r="K4" s="249"/>
      <c r="L4" s="250"/>
      <c r="M4" s="250"/>
      <c r="N4" s="250"/>
    </row>
    <row r="5" spans="1:14" s="170" customFormat="1" ht="30">
      <c r="A5" s="223" t="s">
        <v>205</v>
      </c>
      <c r="B5" s="224" t="s">
        <v>206</v>
      </c>
      <c r="C5" s="225" t="s">
        <v>207</v>
      </c>
      <c r="D5" s="225" t="s">
        <v>208</v>
      </c>
      <c r="E5" s="226" t="s">
        <v>209</v>
      </c>
      <c r="F5" s="225" t="s">
        <v>210</v>
      </c>
      <c r="G5" s="225" t="s">
        <v>195</v>
      </c>
      <c r="H5" s="225" t="s">
        <v>211</v>
      </c>
      <c r="I5" s="226" t="s">
        <v>212</v>
      </c>
      <c r="J5" s="249"/>
      <c r="K5" s="249"/>
      <c r="L5" s="250"/>
      <c r="M5" s="250"/>
      <c r="N5" s="250"/>
    </row>
    <row r="6" spans="1:14" s="170" customFormat="1" ht="31.5">
      <c r="A6" s="223" t="s">
        <v>213</v>
      </c>
      <c r="B6" s="224" t="s">
        <v>214</v>
      </c>
      <c r="C6" s="225" t="s">
        <v>215</v>
      </c>
      <c r="D6" s="225" t="s">
        <v>216</v>
      </c>
      <c r="E6" s="226" t="s">
        <v>217</v>
      </c>
      <c r="F6" s="225" t="s">
        <v>210</v>
      </c>
      <c r="G6" s="225" t="s">
        <v>195</v>
      </c>
      <c r="H6" s="225" t="s">
        <v>218</v>
      </c>
      <c r="I6" s="226" t="s">
        <v>219</v>
      </c>
      <c r="J6" s="249"/>
      <c r="K6" s="249"/>
      <c r="L6" s="250"/>
      <c r="M6" s="250"/>
      <c r="N6" s="250"/>
    </row>
    <row r="7" spans="1:14" s="170" customFormat="1" ht="31.5">
      <c r="A7" s="223" t="s">
        <v>220</v>
      </c>
      <c r="B7" s="224" t="s">
        <v>221</v>
      </c>
      <c r="C7" s="225" t="s">
        <v>222</v>
      </c>
      <c r="D7" s="225" t="s">
        <v>216</v>
      </c>
      <c r="E7" s="226" t="s">
        <v>217</v>
      </c>
      <c r="F7" s="225" t="s">
        <v>210</v>
      </c>
      <c r="G7" s="225" t="s">
        <v>195</v>
      </c>
      <c r="H7" s="225" t="s">
        <v>218</v>
      </c>
      <c r="I7" s="226" t="s">
        <v>223</v>
      </c>
      <c r="J7" s="249"/>
      <c r="K7" s="249"/>
      <c r="L7" s="250"/>
      <c r="M7" s="250"/>
      <c r="N7" s="250"/>
    </row>
    <row r="8" spans="1:14" s="170" customFormat="1" ht="53.25" customHeight="1">
      <c r="A8" s="223" t="s">
        <v>224</v>
      </c>
      <c r="B8" s="224" t="s">
        <v>225</v>
      </c>
      <c r="C8" s="225" t="s">
        <v>226</v>
      </c>
      <c r="D8" s="227" t="s">
        <v>227</v>
      </c>
      <c r="E8" s="226" t="s">
        <v>228</v>
      </c>
      <c r="F8" s="225" t="s">
        <v>210</v>
      </c>
      <c r="G8" s="225" t="s">
        <v>195</v>
      </c>
      <c r="H8" s="225" t="s">
        <v>211</v>
      </c>
      <c r="I8" s="226" t="s">
        <v>229</v>
      </c>
      <c r="J8" s="249"/>
      <c r="K8" s="249"/>
      <c r="L8" s="250"/>
      <c r="M8" s="250"/>
      <c r="N8" s="250"/>
    </row>
    <row r="9" spans="1:14" s="170" customFormat="1" ht="15.75">
      <c r="A9" s="223" t="s">
        <v>230</v>
      </c>
      <c r="B9" s="224" t="s">
        <v>231</v>
      </c>
      <c r="C9" s="225" t="s">
        <v>232</v>
      </c>
      <c r="D9" s="225"/>
      <c r="E9" s="226"/>
      <c r="F9" s="225" t="s">
        <v>194</v>
      </c>
      <c r="G9" s="225" t="s">
        <v>233</v>
      </c>
      <c r="H9" s="225" t="s">
        <v>198</v>
      </c>
      <c r="I9" s="226" t="s">
        <v>234</v>
      </c>
      <c r="J9" s="249"/>
      <c r="K9" s="249"/>
      <c r="L9" s="250"/>
      <c r="M9" s="250"/>
      <c r="N9" s="250"/>
    </row>
    <row r="10" spans="1:14" s="170" customFormat="1" ht="51.75" customHeight="1">
      <c r="A10" s="223" t="s">
        <v>235</v>
      </c>
      <c r="B10" s="224" t="s">
        <v>236</v>
      </c>
      <c r="C10" s="225" t="s">
        <v>237</v>
      </c>
      <c r="D10" s="225" t="s">
        <v>238</v>
      </c>
      <c r="E10" s="226" t="s">
        <v>239</v>
      </c>
      <c r="F10" s="225" t="s">
        <v>210</v>
      </c>
      <c r="G10" s="225" t="s">
        <v>195</v>
      </c>
      <c r="H10" s="225" t="s">
        <v>211</v>
      </c>
      <c r="I10" s="226" t="s">
        <v>240</v>
      </c>
      <c r="J10" s="249"/>
      <c r="K10" s="249"/>
      <c r="L10" s="250"/>
      <c r="M10" s="250"/>
      <c r="N10" s="250"/>
    </row>
    <row r="11" spans="1:14" s="170" customFormat="1" ht="47.25">
      <c r="A11" s="223" t="s">
        <v>241</v>
      </c>
      <c r="B11" s="224" t="s">
        <v>242</v>
      </c>
      <c r="C11" s="225" t="s">
        <v>243</v>
      </c>
      <c r="D11" s="225" t="s">
        <v>244</v>
      </c>
      <c r="E11" s="226" t="s">
        <v>245</v>
      </c>
      <c r="F11" s="225" t="s">
        <v>210</v>
      </c>
      <c r="G11" s="225" t="s">
        <v>233</v>
      </c>
      <c r="H11" s="225" t="s">
        <v>246</v>
      </c>
      <c r="I11" s="226" t="s">
        <v>247</v>
      </c>
      <c r="J11" s="249"/>
      <c r="K11" s="249"/>
      <c r="L11" s="250"/>
      <c r="M11" s="250"/>
      <c r="N11" s="250"/>
    </row>
    <row r="12" spans="1:14" s="170" customFormat="1" ht="47.25">
      <c r="A12" s="223" t="s">
        <v>248</v>
      </c>
      <c r="B12" s="224" t="s">
        <v>249</v>
      </c>
      <c r="C12" s="225" t="s">
        <v>250</v>
      </c>
      <c r="D12" s="225" t="s">
        <v>251</v>
      </c>
      <c r="E12" s="226" t="s">
        <v>245</v>
      </c>
      <c r="F12" s="225" t="s">
        <v>210</v>
      </c>
      <c r="G12" s="225" t="s">
        <v>233</v>
      </c>
      <c r="H12" s="225" t="s">
        <v>246</v>
      </c>
      <c r="I12" s="226" t="s">
        <v>252</v>
      </c>
      <c r="J12" s="249"/>
      <c r="K12" s="249"/>
      <c r="L12" s="250"/>
      <c r="M12" s="250"/>
      <c r="N12" s="250"/>
    </row>
    <row r="13" spans="1:14" s="170" customFormat="1" ht="31.5">
      <c r="A13" s="223" t="s">
        <v>253</v>
      </c>
      <c r="B13" s="224" t="s">
        <v>254</v>
      </c>
      <c r="C13" s="225" t="s">
        <v>255</v>
      </c>
      <c r="D13" s="225" t="s">
        <v>256</v>
      </c>
      <c r="E13" s="226" t="s">
        <v>257</v>
      </c>
      <c r="F13" s="225" t="s">
        <v>194</v>
      </c>
      <c r="G13" s="225" t="s">
        <v>233</v>
      </c>
      <c r="H13" s="225" t="s">
        <v>196</v>
      </c>
      <c r="I13" s="226" t="s">
        <v>240</v>
      </c>
      <c r="J13" s="249"/>
      <c r="K13" s="249"/>
      <c r="L13" s="250"/>
      <c r="M13" s="250"/>
      <c r="N13" s="250"/>
    </row>
    <row r="14" spans="1:14" s="170" customFormat="1" ht="32.25" customHeight="1">
      <c r="A14" s="223" t="s">
        <v>258</v>
      </c>
      <c r="B14" s="224" t="s">
        <v>259</v>
      </c>
      <c r="C14" s="225" t="s">
        <v>260</v>
      </c>
      <c r="D14" s="225" t="s">
        <v>261</v>
      </c>
      <c r="E14" s="226" t="s">
        <v>262</v>
      </c>
      <c r="F14" s="225" t="s">
        <v>194</v>
      </c>
      <c r="G14" s="225" t="s">
        <v>233</v>
      </c>
      <c r="H14" s="225" t="s">
        <v>196</v>
      </c>
      <c r="I14" s="226" t="s">
        <v>263</v>
      </c>
      <c r="J14" s="249"/>
      <c r="K14" s="249"/>
      <c r="L14" s="250"/>
      <c r="M14" s="250"/>
      <c r="N14" s="250"/>
    </row>
    <row r="15" spans="1:14" s="170" customFormat="1" ht="32.25" customHeight="1">
      <c r="A15" s="223" t="s">
        <v>264</v>
      </c>
      <c r="B15" s="224" t="s">
        <v>265</v>
      </c>
      <c r="C15" s="225" t="s">
        <v>266</v>
      </c>
      <c r="D15" s="225" t="s">
        <v>267</v>
      </c>
      <c r="E15" s="226" t="s">
        <v>268</v>
      </c>
      <c r="F15" s="225" t="s">
        <v>194</v>
      </c>
      <c r="G15" s="225" t="s">
        <v>233</v>
      </c>
      <c r="H15" s="225" t="s">
        <v>196</v>
      </c>
      <c r="I15" s="226" t="s">
        <v>269</v>
      </c>
      <c r="J15" s="249"/>
      <c r="K15" s="249"/>
      <c r="L15" s="250"/>
      <c r="M15" s="250"/>
      <c r="N15" s="250"/>
    </row>
    <row r="16" spans="1:14" s="170" customFormat="1" ht="30">
      <c r="A16" s="223" t="s">
        <v>270</v>
      </c>
      <c r="B16" s="224" t="s">
        <v>271</v>
      </c>
      <c r="C16" s="225" t="s">
        <v>272</v>
      </c>
      <c r="D16" s="225" t="s">
        <v>273</v>
      </c>
      <c r="E16" s="226" t="s">
        <v>274</v>
      </c>
      <c r="F16" s="225" t="s">
        <v>210</v>
      </c>
      <c r="G16" s="225" t="s">
        <v>195</v>
      </c>
      <c r="H16" s="225" t="s">
        <v>218</v>
      </c>
      <c r="I16" s="226" t="s">
        <v>212</v>
      </c>
      <c r="J16" s="249"/>
      <c r="K16" s="249"/>
      <c r="L16" s="250"/>
      <c r="M16" s="250"/>
      <c r="N16" s="250"/>
    </row>
    <row r="17" spans="1:14" s="170" customFormat="1" ht="45">
      <c r="A17" s="223" t="s">
        <v>275</v>
      </c>
      <c r="B17" s="224" t="s">
        <v>276</v>
      </c>
      <c r="C17" s="225" t="s">
        <v>277</v>
      </c>
      <c r="D17" s="225" t="s">
        <v>278</v>
      </c>
      <c r="E17" s="226" t="s">
        <v>279</v>
      </c>
      <c r="F17" s="225" t="s">
        <v>194</v>
      </c>
      <c r="G17" s="225" t="s">
        <v>195</v>
      </c>
      <c r="H17" s="225" t="s">
        <v>196</v>
      </c>
      <c r="I17" s="226" t="s">
        <v>280</v>
      </c>
      <c r="J17" s="249"/>
      <c r="K17" s="249"/>
      <c r="L17" s="250"/>
      <c r="M17" s="250"/>
      <c r="N17" s="250"/>
    </row>
    <row r="18" spans="1:14" s="170" customFormat="1" ht="31.5">
      <c r="A18" s="223" t="s">
        <v>281</v>
      </c>
      <c r="B18" s="224" t="s">
        <v>282</v>
      </c>
      <c r="C18" s="225" t="s">
        <v>283</v>
      </c>
      <c r="D18" s="225" t="s">
        <v>284</v>
      </c>
      <c r="E18" s="226" t="s">
        <v>285</v>
      </c>
      <c r="F18" s="225" t="s">
        <v>210</v>
      </c>
      <c r="G18" s="225" t="s">
        <v>195</v>
      </c>
      <c r="H18" s="225" t="s">
        <v>211</v>
      </c>
      <c r="I18" s="226" t="s">
        <v>286</v>
      </c>
      <c r="J18" s="249"/>
      <c r="K18" s="249"/>
      <c r="L18" s="250"/>
      <c r="M18" s="250"/>
      <c r="N18" s="250"/>
    </row>
    <row r="19" spans="1:14" s="170" customFormat="1" ht="31.5">
      <c r="A19" s="223" t="s">
        <v>287</v>
      </c>
      <c r="B19" s="224" t="s">
        <v>288</v>
      </c>
      <c r="C19" s="225" t="s">
        <v>289</v>
      </c>
      <c r="D19" s="227" t="s">
        <v>290</v>
      </c>
      <c r="E19" s="226" t="s">
        <v>257</v>
      </c>
      <c r="F19" s="225" t="s">
        <v>210</v>
      </c>
      <c r="G19" s="225" t="s">
        <v>233</v>
      </c>
      <c r="H19" s="225" t="s">
        <v>211</v>
      </c>
      <c r="I19" s="226" t="s">
        <v>291</v>
      </c>
      <c r="J19" s="249"/>
      <c r="K19" s="249"/>
      <c r="L19" s="250"/>
      <c r="M19" s="250"/>
      <c r="N19" s="250"/>
    </row>
    <row r="20" spans="1:14" s="170" customFormat="1" ht="15.75">
      <c r="A20" s="223" t="s">
        <v>292</v>
      </c>
      <c r="B20" s="224" t="s">
        <v>293</v>
      </c>
      <c r="C20" s="225" t="s">
        <v>294</v>
      </c>
      <c r="D20" s="225" t="s">
        <v>295</v>
      </c>
      <c r="E20" s="226" t="s">
        <v>296</v>
      </c>
      <c r="F20" s="225" t="s">
        <v>210</v>
      </c>
      <c r="G20" s="225" t="s">
        <v>233</v>
      </c>
      <c r="H20" s="225" t="s">
        <v>211</v>
      </c>
      <c r="I20" s="226" t="s">
        <v>297</v>
      </c>
      <c r="J20" s="249"/>
      <c r="K20" s="249"/>
      <c r="L20" s="250"/>
      <c r="M20" s="250"/>
      <c r="N20" s="250"/>
    </row>
    <row r="21" spans="1:14" s="170" customFormat="1" ht="45.75" customHeight="1">
      <c r="A21" s="223" t="s">
        <v>298</v>
      </c>
      <c r="B21" s="224" t="s">
        <v>299</v>
      </c>
      <c r="C21" s="225" t="s">
        <v>300</v>
      </c>
      <c r="D21" s="225" t="s">
        <v>301</v>
      </c>
      <c r="E21" s="226" t="s">
        <v>302</v>
      </c>
      <c r="F21" s="225" t="s">
        <v>210</v>
      </c>
      <c r="G21" s="225" t="s">
        <v>233</v>
      </c>
      <c r="H21" s="225" t="s">
        <v>211</v>
      </c>
      <c r="I21" s="226" t="s">
        <v>303</v>
      </c>
      <c r="J21" s="249"/>
      <c r="K21" s="249"/>
      <c r="L21" s="250"/>
      <c r="M21" s="250"/>
      <c r="N21" s="250"/>
    </row>
    <row r="22" spans="1:14" s="170" customFormat="1" ht="36" customHeight="1">
      <c r="A22" s="223" t="s">
        <v>304</v>
      </c>
      <c r="B22" s="224" t="s">
        <v>305</v>
      </c>
      <c r="C22" s="225" t="s">
        <v>306</v>
      </c>
      <c r="D22" s="225" t="s">
        <v>307</v>
      </c>
      <c r="E22" s="226" t="s">
        <v>308</v>
      </c>
      <c r="F22" s="225" t="s">
        <v>210</v>
      </c>
      <c r="G22" s="225" t="s">
        <v>233</v>
      </c>
      <c r="H22" s="225" t="s">
        <v>211</v>
      </c>
      <c r="I22" s="226" t="s">
        <v>309</v>
      </c>
      <c r="J22" s="249"/>
      <c r="K22" s="249"/>
      <c r="L22" s="250"/>
      <c r="M22" s="250"/>
      <c r="N22" s="250"/>
    </row>
    <row r="23" spans="1:14" s="170" customFormat="1" ht="36" customHeight="1">
      <c r="A23" s="223" t="s">
        <v>310</v>
      </c>
      <c r="B23" s="224" t="s">
        <v>311</v>
      </c>
      <c r="C23" s="225" t="s">
        <v>312</v>
      </c>
      <c r="D23" s="225" t="s">
        <v>313</v>
      </c>
      <c r="E23" s="226" t="s">
        <v>314</v>
      </c>
      <c r="F23" s="225" t="s">
        <v>210</v>
      </c>
      <c r="G23" s="225" t="s">
        <v>195</v>
      </c>
      <c r="H23" s="225" t="s">
        <v>218</v>
      </c>
      <c r="I23" s="226" t="s">
        <v>212</v>
      </c>
      <c r="J23" s="249"/>
      <c r="K23" s="249"/>
      <c r="L23" s="250"/>
      <c r="M23" s="250"/>
      <c r="N23" s="250"/>
    </row>
    <row r="24" spans="1:14" s="170" customFormat="1" ht="31.5">
      <c r="A24" s="223" t="s">
        <v>315</v>
      </c>
      <c r="B24" s="224" t="s">
        <v>316</v>
      </c>
      <c r="C24" s="225" t="s">
        <v>317</v>
      </c>
      <c r="D24" s="225" t="s">
        <v>318</v>
      </c>
      <c r="E24" s="226" t="s">
        <v>319</v>
      </c>
      <c r="F24" s="225" t="s">
        <v>210</v>
      </c>
      <c r="G24" s="225" t="s">
        <v>233</v>
      </c>
      <c r="H24" s="225" t="s">
        <v>246</v>
      </c>
      <c r="I24" s="226" t="s">
        <v>320</v>
      </c>
      <c r="J24" s="249"/>
      <c r="K24" s="249"/>
      <c r="L24" s="250"/>
      <c r="M24" s="250"/>
      <c r="N24" s="250"/>
    </row>
    <row r="25" spans="1:14" s="170" customFormat="1" ht="15.75">
      <c r="A25" s="223" t="s">
        <v>321</v>
      </c>
      <c r="B25" s="224" t="s">
        <v>322</v>
      </c>
      <c r="C25" s="225" t="s">
        <v>323</v>
      </c>
      <c r="D25" s="225"/>
      <c r="E25" s="226"/>
      <c r="F25" s="225" t="s">
        <v>210</v>
      </c>
      <c r="G25" s="225" t="s">
        <v>195</v>
      </c>
      <c r="H25" s="225" t="s">
        <v>218</v>
      </c>
      <c r="I25" s="226" t="s">
        <v>324</v>
      </c>
      <c r="J25" s="249"/>
      <c r="K25" s="249"/>
      <c r="L25" s="250"/>
      <c r="M25" s="250"/>
      <c r="N25" s="250"/>
    </row>
    <row r="26" spans="1:14" s="170" customFormat="1" ht="47.25">
      <c r="A26" s="223" t="s">
        <v>325</v>
      </c>
      <c r="B26" s="224" t="s">
        <v>326</v>
      </c>
      <c r="C26" s="225" t="s">
        <v>327</v>
      </c>
      <c r="D26" s="227" t="s">
        <v>328</v>
      </c>
      <c r="E26" s="226" t="s">
        <v>329</v>
      </c>
      <c r="F26" s="225" t="s">
        <v>210</v>
      </c>
      <c r="G26" s="225" t="s">
        <v>233</v>
      </c>
      <c r="H26" s="225" t="s">
        <v>246</v>
      </c>
      <c r="I26" s="226" t="s">
        <v>330</v>
      </c>
      <c r="J26" s="249"/>
      <c r="K26" s="249"/>
      <c r="L26" s="250"/>
      <c r="M26" s="250"/>
      <c r="N26" s="250"/>
    </row>
    <row r="27" spans="1:14" s="170" customFormat="1" ht="31.5">
      <c r="A27" s="223" t="s">
        <v>331</v>
      </c>
      <c r="B27" s="224" t="s">
        <v>332</v>
      </c>
      <c r="C27" s="225" t="s">
        <v>333</v>
      </c>
      <c r="D27" s="225"/>
      <c r="E27" s="226"/>
      <c r="F27" s="225" t="s">
        <v>210</v>
      </c>
      <c r="G27" s="225" t="s">
        <v>195</v>
      </c>
      <c r="H27" s="225" t="s">
        <v>196</v>
      </c>
      <c r="I27" s="226" t="s">
        <v>334</v>
      </c>
      <c r="J27" s="249"/>
      <c r="K27" s="249"/>
      <c r="L27" s="250"/>
      <c r="M27" s="250"/>
      <c r="N27" s="250"/>
    </row>
    <row r="28" spans="1:14" s="170" customFormat="1" ht="35.25" customHeight="1">
      <c r="A28" s="223" t="s">
        <v>335</v>
      </c>
      <c r="B28" s="224" t="s">
        <v>336</v>
      </c>
      <c r="C28" s="225" t="s">
        <v>337</v>
      </c>
      <c r="D28" s="227"/>
      <c r="E28" s="226"/>
      <c r="F28" s="225" t="s">
        <v>210</v>
      </c>
      <c r="G28" s="225" t="s">
        <v>195</v>
      </c>
      <c r="H28" s="225" t="s">
        <v>218</v>
      </c>
      <c r="I28" s="226" t="s">
        <v>338</v>
      </c>
      <c r="J28" s="249"/>
      <c r="K28" s="249"/>
      <c r="L28" s="250"/>
      <c r="M28" s="250"/>
      <c r="N28" s="250"/>
    </row>
    <row r="29" spans="1:14" s="170" customFormat="1" ht="43.5" customHeight="1">
      <c r="A29" s="223" t="s">
        <v>339</v>
      </c>
      <c r="B29" s="224" t="s">
        <v>340</v>
      </c>
      <c r="C29" s="225" t="s">
        <v>341</v>
      </c>
      <c r="D29" s="227"/>
      <c r="E29" s="226"/>
      <c r="F29" s="225" t="s">
        <v>210</v>
      </c>
      <c r="G29" s="225" t="s">
        <v>195</v>
      </c>
      <c r="H29" s="225" t="s">
        <v>218</v>
      </c>
      <c r="I29" s="226" t="s">
        <v>338</v>
      </c>
      <c r="J29" s="249"/>
      <c r="K29" s="249"/>
      <c r="L29" s="250"/>
      <c r="M29" s="250"/>
      <c r="N29" s="250"/>
    </row>
    <row r="30" spans="1:14" s="170" customFormat="1" ht="43.5" customHeight="1">
      <c r="A30" s="223" t="s">
        <v>342</v>
      </c>
      <c r="B30" s="224" t="s">
        <v>343</v>
      </c>
      <c r="C30" s="225" t="s">
        <v>344</v>
      </c>
      <c r="D30" s="227"/>
      <c r="E30" s="226"/>
      <c r="F30" s="225" t="s">
        <v>210</v>
      </c>
      <c r="G30" s="225" t="s">
        <v>195</v>
      </c>
      <c r="H30" s="225" t="s">
        <v>218</v>
      </c>
      <c r="I30" s="226" t="s">
        <v>345</v>
      </c>
      <c r="J30" s="249"/>
      <c r="K30" s="249"/>
      <c r="L30" s="250"/>
      <c r="M30" s="250"/>
      <c r="N30" s="250"/>
    </row>
    <row r="31" spans="1:14" s="170" customFormat="1" ht="47.25" customHeight="1">
      <c r="A31" s="223" t="s">
        <v>346</v>
      </c>
      <c r="B31" s="224" t="s">
        <v>347</v>
      </c>
      <c r="C31" s="225" t="s">
        <v>348</v>
      </c>
      <c r="D31" s="227" t="s">
        <v>349</v>
      </c>
      <c r="E31" s="226" t="s">
        <v>350</v>
      </c>
      <c r="F31" s="225" t="s">
        <v>210</v>
      </c>
      <c r="G31" s="225" t="s">
        <v>195</v>
      </c>
      <c r="H31" s="225" t="s">
        <v>211</v>
      </c>
      <c r="I31" s="226" t="s">
        <v>351</v>
      </c>
      <c r="J31" s="249"/>
      <c r="K31" s="249"/>
      <c r="L31" s="250"/>
      <c r="M31" s="250"/>
      <c r="N31" s="250"/>
    </row>
    <row r="32" spans="1:14" s="170" customFormat="1" ht="50.25" customHeight="1">
      <c r="A32" s="223" t="s">
        <v>352</v>
      </c>
      <c r="B32" s="224" t="s">
        <v>353</v>
      </c>
      <c r="C32" s="225" t="s">
        <v>354</v>
      </c>
      <c r="D32" s="227"/>
      <c r="E32" s="226"/>
      <c r="F32" s="225" t="s">
        <v>210</v>
      </c>
      <c r="G32" s="225" t="s">
        <v>195</v>
      </c>
      <c r="H32" s="225" t="s">
        <v>218</v>
      </c>
      <c r="I32" s="226" t="s">
        <v>355</v>
      </c>
      <c r="J32" s="249"/>
      <c r="K32" s="249"/>
      <c r="L32" s="250"/>
      <c r="M32" s="250"/>
      <c r="N32" s="250"/>
    </row>
    <row r="33" spans="1:14" s="170" customFormat="1" ht="35.25" customHeight="1">
      <c r="A33" s="223" t="s">
        <v>356</v>
      </c>
      <c r="B33" s="224" t="s">
        <v>357</v>
      </c>
      <c r="C33" s="225" t="s">
        <v>358</v>
      </c>
      <c r="D33" s="225" t="s">
        <v>359</v>
      </c>
      <c r="E33" s="226" t="s">
        <v>360</v>
      </c>
      <c r="F33" s="225" t="s">
        <v>210</v>
      </c>
      <c r="G33" s="225" t="s">
        <v>195</v>
      </c>
      <c r="H33" s="225" t="s">
        <v>211</v>
      </c>
      <c r="I33" s="226" t="s">
        <v>361</v>
      </c>
      <c r="J33" s="249"/>
      <c r="K33" s="249"/>
      <c r="L33" s="250"/>
      <c r="M33" s="250"/>
      <c r="N33" s="250"/>
    </row>
    <row r="34" spans="1:14" s="170" customFormat="1" ht="44.25" customHeight="1">
      <c r="A34" s="223" t="s">
        <v>362</v>
      </c>
      <c r="B34" s="224" t="s">
        <v>572</v>
      </c>
      <c r="C34" s="225" t="s">
        <v>363</v>
      </c>
      <c r="D34" s="227" t="s">
        <v>364</v>
      </c>
      <c r="E34" s="226" t="s">
        <v>365</v>
      </c>
      <c r="F34" s="225" t="s">
        <v>210</v>
      </c>
      <c r="G34" s="225" t="s">
        <v>195</v>
      </c>
      <c r="H34" s="225" t="s">
        <v>211</v>
      </c>
      <c r="I34" s="226" t="s">
        <v>286</v>
      </c>
      <c r="J34" s="249"/>
      <c r="K34" s="249"/>
      <c r="L34" s="250"/>
      <c r="M34" s="250"/>
      <c r="N34" s="250"/>
    </row>
    <row r="35" spans="1:14" s="170" customFormat="1" ht="35.25" customHeight="1">
      <c r="A35" s="223" t="s">
        <v>366</v>
      </c>
      <c r="B35" s="224" t="s">
        <v>367</v>
      </c>
      <c r="C35" s="225" t="s">
        <v>368</v>
      </c>
      <c r="D35" s="225" t="s">
        <v>369</v>
      </c>
      <c r="E35" s="226" t="s">
        <v>370</v>
      </c>
      <c r="F35" s="225" t="s">
        <v>210</v>
      </c>
      <c r="G35" s="225" t="s">
        <v>195</v>
      </c>
      <c r="H35" s="225" t="s">
        <v>218</v>
      </c>
      <c r="I35" s="226" t="s">
        <v>223</v>
      </c>
      <c r="J35" s="249"/>
      <c r="K35" s="249"/>
      <c r="L35" s="250"/>
      <c r="M35" s="250"/>
      <c r="N35" s="250"/>
    </row>
    <row r="36" spans="1:14" s="170" customFormat="1" ht="45.75" customHeight="1">
      <c r="A36" s="223" t="s">
        <v>371</v>
      </c>
      <c r="B36" s="224" t="s">
        <v>372</v>
      </c>
      <c r="C36" s="225" t="s">
        <v>373</v>
      </c>
      <c r="D36" s="225" t="s">
        <v>374</v>
      </c>
      <c r="E36" s="226" t="s">
        <v>375</v>
      </c>
      <c r="F36" s="225" t="s">
        <v>210</v>
      </c>
      <c r="G36" s="225" t="s">
        <v>195</v>
      </c>
      <c r="H36" s="225" t="s">
        <v>218</v>
      </c>
      <c r="I36" s="226" t="s">
        <v>376</v>
      </c>
      <c r="J36" s="249"/>
      <c r="K36" s="249"/>
      <c r="L36" s="250"/>
      <c r="M36" s="250"/>
      <c r="N36" s="250"/>
    </row>
    <row r="37" spans="1:14" s="170" customFormat="1" ht="47.25" customHeight="1">
      <c r="A37" s="223" t="s">
        <v>377</v>
      </c>
      <c r="B37" s="224" t="s">
        <v>573</v>
      </c>
      <c r="C37" s="225" t="s">
        <v>378</v>
      </c>
      <c r="D37" s="225" t="s">
        <v>379</v>
      </c>
      <c r="E37" s="226" t="s">
        <v>380</v>
      </c>
      <c r="F37" s="225" t="s">
        <v>194</v>
      </c>
      <c r="G37" s="225" t="s">
        <v>195</v>
      </c>
      <c r="H37" s="225" t="s">
        <v>218</v>
      </c>
      <c r="I37" s="226" t="s">
        <v>376</v>
      </c>
      <c r="J37" s="249"/>
      <c r="K37" s="249"/>
      <c r="L37" s="250"/>
      <c r="M37" s="250"/>
      <c r="N37" s="250"/>
    </row>
    <row r="38" spans="1:14" s="170" customFormat="1" ht="47.25" customHeight="1">
      <c r="A38" s="223" t="s">
        <v>381</v>
      </c>
      <c r="B38" s="224" t="s">
        <v>574</v>
      </c>
      <c r="C38" s="225" t="s">
        <v>382</v>
      </c>
      <c r="D38" s="225" t="s">
        <v>383</v>
      </c>
      <c r="E38" s="226" t="s">
        <v>384</v>
      </c>
      <c r="F38" s="225" t="s">
        <v>210</v>
      </c>
      <c r="G38" s="225" t="s">
        <v>195</v>
      </c>
      <c r="H38" s="225" t="s">
        <v>218</v>
      </c>
      <c r="I38" s="226" t="s">
        <v>385</v>
      </c>
      <c r="J38" s="249"/>
      <c r="K38" s="249"/>
      <c r="L38" s="250"/>
      <c r="M38" s="250"/>
      <c r="N38" s="250"/>
    </row>
  </sheetData>
  <autoFilter ref="A2:P38" xr:uid="{BECFA6D8-0CC9-47C0-B5F3-ECC5104B77A4}"/>
  <pageMargins left="0.7" right="0.7" top="0.75" bottom="0.75" header="0.3" footer="0.3"/>
  <pageSetup paperSize="9" scale="7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7CE3B-7ECF-49AF-BED6-1459F85A0291}">
  <sheetPr>
    <pageSetUpPr fitToPage="1"/>
  </sheetPr>
  <dimension ref="A1:O38"/>
  <sheetViews>
    <sheetView tabSelected="1" view="pageBreakPreview" zoomScale="70" zoomScaleNormal="100" zoomScaleSheetLayoutView="70" workbookViewId="0">
      <pane xSplit="5" ySplit="2" topLeftCell="F3" activePane="bottomRight" state="frozen"/>
      <selection activeCell="H98" sqref="H98:H99"/>
      <selection pane="topRight" activeCell="H98" sqref="H98:H99"/>
      <selection pane="bottomLeft" activeCell="H98" sqref="H98:H99"/>
      <selection pane="bottomRight" activeCell="T8" sqref="T8"/>
    </sheetView>
  </sheetViews>
  <sheetFormatPr defaultRowHeight="15"/>
  <cols>
    <col min="1" max="1" width="34.42578125" bestFit="1" customWidth="1"/>
    <col min="2" max="2" width="27.5703125" hidden="1" customWidth="1"/>
    <col min="3" max="3" width="10.7109375" customWidth="1"/>
    <col min="4" max="4" width="31.42578125" customWidth="1"/>
    <col min="5" max="5" width="34.7109375" hidden="1" customWidth="1"/>
    <col min="6" max="6" width="13.140625" customWidth="1"/>
    <col min="8" max="9" width="11.140625" customWidth="1"/>
    <col min="10" max="10" width="12.85546875" style="248" customWidth="1"/>
    <col min="11" max="11" width="13" style="246" customWidth="1"/>
    <col min="12" max="13" width="13" customWidth="1"/>
    <col min="14" max="14" width="19.85546875" customWidth="1"/>
  </cols>
  <sheetData>
    <row r="1" spans="1:15" s="148" customFormat="1" ht="23.25">
      <c r="A1" s="219" t="str">
        <f>'1. CUTTING DOCKET'!D7</f>
        <v>SS25CH000</v>
      </c>
      <c r="B1" s="220" t="s">
        <v>176</v>
      </c>
      <c r="C1" s="221"/>
      <c r="D1" s="219"/>
      <c r="E1" s="220"/>
      <c r="F1" s="220"/>
      <c r="G1" s="220"/>
      <c r="H1" s="220"/>
      <c r="I1" s="222"/>
      <c r="J1" s="247"/>
      <c r="K1" s="245"/>
    </row>
    <row r="2" spans="1:15" ht="28.5" customHeight="1">
      <c r="A2" s="209" t="s">
        <v>177</v>
      </c>
      <c r="B2" s="210"/>
      <c r="C2" s="210" t="s">
        <v>178</v>
      </c>
      <c r="D2" s="210" t="s">
        <v>179</v>
      </c>
      <c r="E2" s="210"/>
      <c r="F2" s="210" t="s">
        <v>180</v>
      </c>
      <c r="G2" s="210" t="s">
        <v>181</v>
      </c>
      <c r="H2" s="210" t="s">
        <v>182</v>
      </c>
      <c r="I2" s="210" t="s">
        <v>579</v>
      </c>
      <c r="J2" s="242" t="s">
        <v>578</v>
      </c>
      <c r="K2" s="244" t="s">
        <v>185</v>
      </c>
      <c r="L2" s="242" t="s">
        <v>186</v>
      </c>
      <c r="M2" s="242" t="s">
        <v>187</v>
      </c>
      <c r="N2" s="242" t="s">
        <v>188</v>
      </c>
    </row>
    <row r="3" spans="1:15" s="170" customFormat="1" ht="15.75">
      <c r="A3" s="254" t="s">
        <v>189</v>
      </c>
      <c r="B3" s="255" t="s">
        <v>190</v>
      </c>
      <c r="C3" s="254" t="s">
        <v>191</v>
      </c>
      <c r="D3" s="254" t="s">
        <v>192</v>
      </c>
      <c r="E3" s="255" t="s">
        <v>193</v>
      </c>
      <c r="F3" s="254" t="s">
        <v>194</v>
      </c>
      <c r="G3" s="254" t="s">
        <v>195</v>
      </c>
      <c r="H3" s="254" t="s">
        <v>196</v>
      </c>
      <c r="I3" s="255" t="s">
        <v>197</v>
      </c>
      <c r="J3" s="249">
        <f>O3+K3</f>
        <v>26.75</v>
      </c>
      <c r="K3" s="249">
        <v>-0.25</v>
      </c>
      <c r="L3" s="256"/>
      <c r="M3" s="256"/>
      <c r="N3" s="256"/>
      <c r="O3" s="170" t="str">
        <f>LEFT(I3,LEN(I3)-2)</f>
        <v xml:space="preserve">27 </v>
      </c>
    </row>
    <row r="4" spans="1:15" s="170" customFormat="1" ht="31.5">
      <c r="A4" s="254" t="s">
        <v>199</v>
      </c>
      <c r="B4" s="255" t="s">
        <v>200</v>
      </c>
      <c r="C4" s="254" t="s">
        <v>201</v>
      </c>
      <c r="D4" s="254" t="s">
        <v>202</v>
      </c>
      <c r="E4" s="255" t="s">
        <v>203</v>
      </c>
      <c r="F4" s="254" t="s">
        <v>194</v>
      </c>
      <c r="G4" s="254" t="s">
        <v>195</v>
      </c>
      <c r="H4" s="254" t="s">
        <v>196</v>
      </c>
      <c r="I4" s="255" t="s">
        <v>204</v>
      </c>
      <c r="J4" s="249">
        <f t="shared" ref="J4:J38" si="0">O4+K4</f>
        <v>26.125</v>
      </c>
      <c r="K4" s="249">
        <v>-0.125</v>
      </c>
      <c r="L4" s="256"/>
      <c r="M4" s="256"/>
      <c r="N4" s="256"/>
      <c r="O4" s="170" t="str">
        <f t="shared" ref="O4:O38" si="1">LEFT(I4,LEN(I4)-2)</f>
        <v xml:space="preserve">26 1/4 </v>
      </c>
    </row>
    <row r="5" spans="1:15" s="170" customFormat="1" ht="30">
      <c r="A5" s="254" t="s">
        <v>205</v>
      </c>
      <c r="B5" s="255" t="s">
        <v>206</v>
      </c>
      <c r="C5" s="254" t="s">
        <v>207</v>
      </c>
      <c r="D5" s="254" t="s">
        <v>208</v>
      </c>
      <c r="E5" s="255" t="s">
        <v>209</v>
      </c>
      <c r="F5" s="254" t="s">
        <v>210</v>
      </c>
      <c r="G5" s="254" t="s">
        <v>195</v>
      </c>
      <c r="H5" s="254" t="s">
        <v>211</v>
      </c>
      <c r="I5" s="255" t="s">
        <v>212</v>
      </c>
      <c r="J5" s="249">
        <f t="shared" si="0"/>
        <v>2.25</v>
      </c>
      <c r="K5" s="249">
        <v>-0.25</v>
      </c>
      <c r="L5" s="256"/>
      <c r="M5" s="256"/>
      <c r="N5" s="256"/>
      <c r="O5" s="170" t="str">
        <f t="shared" si="1"/>
        <v xml:space="preserve">2 1/2 </v>
      </c>
    </row>
    <row r="6" spans="1:15" s="170" customFormat="1" ht="31.5">
      <c r="A6" s="254" t="s">
        <v>213</v>
      </c>
      <c r="B6" s="255" t="s">
        <v>214</v>
      </c>
      <c r="C6" s="254" t="s">
        <v>215</v>
      </c>
      <c r="D6" s="254" t="s">
        <v>216</v>
      </c>
      <c r="E6" s="255" t="s">
        <v>217</v>
      </c>
      <c r="F6" s="254" t="s">
        <v>210</v>
      </c>
      <c r="G6" s="254" t="s">
        <v>195</v>
      </c>
      <c r="H6" s="254" t="s">
        <v>218</v>
      </c>
      <c r="I6" s="255" t="s">
        <v>219</v>
      </c>
      <c r="J6" s="249">
        <f t="shared" si="0"/>
        <v>3.5</v>
      </c>
      <c r="K6" s="249">
        <v>0</v>
      </c>
      <c r="L6" s="256"/>
      <c r="M6" s="256"/>
      <c r="N6" s="256"/>
      <c r="O6" s="170" t="str">
        <f t="shared" si="1"/>
        <v xml:space="preserve">3 1/2 </v>
      </c>
    </row>
    <row r="7" spans="1:15" s="170" customFormat="1" ht="31.5">
      <c r="A7" s="254" t="s">
        <v>220</v>
      </c>
      <c r="B7" s="255" t="s">
        <v>221</v>
      </c>
      <c r="C7" s="254" t="s">
        <v>222</v>
      </c>
      <c r="D7" s="254" t="s">
        <v>216</v>
      </c>
      <c r="E7" s="255" t="s">
        <v>217</v>
      </c>
      <c r="F7" s="254" t="s">
        <v>210</v>
      </c>
      <c r="G7" s="254" t="s">
        <v>195</v>
      </c>
      <c r="H7" s="254" t="s">
        <v>218</v>
      </c>
      <c r="I7" s="255" t="s">
        <v>223</v>
      </c>
      <c r="J7" s="249" t="str">
        <f>O7</f>
        <v xml:space="preserve">3/4 </v>
      </c>
      <c r="K7" s="249">
        <v>0</v>
      </c>
      <c r="L7" s="256"/>
      <c r="M7" s="256"/>
      <c r="N7" s="256"/>
      <c r="O7" s="170" t="str">
        <f t="shared" si="1"/>
        <v xml:space="preserve">3/4 </v>
      </c>
    </row>
    <row r="8" spans="1:15" s="170" customFormat="1" ht="53.25" customHeight="1">
      <c r="A8" s="254" t="s">
        <v>224</v>
      </c>
      <c r="B8" s="255" t="s">
        <v>225</v>
      </c>
      <c r="C8" s="254" t="s">
        <v>226</v>
      </c>
      <c r="D8" s="257" t="s">
        <v>227</v>
      </c>
      <c r="E8" s="255" t="s">
        <v>228</v>
      </c>
      <c r="F8" s="254" t="s">
        <v>210</v>
      </c>
      <c r="G8" s="254" t="s">
        <v>195</v>
      </c>
      <c r="H8" s="254" t="s">
        <v>211</v>
      </c>
      <c r="I8" s="255" t="s">
        <v>229</v>
      </c>
      <c r="J8" s="249">
        <f t="shared" si="0"/>
        <v>9</v>
      </c>
      <c r="K8" s="249">
        <v>0</v>
      </c>
      <c r="L8" s="256"/>
      <c r="M8" s="256"/>
      <c r="N8" s="256"/>
      <c r="O8" s="170" t="str">
        <f t="shared" si="1"/>
        <v xml:space="preserve">9 </v>
      </c>
    </row>
    <row r="9" spans="1:15" s="170" customFormat="1" ht="15.75">
      <c r="A9" s="254" t="s">
        <v>230</v>
      </c>
      <c r="B9" s="255" t="s">
        <v>231</v>
      </c>
      <c r="C9" s="254" t="s">
        <v>232</v>
      </c>
      <c r="D9" s="254"/>
      <c r="E9" s="255"/>
      <c r="F9" s="254" t="s">
        <v>194</v>
      </c>
      <c r="G9" s="254" t="s">
        <v>233</v>
      </c>
      <c r="H9" s="254" t="s">
        <v>198</v>
      </c>
      <c r="I9" s="255" t="s">
        <v>234</v>
      </c>
      <c r="J9" s="249">
        <f t="shared" si="0"/>
        <v>11.5</v>
      </c>
      <c r="K9" s="249">
        <v>0</v>
      </c>
      <c r="L9" s="256"/>
      <c r="M9" s="256"/>
      <c r="N9" s="256"/>
      <c r="O9" s="170" t="str">
        <f t="shared" si="1"/>
        <v xml:space="preserve">11 1/2 </v>
      </c>
    </row>
    <row r="10" spans="1:15" s="170" customFormat="1" ht="51.6" customHeight="1">
      <c r="A10" s="254" t="s">
        <v>235</v>
      </c>
      <c r="B10" s="255" t="s">
        <v>236</v>
      </c>
      <c r="C10" s="254" t="s">
        <v>237</v>
      </c>
      <c r="D10" s="254" t="s">
        <v>238</v>
      </c>
      <c r="E10" s="255" t="s">
        <v>239</v>
      </c>
      <c r="F10" s="254" t="s">
        <v>210</v>
      </c>
      <c r="G10" s="254" t="s">
        <v>195</v>
      </c>
      <c r="H10" s="254" t="s">
        <v>211</v>
      </c>
      <c r="I10" s="255" t="s">
        <v>240</v>
      </c>
      <c r="J10" s="249">
        <f t="shared" si="0"/>
        <v>22.75</v>
      </c>
      <c r="K10" s="249">
        <v>0.25</v>
      </c>
      <c r="L10" s="256"/>
      <c r="M10" s="256"/>
      <c r="N10" s="256"/>
      <c r="O10" s="170" t="str">
        <f>LEFT(I10,LEN(I10)-2)</f>
        <v xml:space="preserve">22 1/2 </v>
      </c>
    </row>
    <row r="11" spans="1:15" s="170" customFormat="1" ht="47.25">
      <c r="A11" s="254" t="s">
        <v>241</v>
      </c>
      <c r="B11" s="255" t="s">
        <v>242</v>
      </c>
      <c r="C11" s="254" t="s">
        <v>243</v>
      </c>
      <c r="D11" s="254" t="s">
        <v>244</v>
      </c>
      <c r="E11" s="255" t="s">
        <v>245</v>
      </c>
      <c r="F11" s="254" t="s">
        <v>210</v>
      </c>
      <c r="G11" s="254" t="s">
        <v>233</v>
      </c>
      <c r="H11" s="254" t="s">
        <v>246</v>
      </c>
      <c r="I11" s="255" t="s">
        <v>247</v>
      </c>
      <c r="J11" s="249">
        <f t="shared" si="0"/>
        <v>20.5</v>
      </c>
      <c r="K11" s="249">
        <v>0</v>
      </c>
      <c r="L11" s="256"/>
      <c r="M11" s="256"/>
      <c r="N11" s="256"/>
      <c r="O11" s="170" t="str">
        <f>LEFT(I11,LEN(I11)-2)</f>
        <v xml:space="preserve">20 1/2 </v>
      </c>
    </row>
    <row r="12" spans="1:15" s="170" customFormat="1" ht="47.25">
      <c r="A12" s="254" t="s">
        <v>248</v>
      </c>
      <c r="B12" s="255" t="s">
        <v>249</v>
      </c>
      <c r="C12" s="254" t="s">
        <v>250</v>
      </c>
      <c r="D12" s="254" t="s">
        <v>251</v>
      </c>
      <c r="E12" s="255" t="s">
        <v>245</v>
      </c>
      <c r="F12" s="254" t="s">
        <v>210</v>
      </c>
      <c r="G12" s="254" t="s">
        <v>233</v>
      </c>
      <c r="H12" s="254" t="s">
        <v>246</v>
      </c>
      <c r="I12" s="255" t="s">
        <v>252</v>
      </c>
      <c r="J12" s="249">
        <f t="shared" si="0"/>
        <v>21</v>
      </c>
      <c r="K12" s="249">
        <v>0</v>
      </c>
      <c r="L12" s="256"/>
      <c r="M12" s="256"/>
      <c r="N12" s="256"/>
      <c r="O12" s="170" t="str">
        <f t="shared" si="1"/>
        <v xml:space="preserve">21 </v>
      </c>
    </row>
    <row r="13" spans="1:15" s="170" customFormat="1" ht="31.5">
      <c r="A13" s="254" t="s">
        <v>253</v>
      </c>
      <c r="B13" s="255" t="s">
        <v>254</v>
      </c>
      <c r="C13" s="254" t="s">
        <v>255</v>
      </c>
      <c r="D13" s="254" t="s">
        <v>256</v>
      </c>
      <c r="E13" s="255" t="s">
        <v>257</v>
      </c>
      <c r="F13" s="254" t="s">
        <v>194</v>
      </c>
      <c r="G13" s="254" t="s">
        <v>233</v>
      </c>
      <c r="H13" s="254" t="s">
        <v>196</v>
      </c>
      <c r="I13" s="255" t="s">
        <v>240</v>
      </c>
      <c r="J13" s="249">
        <f t="shared" si="0"/>
        <v>22.75</v>
      </c>
      <c r="K13" s="249">
        <v>0.25</v>
      </c>
      <c r="L13" s="256"/>
      <c r="M13" s="256"/>
      <c r="N13" s="256"/>
      <c r="O13" s="170" t="str">
        <f t="shared" si="1"/>
        <v xml:space="preserve">22 1/2 </v>
      </c>
    </row>
    <row r="14" spans="1:15" s="170" customFormat="1" ht="32.25" customHeight="1">
      <c r="A14" s="254" t="s">
        <v>258</v>
      </c>
      <c r="B14" s="255" t="s">
        <v>259</v>
      </c>
      <c r="C14" s="254" t="s">
        <v>260</v>
      </c>
      <c r="D14" s="254" t="s">
        <v>261</v>
      </c>
      <c r="E14" s="255" t="s">
        <v>262</v>
      </c>
      <c r="F14" s="254" t="s">
        <v>194</v>
      </c>
      <c r="G14" s="254" t="s">
        <v>233</v>
      </c>
      <c r="H14" s="254" t="s">
        <v>196</v>
      </c>
      <c r="I14" s="255" t="s">
        <v>263</v>
      </c>
      <c r="J14" s="249">
        <f t="shared" si="0"/>
        <v>19.5</v>
      </c>
      <c r="K14" s="249">
        <v>0.5</v>
      </c>
      <c r="L14" s="256"/>
      <c r="M14" s="256"/>
      <c r="N14" s="256"/>
      <c r="O14" s="170" t="str">
        <f t="shared" si="1"/>
        <v xml:space="preserve">19 </v>
      </c>
    </row>
    <row r="15" spans="1:15" s="170" customFormat="1" ht="32.25" customHeight="1">
      <c r="A15" s="254" t="s">
        <v>264</v>
      </c>
      <c r="B15" s="255" t="s">
        <v>265</v>
      </c>
      <c r="C15" s="254" t="s">
        <v>266</v>
      </c>
      <c r="D15" s="254" t="s">
        <v>267</v>
      </c>
      <c r="E15" s="255" t="s">
        <v>268</v>
      </c>
      <c r="F15" s="254" t="s">
        <v>194</v>
      </c>
      <c r="G15" s="254" t="s">
        <v>233</v>
      </c>
      <c r="H15" s="254" t="s">
        <v>196</v>
      </c>
      <c r="I15" s="255" t="s">
        <v>269</v>
      </c>
      <c r="J15" s="249">
        <f t="shared" si="0"/>
        <v>17.25</v>
      </c>
      <c r="K15" s="249">
        <v>0.25</v>
      </c>
      <c r="L15" s="256"/>
      <c r="M15" s="256"/>
      <c r="N15" s="256"/>
      <c r="O15" s="170" t="str">
        <f t="shared" si="1"/>
        <v xml:space="preserve">17 </v>
      </c>
    </row>
    <row r="16" spans="1:15" s="170" customFormat="1" ht="30">
      <c r="A16" s="254" t="s">
        <v>270</v>
      </c>
      <c r="B16" s="255" t="s">
        <v>271</v>
      </c>
      <c r="C16" s="254" t="s">
        <v>272</v>
      </c>
      <c r="D16" s="254" t="s">
        <v>273</v>
      </c>
      <c r="E16" s="255" t="s">
        <v>274</v>
      </c>
      <c r="F16" s="254" t="s">
        <v>210</v>
      </c>
      <c r="G16" s="254" t="s">
        <v>195</v>
      </c>
      <c r="H16" s="254" t="s">
        <v>218</v>
      </c>
      <c r="I16" s="255" t="s">
        <v>212</v>
      </c>
      <c r="J16" s="249">
        <f t="shared" si="0"/>
        <v>2.5</v>
      </c>
      <c r="K16" s="249">
        <v>0</v>
      </c>
      <c r="L16" s="256"/>
      <c r="M16" s="256"/>
      <c r="N16" s="256"/>
      <c r="O16" s="170" t="str">
        <f t="shared" si="1"/>
        <v xml:space="preserve">2 1/2 </v>
      </c>
    </row>
    <row r="17" spans="1:15" s="170" customFormat="1" ht="45">
      <c r="A17" s="254" t="s">
        <v>275</v>
      </c>
      <c r="B17" s="255" t="s">
        <v>276</v>
      </c>
      <c r="C17" s="254" t="s">
        <v>277</v>
      </c>
      <c r="D17" s="254" t="s">
        <v>278</v>
      </c>
      <c r="E17" s="255" t="s">
        <v>279</v>
      </c>
      <c r="F17" s="254" t="s">
        <v>194</v>
      </c>
      <c r="G17" s="254" t="s">
        <v>195</v>
      </c>
      <c r="H17" s="254" t="s">
        <v>196</v>
      </c>
      <c r="I17" s="255" t="s">
        <v>280</v>
      </c>
      <c r="J17" s="249">
        <f t="shared" si="0"/>
        <v>35</v>
      </c>
      <c r="K17" s="249">
        <v>0</v>
      </c>
      <c r="L17" s="256"/>
      <c r="M17" s="256"/>
      <c r="N17" s="256"/>
      <c r="O17" s="170" t="str">
        <f t="shared" si="1"/>
        <v xml:space="preserve">35 </v>
      </c>
    </row>
    <row r="18" spans="1:15" s="170" customFormat="1" ht="31.5">
      <c r="A18" s="254" t="s">
        <v>281</v>
      </c>
      <c r="B18" s="255" t="s">
        <v>282</v>
      </c>
      <c r="C18" s="254" t="s">
        <v>283</v>
      </c>
      <c r="D18" s="254" t="s">
        <v>284</v>
      </c>
      <c r="E18" s="255" t="s">
        <v>285</v>
      </c>
      <c r="F18" s="254" t="s">
        <v>210</v>
      </c>
      <c r="G18" s="254" t="s">
        <v>195</v>
      </c>
      <c r="H18" s="254" t="s">
        <v>211</v>
      </c>
      <c r="I18" s="255" t="s">
        <v>286</v>
      </c>
      <c r="J18" s="249">
        <f t="shared" si="0"/>
        <v>12.75</v>
      </c>
      <c r="K18" s="249">
        <v>-0.25</v>
      </c>
      <c r="L18" s="256"/>
      <c r="M18" s="256"/>
      <c r="N18" s="256"/>
      <c r="O18" s="170" t="str">
        <f t="shared" si="1"/>
        <v xml:space="preserve">13 </v>
      </c>
    </row>
    <row r="19" spans="1:15" s="170" customFormat="1" ht="31.5">
      <c r="A19" s="254" t="s">
        <v>287</v>
      </c>
      <c r="B19" s="255" t="s">
        <v>288</v>
      </c>
      <c r="C19" s="254" t="s">
        <v>289</v>
      </c>
      <c r="D19" s="257" t="s">
        <v>290</v>
      </c>
      <c r="E19" s="255" t="s">
        <v>257</v>
      </c>
      <c r="F19" s="254" t="s">
        <v>210</v>
      </c>
      <c r="G19" s="254" t="s">
        <v>233</v>
      </c>
      <c r="H19" s="254" t="s">
        <v>211</v>
      </c>
      <c r="I19" s="255" t="s">
        <v>291</v>
      </c>
      <c r="J19" s="249">
        <f t="shared" si="0"/>
        <v>10.25</v>
      </c>
      <c r="K19" s="249">
        <v>0</v>
      </c>
      <c r="L19" s="256"/>
      <c r="M19" s="256"/>
      <c r="N19" s="256"/>
      <c r="O19" s="170" t="str">
        <f t="shared" si="1"/>
        <v xml:space="preserve">10 1/4 </v>
      </c>
    </row>
    <row r="20" spans="1:15" s="170" customFormat="1" ht="15.75">
      <c r="A20" s="254" t="s">
        <v>292</v>
      </c>
      <c r="B20" s="255" t="s">
        <v>293</v>
      </c>
      <c r="C20" s="254" t="s">
        <v>294</v>
      </c>
      <c r="D20" s="254" t="s">
        <v>295</v>
      </c>
      <c r="E20" s="255" t="s">
        <v>296</v>
      </c>
      <c r="F20" s="254" t="s">
        <v>210</v>
      </c>
      <c r="G20" s="254" t="s">
        <v>233</v>
      </c>
      <c r="H20" s="254" t="s">
        <v>211</v>
      </c>
      <c r="I20" s="255" t="s">
        <v>297</v>
      </c>
      <c r="J20" s="249">
        <f t="shared" si="0"/>
        <v>7.25</v>
      </c>
      <c r="K20" s="249">
        <v>-0.25</v>
      </c>
      <c r="L20" s="256"/>
      <c r="M20" s="256"/>
      <c r="N20" s="256"/>
      <c r="O20" s="170" t="str">
        <f t="shared" si="1"/>
        <v xml:space="preserve">7 1/2 </v>
      </c>
    </row>
    <row r="21" spans="1:15" s="170" customFormat="1" ht="45.75" customHeight="1">
      <c r="A21" s="254" t="s">
        <v>298</v>
      </c>
      <c r="B21" s="255" t="s">
        <v>299</v>
      </c>
      <c r="C21" s="254" t="s">
        <v>300</v>
      </c>
      <c r="D21" s="254" t="s">
        <v>301</v>
      </c>
      <c r="E21" s="255" t="s">
        <v>302</v>
      </c>
      <c r="F21" s="254" t="s">
        <v>210</v>
      </c>
      <c r="G21" s="254" t="s">
        <v>233</v>
      </c>
      <c r="H21" s="254" t="s">
        <v>211</v>
      </c>
      <c r="I21" s="255" t="s">
        <v>303</v>
      </c>
      <c r="J21" s="249">
        <f t="shared" si="0"/>
        <v>5</v>
      </c>
      <c r="K21" s="249">
        <v>0.25</v>
      </c>
      <c r="L21" s="256"/>
      <c r="M21" s="256"/>
      <c r="N21" s="256"/>
      <c r="O21" s="170" t="str">
        <f t="shared" si="1"/>
        <v xml:space="preserve">4 3/4 </v>
      </c>
    </row>
    <row r="22" spans="1:15" s="170" customFormat="1" ht="36" customHeight="1">
      <c r="A22" s="254" t="s">
        <v>304</v>
      </c>
      <c r="B22" s="255" t="s">
        <v>305</v>
      </c>
      <c r="C22" s="254" t="s">
        <v>306</v>
      </c>
      <c r="D22" s="254" t="s">
        <v>307</v>
      </c>
      <c r="E22" s="255" t="s">
        <v>308</v>
      </c>
      <c r="F22" s="254" t="s">
        <v>210</v>
      </c>
      <c r="G22" s="254" t="s">
        <v>233</v>
      </c>
      <c r="H22" s="254" t="s">
        <v>211</v>
      </c>
      <c r="I22" s="255" t="s">
        <v>309</v>
      </c>
      <c r="J22" s="249">
        <f t="shared" si="0"/>
        <v>3.75</v>
      </c>
      <c r="K22" s="249">
        <v>0</v>
      </c>
      <c r="L22" s="256"/>
      <c r="M22" s="256"/>
      <c r="N22" s="256"/>
      <c r="O22" s="170" t="str">
        <f t="shared" si="1"/>
        <v xml:space="preserve">3 3/4 </v>
      </c>
    </row>
    <row r="23" spans="1:15" s="170" customFormat="1" ht="36" customHeight="1">
      <c r="A23" s="254" t="s">
        <v>310</v>
      </c>
      <c r="B23" s="255" t="s">
        <v>311</v>
      </c>
      <c r="C23" s="254" t="s">
        <v>312</v>
      </c>
      <c r="D23" s="254" t="s">
        <v>313</v>
      </c>
      <c r="E23" s="255" t="s">
        <v>314</v>
      </c>
      <c r="F23" s="254" t="s">
        <v>210</v>
      </c>
      <c r="G23" s="254" t="s">
        <v>195</v>
      </c>
      <c r="H23" s="254" t="s">
        <v>218</v>
      </c>
      <c r="I23" s="255" t="s">
        <v>212</v>
      </c>
      <c r="J23" s="249">
        <f t="shared" si="0"/>
        <v>2.5</v>
      </c>
      <c r="K23" s="249">
        <v>0</v>
      </c>
      <c r="L23" s="256"/>
      <c r="M23" s="256"/>
      <c r="N23" s="256"/>
      <c r="O23" s="170" t="str">
        <f t="shared" si="1"/>
        <v xml:space="preserve">2 1/2 </v>
      </c>
    </row>
    <row r="24" spans="1:15" s="170" customFormat="1" ht="31.5">
      <c r="A24" s="254" t="s">
        <v>315</v>
      </c>
      <c r="B24" s="255" t="s">
        <v>316</v>
      </c>
      <c r="C24" s="254" t="s">
        <v>317</v>
      </c>
      <c r="D24" s="254" t="s">
        <v>318</v>
      </c>
      <c r="E24" s="255" t="s">
        <v>319</v>
      </c>
      <c r="F24" s="254" t="s">
        <v>210</v>
      </c>
      <c r="G24" s="254" t="s">
        <v>233</v>
      </c>
      <c r="H24" s="254" t="s">
        <v>246</v>
      </c>
      <c r="I24" s="255" t="s">
        <v>320</v>
      </c>
      <c r="J24" s="249">
        <f t="shared" si="0"/>
        <v>14.75</v>
      </c>
      <c r="K24" s="249">
        <v>-0.25</v>
      </c>
      <c r="L24" s="256"/>
      <c r="M24" s="256"/>
      <c r="N24" s="256"/>
      <c r="O24" s="170" t="str">
        <f t="shared" si="1"/>
        <v xml:space="preserve">15 </v>
      </c>
    </row>
    <row r="25" spans="1:15" s="170" customFormat="1" ht="15.75">
      <c r="A25" s="254" t="s">
        <v>321</v>
      </c>
      <c r="B25" s="255" t="s">
        <v>322</v>
      </c>
      <c r="C25" s="254" t="s">
        <v>323</v>
      </c>
      <c r="D25" s="254"/>
      <c r="E25" s="255"/>
      <c r="F25" s="254" t="s">
        <v>210</v>
      </c>
      <c r="G25" s="254" t="s">
        <v>195</v>
      </c>
      <c r="H25" s="254" t="s">
        <v>218</v>
      </c>
      <c r="I25" s="255" t="s">
        <v>324</v>
      </c>
      <c r="J25" s="249">
        <f t="shared" si="0"/>
        <v>13.5</v>
      </c>
      <c r="K25" s="249">
        <v>0</v>
      </c>
      <c r="L25" s="256"/>
      <c r="M25" s="256"/>
      <c r="N25" s="256"/>
      <c r="O25" s="170" t="str">
        <f t="shared" si="1"/>
        <v xml:space="preserve">13 1/2 </v>
      </c>
    </row>
    <row r="26" spans="1:15" s="170" customFormat="1" ht="47.25">
      <c r="A26" s="254" t="s">
        <v>325</v>
      </c>
      <c r="B26" s="255" t="s">
        <v>326</v>
      </c>
      <c r="C26" s="254" t="s">
        <v>327</v>
      </c>
      <c r="D26" s="257" t="s">
        <v>328</v>
      </c>
      <c r="E26" s="255" t="s">
        <v>329</v>
      </c>
      <c r="F26" s="254" t="s">
        <v>210</v>
      </c>
      <c r="G26" s="254" t="s">
        <v>233</v>
      </c>
      <c r="H26" s="254" t="s">
        <v>246</v>
      </c>
      <c r="I26" s="255" t="s">
        <v>330</v>
      </c>
      <c r="J26" s="249">
        <f t="shared" si="0"/>
        <v>10.5</v>
      </c>
      <c r="K26" s="249">
        <v>0</v>
      </c>
      <c r="L26" s="256"/>
      <c r="M26" s="256"/>
      <c r="N26" s="256"/>
      <c r="O26" s="170" t="str">
        <f t="shared" si="1"/>
        <v xml:space="preserve">10 1/2 </v>
      </c>
    </row>
    <row r="27" spans="1:15" s="170" customFormat="1" ht="31.5">
      <c r="A27" s="254" t="s">
        <v>331</v>
      </c>
      <c r="B27" s="255" t="s">
        <v>332</v>
      </c>
      <c r="C27" s="254" t="s">
        <v>333</v>
      </c>
      <c r="D27" s="254"/>
      <c r="E27" s="255"/>
      <c r="F27" s="254" t="s">
        <v>210</v>
      </c>
      <c r="G27" s="254" t="s">
        <v>195</v>
      </c>
      <c r="H27" s="254" t="s">
        <v>196</v>
      </c>
      <c r="I27" s="255" t="s">
        <v>334</v>
      </c>
      <c r="J27" s="249">
        <f t="shared" si="0"/>
        <v>9.75</v>
      </c>
      <c r="K27" s="249">
        <v>-0.25</v>
      </c>
      <c r="L27" s="256"/>
      <c r="M27" s="256"/>
      <c r="N27" s="256"/>
      <c r="O27" s="170" t="str">
        <f t="shared" si="1"/>
        <v xml:space="preserve">10 </v>
      </c>
    </row>
    <row r="28" spans="1:15" s="170" customFormat="1" ht="35.25" customHeight="1">
      <c r="A28" s="254" t="s">
        <v>335</v>
      </c>
      <c r="B28" s="255" t="s">
        <v>336</v>
      </c>
      <c r="C28" s="254" t="s">
        <v>337</v>
      </c>
      <c r="D28" s="257"/>
      <c r="E28" s="255"/>
      <c r="F28" s="254" t="s">
        <v>210</v>
      </c>
      <c r="G28" s="254" t="s">
        <v>195</v>
      </c>
      <c r="H28" s="254" t="s">
        <v>218</v>
      </c>
      <c r="I28" s="255" t="s">
        <v>338</v>
      </c>
      <c r="J28" s="249">
        <f t="shared" si="0"/>
        <v>1</v>
      </c>
      <c r="K28" s="249">
        <v>0</v>
      </c>
      <c r="L28" s="256"/>
      <c r="M28" s="256"/>
      <c r="N28" s="256"/>
      <c r="O28" s="170" t="str">
        <f t="shared" si="1"/>
        <v xml:space="preserve">1 </v>
      </c>
    </row>
    <row r="29" spans="1:15" s="170" customFormat="1" ht="43.5" customHeight="1">
      <c r="A29" s="254" t="s">
        <v>339</v>
      </c>
      <c r="B29" s="255" t="s">
        <v>340</v>
      </c>
      <c r="C29" s="254" t="s">
        <v>341</v>
      </c>
      <c r="D29" s="257"/>
      <c r="E29" s="255"/>
      <c r="F29" s="254" t="s">
        <v>210</v>
      </c>
      <c r="G29" s="254" t="s">
        <v>195</v>
      </c>
      <c r="H29" s="254" t="s">
        <v>218</v>
      </c>
      <c r="I29" s="255" t="s">
        <v>338</v>
      </c>
      <c r="J29" s="249">
        <f t="shared" si="0"/>
        <v>1</v>
      </c>
      <c r="K29" s="249">
        <v>0</v>
      </c>
      <c r="L29" s="256"/>
      <c r="M29" s="256"/>
      <c r="N29" s="256"/>
      <c r="O29" s="170" t="str">
        <f t="shared" si="1"/>
        <v xml:space="preserve">1 </v>
      </c>
    </row>
    <row r="30" spans="1:15" s="170" customFormat="1" ht="43.5" customHeight="1">
      <c r="A30" s="254" t="s">
        <v>342</v>
      </c>
      <c r="B30" s="255" t="s">
        <v>343</v>
      </c>
      <c r="C30" s="254" t="s">
        <v>344</v>
      </c>
      <c r="D30" s="257"/>
      <c r="E30" s="255"/>
      <c r="F30" s="254" t="s">
        <v>210</v>
      </c>
      <c r="G30" s="254" t="s">
        <v>195</v>
      </c>
      <c r="H30" s="254" t="s">
        <v>218</v>
      </c>
      <c r="I30" s="255" t="s">
        <v>345</v>
      </c>
      <c r="J30" s="249">
        <f t="shared" si="0"/>
        <v>1.5</v>
      </c>
      <c r="K30" s="249">
        <v>0</v>
      </c>
      <c r="L30" s="256"/>
      <c r="M30" s="256"/>
      <c r="N30" s="256"/>
      <c r="O30" s="170" t="str">
        <f t="shared" si="1"/>
        <v xml:space="preserve">1 1/2 </v>
      </c>
    </row>
    <row r="31" spans="1:15" s="170" customFormat="1" ht="47.25" customHeight="1">
      <c r="A31" s="254" t="s">
        <v>346</v>
      </c>
      <c r="B31" s="255" t="s">
        <v>347</v>
      </c>
      <c r="C31" s="254" t="s">
        <v>348</v>
      </c>
      <c r="D31" s="257" t="s">
        <v>349</v>
      </c>
      <c r="E31" s="255" t="s">
        <v>350</v>
      </c>
      <c r="F31" s="254" t="s">
        <v>210</v>
      </c>
      <c r="G31" s="254" t="s">
        <v>195</v>
      </c>
      <c r="H31" s="254" t="s">
        <v>211</v>
      </c>
      <c r="I31" s="255" t="s">
        <v>351</v>
      </c>
      <c r="J31" s="249">
        <f t="shared" si="0"/>
        <v>8</v>
      </c>
      <c r="K31" s="249">
        <v>-0.5</v>
      </c>
      <c r="L31" s="256"/>
      <c r="M31" s="256"/>
      <c r="N31" s="256"/>
      <c r="O31" s="170" t="str">
        <f t="shared" si="1"/>
        <v xml:space="preserve">8 1/2 </v>
      </c>
    </row>
    <row r="32" spans="1:15" s="170" customFormat="1" ht="50.25" customHeight="1">
      <c r="A32" s="254" t="s">
        <v>352</v>
      </c>
      <c r="B32" s="255" t="s">
        <v>353</v>
      </c>
      <c r="C32" s="254" t="s">
        <v>354</v>
      </c>
      <c r="D32" s="257"/>
      <c r="E32" s="255"/>
      <c r="F32" s="254" t="s">
        <v>210</v>
      </c>
      <c r="G32" s="254" t="s">
        <v>195</v>
      </c>
      <c r="H32" s="254" t="s">
        <v>218</v>
      </c>
      <c r="I32" s="255" t="s">
        <v>355</v>
      </c>
      <c r="J32" s="249">
        <f t="shared" si="0"/>
        <v>3</v>
      </c>
      <c r="K32" s="249">
        <v>0</v>
      </c>
      <c r="L32" s="256"/>
      <c r="M32" s="256"/>
      <c r="N32" s="256"/>
      <c r="O32" s="170" t="str">
        <f t="shared" si="1"/>
        <v xml:space="preserve">3 </v>
      </c>
    </row>
    <row r="33" spans="1:15" s="170" customFormat="1" ht="35.25" customHeight="1">
      <c r="A33" s="254" t="s">
        <v>356</v>
      </c>
      <c r="B33" s="255" t="s">
        <v>357</v>
      </c>
      <c r="C33" s="254" t="s">
        <v>358</v>
      </c>
      <c r="D33" s="254" t="s">
        <v>359</v>
      </c>
      <c r="E33" s="255" t="s">
        <v>360</v>
      </c>
      <c r="F33" s="254" t="s">
        <v>210</v>
      </c>
      <c r="G33" s="254" t="s">
        <v>195</v>
      </c>
      <c r="H33" s="254" t="s">
        <v>211</v>
      </c>
      <c r="I33" s="255" t="s">
        <v>361</v>
      </c>
      <c r="J33" s="249">
        <f t="shared" si="0"/>
        <v>9.5</v>
      </c>
      <c r="K33" s="249">
        <v>0</v>
      </c>
      <c r="L33" s="256"/>
      <c r="M33" s="256"/>
      <c r="N33" s="256"/>
      <c r="O33" s="170" t="str">
        <f t="shared" si="1"/>
        <v xml:space="preserve">9 1/2 </v>
      </c>
    </row>
    <row r="34" spans="1:15" s="170" customFormat="1" ht="44.25" customHeight="1">
      <c r="A34" s="254" t="s">
        <v>362</v>
      </c>
      <c r="B34" s="255" t="s">
        <v>572</v>
      </c>
      <c r="C34" s="254" t="s">
        <v>363</v>
      </c>
      <c r="D34" s="257" t="s">
        <v>364</v>
      </c>
      <c r="E34" s="255" t="s">
        <v>365</v>
      </c>
      <c r="F34" s="254" t="s">
        <v>210</v>
      </c>
      <c r="G34" s="254" t="s">
        <v>195</v>
      </c>
      <c r="H34" s="254" t="s">
        <v>211</v>
      </c>
      <c r="I34" s="255" t="s">
        <v>286</v>
      </c>
      <c r="J34" s="249">
        <f t="shared" si="0"/>
        <v>13.25</v>
      </c>
      <c r="K34" s="249">
        <v>0.25</v>
      </c>
      <c r="L34" s="256"/>
      <c r="M34" s="256"/>
      <c r="N34" s="256"/>
      <c r="O34" s="170" t="str">
        <f t="shared" si="1"/>
        <v xml:space="preserve">13 </v>
      </c>
    </row>
    <row r="35" spans="1:15" s="170" customFormat="1" ht="35.25" customHeight="1">
      <c r="A35" s="254" t="s">
        <v>366</v>
      </c>
      <c r="B35" s="255" t="s">
        <v>367</v>
      </c>
      <c r="C35" s="254" t="s">
        <v>368</v>
      </c>
      <c r="D35" s="254" t="s">
        <v>369</v>
      </c>
      <c r="E35" s="255" t="s">
        <v>370</v>
      </c>
      <c r="F35" s="254" t="s">
        <v>210</v>
      </c>
      <c r="G35" s="254" t="s">
        <v>195</v>
      </c>
      <c r="H35" s="254" t="s">
        <v>218</v>
      </c>
      <c r="I35" s="255" t="s">
        <v>223</v>
      </c>
      <c r="J35" s="249" t="str">
        <f>O35</f>
        <v xml:space="preserve">3/4 </v>
      </c>
      <c r="K35" s="249">
        <v>0</v>
      </c>
      <c r="L35" s="256"/>
      <c r="M35" s="256"/>
      <c r="N35" s="256"/>
      <c r="O35" s="170" t="str">
        <f t="shared" si="1"/>
        <v xml:space="preserve">3/4 </v>
      </c>
    </row>
    <row r="36" spans="1:15" s="170" customFormat="1" ht="45.75" customHeight="1">
      <c r="A36" s="254" t="s">
        <v>371</v>
      </c>
      <c r="B36" s="255" t="s">
        <v>372</v>
      </c>
      <c r="C36" s="254" t="s">
        <v>373</v>
      </c>
      <c r="D36" s="254" t="s">
        <v>374</v>
      </c>
      <c r="E36" s="255" t="s">
        <v>375</v>
      </c>
      <c r="F36" s="254" t="s">
        <v>210</v>
      </c>
      <c r="G36" s="254" t="s">
        <v>195</v>
      </c>
      <c r="H36" s="254" t="s">
        <v>218</v>
      </c>
      <c r="I36" s="255" t="s">
        <v>376</v>
      </c>
      <c r="J36" s="249">
        <f t="shared" si="0"/>
        <v>7.125</v>
      </c>
      <c r="K36" s="249">
        <v>0.125</v>
      </c>
      <c r="L36" s="256"/>
      <c r="M36" s="256"/>
      <c r="N36" s="256"/>
      <c r="O36" s="170" t="str">
        <f t="shared" si="1"/>
        <v xml:space="preserve">7 </v>
      </c>
    </row>
    <row r="37" spans="1:15" s="170" customFormat="1" ht="47.25" customHeight="1">
      <c r="A37" s="254" t="s">
        <v>377</v>
      </c>
      <c r="B37" s="255" t="s">
        <v>573</v>
      </c>
      <c r="C37" s="254" t="s">
        <v>378</v>
      </c>
      <c r="D37" s="254" t="s">
        <v>379</v>
      </c>
      <c r="E37" s="255" t="s">
        <v>380</v>
      </c>
      <c r="F37" s="254" t="s">
        <v>194</v>
      </c>
      <c r="G37" s="254" t="s">
        <v>195</v>
      </c>
      <c r="H37" s="254" t="s">
        <v>218</v>
      </c>
      <c r="I37" s="255" t="s">
        <v>376</v>
      </c>
      <c r="J37" s="249">
        <f t="shared" si="0"/>
        <v>7.125</v>
      </c>
      <c r="K37" s="249">
        <v>0.125</v>
      </c>
      <c r="L37" s="256"/>
      <c r="M37" s="256"/>
      <c r="N37" s="256"/>
      <c r="O37" s="170" t="str">
        <f t="shared" si="1"/>
        <v xml:space="preserve">7 </v>
      </c>
    </row>
    <row r="38" spans="1:15" s="170" customFormat="1" ht="47.25" customHeight="1">
      <c r="A38" s="254" t="s">
        <v>381</v>
      </c>
      <c r="B38" s="255" t="s">
        <v>574</v>
      </c>
      <c r="C38" s="254" t="s">
        <v>382</v>
      </c>
      <c r="D38" s="254" t="s">
        <v>383</v>
      </c>
      <c r="E38" s="255" t="s">
        <v>384</v>
      </c>
      <c r="F38" s="254" t="s">
        <v>210</v>
      </c>
      <c r="G38" s="254" t="s">
        <v>195</v>
      </c>
      <c r="H38" s="254" t="s">
        <v>218</v>
      </c>
      <c r="I38" s="255" t="s">
        <v>385</v>
      </c>
      <c r="J38" s="249">
        <f t="shared" si="0"/>
        <v>1.875</v>
      </c>
      <c r="K38" s="249">
        <v>0</v>
      </c>
      <c r="L38" s="256"/>
      <c r="M38" s="256"/>
      <c r="N38" s="256"/>
      <c r="O38" s="170" t="str">
        <f t="shared" si="1"/>
        <v xml:space="preserve">1 7/8 </v>
      </c>
    </row>
  </sheetData>
  <autoFilter ref="A2:P38" xr:uid="{BECFA6D8-0CC9-47C0-B5F3-ECC5104B77A4}"/>
  <pageMargins left="0.7" right="0.7" top="0.75" bottom="0.75" header="0.3" footer="0.3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140625" defaultRowHeight="23.25"/>
  <cols>
    <col min="1" max="1" width="32.42578125" style="148" customWidth="1"/>
    <col min="2" max="2" width="29.42578125" style="148" bestFit="1" customWidth="1"/>
    <col min="3" max="3" width="9.140625" style="148" customWidth="1"/>
    <col min="4" max="4" width="45.42578125" style="148" customWidth="1"/>
    <col min="5" max="5" width="45.140625" style="148" bestFit="1" customWidth="1"/>
    <col min="6" max="6" width="9" style="148" bestFit="1" customWidth="1"/>
    <col min="7" max="7" width="5.85546875" style="148" bestFit="1" customWidth="1"/>
    <col min="8" max="8" width="11.140625" style="148" bestFit="1" customWidth="1"/>
    <col min="9" max="9" width="7.85546875" style="148" bestFit="1" customWidth="1"/>
    <col min="10" max="16384" width="9.140625" style="148"/>
  </cols>
  <sheetData>
    <row r="1" spans="1:17" s="153" customFormat="1" ht="18.75">
      <c r="A1" s="151" t="s">
        <v>386</v>
      </c>
      <c r="B1" s="151" t="s">
        <v>387</v>
      </c>
      <c r="C1" s="152"/>
      <c r="D1" s="151" t="s">
        <v>388</v>
      </c>
      <c r="E1" s="151"/>
    </row>
    <row r="2" spans="1:17" s="166" customFormat="1" ht="25.5">
      <c r="A2" s="164" t="s">
        <v>389</v>
      </c>
      <c r="B2" s="164"/>
      <c r="C2" s="164" t="s">
        <v>390</v>
      </c>
      <c r="D2" s="164" t="s">
        <v>391</v>
      </c>
      <c r="E2" s="164"/>
      <c r="F2" s="164" t="s">
        <v>392</v>
      </c>
      <c r="G2" s="164" t="s">
        <v>393</v>
      </c>
      <c r="H2" s="164" t="s">
        <v>151</v>
      </c>
      <c r="I2" s="164" t="s">
        <v>79</v>
      </c>
      <c r="J2" s="165"/>
      <c r="K2" s="165"/>
      <c r="L2" s="165"/>
      <c r="M2" s="165"/>
      <c r="N2" s="165"/>
      <c r="O2" s="165"/>
      <c r="P2" s="165"/>
    </row>
    <row r="3" spans="1:17" s="160" customFormat="1" ht="28.5">
      <c r="A3" s="154" t="s">
        <v>394</v>
      </c>
      <c r="B3" s="155" t="s">
        <v>395</v>
      </c>
      <c r="C3" s="154" t="s">
        <v>396</v>
      </c>
      <c r="D3" s="154" t="s">
        <v>397</v>
      </c>
      <c r="E3" s="155" t="s">
        <v>193</v>
      </c>
      <c r="F3" s="156" t="s">
        <v>398</v>
      </c>
      <c r="G3" s="156" t="s">
        <v>399</v>
      </c>
      <c r="H3" s="156" t="s">
        <v>400</v>
      </c>
      <c r="I3" s="157" t="s">
        <v>401</v>
      </c>
      <c r="J3" s="158"/>
      <c r="K3" s="159"/>
      <c r="M3" s="159"/>
      <c r="O3" s="158"/>
      <c r="P3" s="158"/>
      <c r="Q3" s="159"/>
    </row>
    <row r="4" spans="1:17" s="160" customFormat="1" ht="15">
      <c r="A4" s="154" t="s">
        <v>402</v>
      </c>
      <c r="B4" s="155" t="s">
        <v>403</v>
      </c>
      <c r="C4" s="154" t="s">
        <v>404</v>
      </c>
      <c r="D4" s="154" t="s">
        <v>405</v>
      </c>
      <c r="E4" s="155" t="s">
        <v>406</v>
      </c>
      <c r="F4" s="156" t="s">
        <v>398</v>
      </c>
      <c r="G4" s="156" t="s">
        <v>399</v>
      </c>
      <c r="H4" s="156" t="s">
        <v>400</v>
      </c>
      <c r="I4" s="157" t="s">
        <v>407</v>
      </c>
      <c r="J4" s="158"/>
      <c r="K4" s="159"/>
      <c r="M4" s="159"/>
      <c r="O4" s="158"/>
      <c r="P4" s="158"/>
      <c r="Q4" s="159"/>
    </row>
    <row r="5" spans="1:17" s="160" customFormat="1" ht="15">
      <c r="A5" s="154" t="s">
        <v>408</v>
      </c>
      <c r="B5" s="155" t="s">
        <v>214</v>
      </c>
      <c r="C5" s="154" t="s">
        <v>409</v>
      </c>
      <c r="D5" s="154" t="s">
        <v>410</v>
      </c>
      <c r="E5" s="155" t="s">
        <v>411</v>
      </c>
      <c r="F5" s="156" t="s">
        <v>412</v>
      </c>
      <c r="G5" s="156" t="s">
        <v>399</v>
      </c>
      <c r="H5" s="156" t="s">
        <v>413</v>
      </c>
      <c r="I5" s="157" t="s">
        <v>414</v>
      </c>
      <c r="J5" s="158"/>
      <c r="K5" s="159"/>
      <c r="M5" s="159"/>
      <c r="O5" s="158"/>
      <c r="P5" s="158"/>
      <c r="Q5" s="159"/>
    </row>
    <row r="6" spans="1:17" s="160" customFormat="1" ht="15">
      <c r="A6" s="154" t="s">
        <v>415</v>
      </c>
      <c r="B6" s="155" t="s">
        <v>221</v>
      </c>
      <c r="C6" s="154" t="s">
        <v>416</v>
      </c>
      <c r="D6" s="154" t="s">
        <v>410</v>
      </c>
      <c r="E6" s="155" t="s">
        <v>411</v>
      </c>
      <c r="F6" s="156" t="s">
        <v>412</v>
      </c>
      <c r="G6" s="156" t="s">
        <v>399</v>
      </c>
      <c r="H6" s="156" t="s">
        <v>413</v>
      </c>
      <c r="I6" s="157" t="s">
        <v>417</v>
      </c>
      <c r="J6" s="158"/>
      <c r="K6" s="159"/>
      <c r="M6" s="159"/>
      <c r="O6" s="158"/>
      <c r="P6" s="158"/>
      <c r="Q6" s="159"/>
    </row>
    <row r="7" spans="1:17" s="160" customFormat="1" ht="28.5">
      <c r="A7" s="154" t="s">
        <v>418</v>
      </c>
      <c r="B7" s="155" t="s">
        <v>225</v>
      </c>
      <c r="C7" s="154" t="s">
        <v>419</v>
      </c>
      <c r="D7" s="154" t="s">
        <v>420</v>
      </c>
      <c r="E7" s="155" t="s">
        <v>421</v>
      </c>
      <c r="F7" s="156" t="s">
        <v>412</v>
      </c>
      <c r="G7" s="156" t="s">
        <v>399</v>
      </c>
      <c r="H7" s="156" t="s">
        <v>422</v>
      </c>
      <c r="I7" s="157" t="s">
        <v>423</v>
      </c>
      <c r="J7" s="158"/>
      <c r="K7" s="159"/>
      <c r="M7" s="159"/>
      <c r="O7" s="158"/>
      <c r="P7" s="158"/>
      <c r="Q7" s="159"/>
    </row>
    <row r="8" spans="1:17" s="160" customFormat="1" ht="15">
      <c r="A8" s="154" t="s">
        <v>424</v>
      </c>
      <c r="B8" s="155" t="s">
        <v>206</v>
      </c>
      <c r="C8" s="154" t="s">
        <v>425</v>
      </c>
      <c r="D8" s="154" t="s">
        <v>426</v>
      </c>
      <c r="E8" s="155"/>
      <c r="F8" s="156" t="s">
        <v>412</v>
      </c>
      <c r="G8" s="156" t="s">
        <v>399</v>
      </c>
      <c r="H8" s="156" t="s">
        <v>422</v>
      </c>
      <c r="I8" s="157" t="s">
        <v>427</v>
      </c>
      <c r="J8" s="158"/>
      <c r="K8" s="159"/>
      <c r="M8" s="159"/>
      <c r="O8" s="158"/>
      <c r="P8" s="158"/>
      <c r="Q8" s="159"/>
    </row>
    <row r="9" spans="1:17" s="160" customFormat="1" ht="28.5">
      <c r="A9" s="154" t="s">
        <v>428</v>
      </c>
      <c r="B9" s="155" t="s">
        <v>429</v>
      </c>
      <c r="C9" s="154" t="s">
        <v>430</v>
      </c>
      <c r="D9" s="154" t="s">
        <v>431</v>
      </c>
      <c r="E9" s="155" t="s">
        <v>432</v>
      </c>
      <c r="F9" s="156" t="s">
        <v>412</v>
      </c>
      <c r="G9" s="156" t="s">
        <v>399</v>
      </c>
      <c r="H9" s="156" t="s">
        <v>422</v>
      </c>
      <c r="I9" s="157" t="s">
        <v>433</v>
      </c>
      <c r="J9" s="158"/>
      <c r="K9" s="159"/>
      <c r="M9" s="159"/>
      <c r="O9" s="158"/>
      <c r="P9" s="158"/>
      <c r="Q9" s="159"/>
    </row>
    <row r="10" spans="1:17" s="160" customFormat="1" ht="28.5">
      <c r="A10" s="154" t="s">
        <v>434</v>
      </c>
      <c r="B10" s="155" t="s">
        <v>435</v>
      </c>
      <c r="C10" s="154" t="s">
        <v>436</v>
      </c>
      <c r="D10" s="154" t="s">
        <v>437</v>
      </c>
      <c r="E10" s="155" t="s">
        <v>438</v>
      </c>
      <c r="F10" s="156" t="s">
        <v>412</v>
      </c>
      <c r="G10" s="156" t="s">
        <v>439</v>
      </c>
      <c r="H10" s="156" t="s">
        <v>440</v>
      </c>
      <c r="I10" s="157" t="s">
        <v>441</v>
      </c>
      <c r="J10" s="158"/>
      <c r="K10" s="159"/>
      <c r="M10" s="159"/>
      <c r="O10" s="158"/>
      <c r="P10" s="158"/>
      <c r="Q10" s="159"/>
    </row>
    <row r="11" spans="1:17" s="160" customFormat="1" ht="28.5">
      <c r="A11" s="154" t="s">
        <v>442</v>
      </c>
      <c r="B11" s="155" t="s">
        <v>443</v>
      </c>
      <c r="C11" s="154" t="s">
        <v>444</v>
      </c>
      <c r="D11" s="154" t="s">
        <v>445</v>
      </c>
      <c r="E11" s="155" t="s">
        <v>438</v>
      </c>
      <c r="F11" s="156" t="s">
        <v>412</v>
      </c>
      <c r="G11" s="156" t="s">
        <v>439</v>
      </c>
      <c r="H11" s="156" t="s">
        <v>440</v>
      </c>
      <c r="I11" s="157" t="s">
        <v>446</v>
      </c>
      <c r="J11" s="158"/>
      <c r="K11" s="159"/>
      <c r="M11" s="159"/>
      <c r="O11" s="158"/>
      <c r="P11" s="158"/>
      <c r="Q11" s="159"/>
    </row>
    <row r="12" spans="1:17" s="160" customFormat="1" ht="28.5">
      <c r="A12" s="154" t="s">
        <v>447</v>
      </c>
      <c r="B12" s="155" t="s">
        <v>254</v>
      </c>
      <c r="C12" s="154" t="s">
        <v>448</v>
      </c>
      <c r="D12" s="154" t="s">
        <v>449</v>
      </c>
      <c r="E12" s="155" t="s">
        <v>450</v>
      </c>
      <c r="F12" s="156" t="s">
        <v>398</v>
      </c>
      <c r="G12" s="156" t="s">
        <v>439</v>
      </c>
      <c r="H12" s="156" t="s">
        <v>400</v>
      </c>
      <c r="I12" s="157" t="s">
        <v>433</v>
      </c>
      <c r="J12" s="158"/>
      <c r="K12" s="159"/>
      <c r="M12" s="159"/>
      <c r="O12" s="158"/>
      <c r="P12" s="158"/>
      <c r="Q12" s="159"/>
    </row>
    <row r="13" spans="1:17" s="160" customFormat="1" ht="28.5">
      <c r="A13" s="154" t="s">
        <v>451</v>
      </c>
      <c r="B13" s="155" t="s">
        <v>452</v>
      </c>
      <c r="C13" s="154" t="s">
        <v>453</v>
      </c>
      <c r="D13" s="154" t="s">
        <v>454</v>
      </c>
      <c r="E13" s="155"/>
      <c r="F13" s="156" t="s">
        <v>398</v>
      </c>
      <c r="G13" s="156" t="s">
        <v>439</v>
      </c>
      <c r="H13" s="156" t="s">
        <v>400</v>
      </c>
      <c r="I13" s="157" t="s">
        <v>455</v>
      </c>
      <c r="J13" s="158"/>
      <c r="K13" s="159"/>
      <c r="M13" s="159"/>
      <c r="O13" s="158"/>
      <c r="P13" s="158"/>
      <c r="Q13" s="159"/>
    </row>
    <row r="14" spans="1:17" s="160" customFormat="1" ht="15">
      <c r="A14" s="154" t="s">
        <v>456</v>
      </c>
      <c r="B14" s="155" t="s">
        <v>457</v>
      </c>
      <c r="C14" s="154" t="s">
        <v>458</v>
      </c>
      <c r="D14" s="154" t="s">
        <v>459</v>
      </c>
      <c r="E14" s="155"/>
      <c r="F14" s="156" t="s">
        <v>398</v>
      </c>
      <c r="G14" s="156" t="s">
        <v>439</v>
      </c>
      <c r="H14" s="156" t="s">
        <v>400</v>
      </c>
      <c r="I14" s="157" t="s">
        <v>460</v>
      </c>
      <c r="J14" s="158"/>
      <c r="K14" s="159"/>
      <c r="M14" s="159"/>
      <c r="O14" s="158"/>
      <c r="P14" s="158"/>
      <c r="Q14" s="159"/>
    </row>
    <row r="15" spans="1:17" s="160" customFormat="1" ht="15">
      <c r="A15" s="154" t="s">
        <v>461</v>
      </c>
      <c r="B15" s="155" t="s">
        <v>462</v>
      </c>
      <c r="C15" s="154" t="s">
        <v>463</v>
      </c>
      <c r="D15" s="154" t="s">
        <v>464</v>
      </c>
      <c r="E15" s="155"/>
      <c r="F15" s="156" t="s">
        <v>412</v>
      </c>
      <c r="G15" s="156" t="s">
        <v>399</v>
      </c>
      <c r="H15" s="156" t="s">
        <v>413</v>
      </c>
      <c r="I15" s="157" t="s">
        <v>427</v>
      </c>
      <c r="J15" s="158"/>
      <c r="K15" s="159"/>
      <c r="M15" s="159"/>
      <c r="O15" s="158"/>
      <c r="P15" s="158"/>
      <c r="Q15" s="159"/>
    </row>
    <row r="16" spans="1:17" s="160" customFormat="1" ht="28.5">
      <c r="A16" s="154" t="s">
        <v>465</v>
      </c>
      <c r="B16" s="155" t="s">
        <v>276</v>
      </c>
      <c r="C16" s="154" t="s">
        <v>466</v>
      </c>
      <c r="D16" s="154" t="s">
        <v>467</v>
      </c>
      <c r="E16" s="155" t="s">
        <v>468</v>
      </c>
      <c r="F16" s="156" t="s">
        <v>398</v>
      </c>
      <c r="G16" s="156" t="s">
        <v>399</v>
      </c>
      <c r="H16" s="156" t="s">
        <v>400</v>
      </c>
      <c r="I16" s="157" t="s">
        <v>469</v>
      </c>
      <c r="J16" s="158"/>
      <c r="K16" s="159"/>
      <c r="M16" s="159"/>
      <c r="O16" s="158"/>
      <c r="P16" s="158"/>
      <c r="Q16" s="159"/>
    </row>
    <row r="17" spans="1:17" s="160" customFormat="1" ht="15">
      <c r="A17" s="154" t="s">
        <v>470</v>
      </c>
      <c r="B17" s="155" t="s">
        <v>282</v>
      </c>
      <c r="C17" s="154" t="s">
        <v>471</v>
      </c>
      <c r="D17" s="154" t="s">
        <v>472</v>
      </c>
      <c r="E17" s="155" t="s">
        <v>285</v>
      </c>
      <c r="F17" s="156" t="s">
        <v>412</v>
      </c>
      <c r="G17" s="156" t="s">
        <v>399</v>
      </c>
      <c r="H17" s="156" t="s">
        <v>422</v>
      </c>
      <c r="I17" s="157" t="s">
        <v>473</v>
      </c>
      <c r="J17" s="158"/>
      <c r="K17" s="159"/>
      <c r="M17" s="159"/>
      <c r="O17" s="158"/>
      <c r="P17" s="158"/>
      <c r="Q17" s="159"/>
    </row>
    <row r="18" spans="1:17" s="160" customFormat="1" ht="28.5">
      <c r="A18" s="154" t="s">
        <v>474</v>
      </c>
      <c r="B18" s="155" t="s">
        <v>288</v>
      </c>
      <c r="C18" s="154" t="s">
        <v>475</v>
      </c>
      <c r="D18" s="154" t="s">
        <v>476</v>
      </c>
      <c r="E18" s="155" t="s">
        <v>450</v>
      </c>
      <c r="F18" s="156" t="s">
        <v>412</v>
      </c>
      <c r="G18" s="156" t="s">
        <v>439</v>
      </c>
      <c r="H18" s="156" t="s">
        <v>422</v>
      </c>
      <c r="I18" s="157" t="s">
        <v>477</v>
      </c>
      <c r="J18" s="158"/>
      <c r="K18" s="159"/>
      <c r="M18" s="159"/>
      <c r="O18" s="158"/>
      <c r="P18" s="158"/>
      <c r="Q18" s="159"/>
    </row>
    <row r="19" spans="1:17" s="160" customFormat="1" ht="15">
      <c r="A19" s="154" t="s">
        <v>478</v>
      </c>
      <c r="B19" s="155" t="s">
        <v>293</v>
      </c>
      <c r="C19" s="154" t="s">
        <v>479</v>
      </c>
      <c r="D19" s="154" t="s">
        <v>480</v>
      </c>
      <c r="E19" s="155" t="s">
        <v>481</v>
      </c>
      <c r="F19" s="156" t="s">
        <v>412</v>
      </c>
      <c r="G19" s="156" t="s">
        <v>439</v>
      </c>
      <c r="H19" s="156" t="s">
        <v>422</v>
      </c>
      <c r="I19" s="157" t="s">
        <v>482</v>
      </c>
      <c r="J19" s="158"/>
      <c r="K19" s="159"/>
      <c r="M19" s="159"/>
      <c r="O19" s="158"/>
      <c r="P19" s="158"/>
      <c r="Q19" s="159"/>
    </row>
    <row r="20" spans="1:17" s="160" customFormat="1" ht="28.5">
      <c r="A20" s="154" t="s">
        <v>483</v>
      </c>
      <c r="B20" s="155" t="s">
        <v>484</v>
      </c>
      <c r="C20" s="154" t="s">
        <v>485</v>
      </c>
      <c r="D20" s="154" t="s">
        <v>486</v>
      </c>
      <c r="E20" s="155"/>
      <c r="F20" s="156" t="s">
        <v>412</v>
      </c>
      <c r="G20" s="156" t="s">
        <v>439</v>
      </c>
      <c r="H20" s="156" t="s">
        <v>422</v>
      </c>
      <c r="I20" s="157" t="s">
        <v>487</v>
      </c>
      <c r="J20" s="158"/>
      <c r="K20" s="159"/>
      <c r="M20" s="159"/>
      <c r="O20" s="158"/>
      <c r="P20" s="158"/>
      <c r="Q20" s="159"/>
    </row>
    <row r="21" spans="1:17" s="160" customFormat="1" ht="15">
      <c r="A21" s="154" t="s">
        <v>488</v>
      </c>
      <c r="B21" s="155" t="s">
        <v>489</v>
      </c>
      <c r="C21" s="154" t="s">
        <v>490</v>
      </c>
      <c r="D21" s="154" t="s">
        <v>491</v>
      </c>
      <c r="E21" s="155" t="s">
        <v>308</v>
      </c>
      <c r="F21" s="156" t="s">
        <v>412</v>
      </c>
      <c r="G21" s="156" t="s">
        <v>439</v>
      </c>
      <c r="H21" s="156" t="s">
        <v>422</v>
      </c>
      <c r="I21" s="157" t="s">
        <v>492</v>
      </c>
      <c r="J21" s="158"/>
      <c r="K21" s="159"/>
      <c r="M21" s="159"/>
      <c r="O21" s="158"/>
      <c r="P21" s="158"/>
      <c r="Q21" s="159"/>
    </row>
    <row r="22" spans="1:17" s="160" customFormat="1" ht="57">
      <c r="A22" s="154" t="s">
        <v>493</v>
      </c>
      <c r="B22" s="155" t="s">
        <v>170</v>
      </c>
      <c r="C22" s="154" t="s">
        <v>494</v>
      </c>
      <c r="D22" s="154" t="s">
        <v>495</v>
      </c>
      <c r="E22" s="155" t="s">
        <v>496</v>
      </c>
      <c r="F22" s="156" t="s">
        <v>412</v>
      </c>
      <c r="G22" s="156" t="s">
        <v>399</v>
      </c>
      <c r="H22" s="156" t="s">
        <v>413</v>
      </c>
      <c r="I22" s="157" t="s">
        <v>427</v>
      </c>
      <c r="J22" s="158"/>
      <c r="K22" s="159"/>
      <c r="M22" s="159"/>
      <c r="O22" s="158"/>
      <c r="P22" s="158"/>
      <c r="Q22" s="159"/>
    </row>
    <row r="23" spans="1:17" s="160" customFormat="1" ht="28.5">
      <c r="A23" s="154" t="s">
        <v>497</v>
      </c>
      <c r="B23" s="155" t="s">
        <v>316</v>
      </c>
      <c r="C23" s="154" t="s">
        <v>498</v>
      </c>
      <c r="D23" s="154" t="s">
        <v>499</v>
      </c>
      <c r="E23" s="155" t="s">
        <v>500</v>
      </c>
      <c r="F23" s="156" t="s">
        <v>412</v>
      </c>
      <c r="G23" s="156" t="s">
        <v>439</v>
      </c>
      <c r="H23" s="156" t="s">
        <v>440</v>
      </c>
      <c r="I23" s="157" t="s">
        <v>501</v>
      </c>
      <c r="J23" s="158"/>
      <c r="K23" s="159"/>
      <c r="M23" s="159"/>
      <c r="O23" s="158"/>
      <c r="P23" s="158"/>
      <c r="Q23" s="159"/>
    </row>
    <row r="24" spans="1:17" s="160" customFormat="1" ht="28.5">
      <c r="A24" s="154" t="s">
        <v>502</v>
      </c>
      <c r="B24" s="155" t="s">
        <v>322</v>
      </c>
      <c r="C24" s="154" t="s">
        <v>503</v>
      </c>
      <c r="D24" s="161"/>
      <c r="E24" s="155"/>
      <c r="F24" s="156" t="s">
        <v>412</v>
      </c>
      <c r="G24" s="156" t="s">
        <v>399</v>
      </c>
      <c r="H24" s="156" t="s">
        <v>413</v>
      </c>
      <c r="I24" s="157" t="s">
        <v>504</v>
      </c>
      <c r="J24" s="158"/>
      <c r="K24" s="159"/>
      <c r="M24" s="159"/>
      <c r="O24" s="162"/>
      <c r="P24" s="162"/>
      <c r="Q24" s="163"/>
    </row>
    <row r="25" spans="1:17" s="160" customFormat="1" ht="28.5">
      <c r="A25" s="154" t="s">
        <v>505</v>
      </c>
      <c r="B25" s="155" t="s">
        <v>506</v>
      </c>
      <c r="C25" s="154" t="s">
        <v>507</v>
      </c>
      <c r="D25" s="154" t="s">
        <v>508</v>
      </c>
      <c r="E25" s="155" t="s">
        <v>509</v>
      </c>
      <c r="F25" s="156" t="s">
        <v>412</v>
      </c>
      <c r="G25" s="156" t="s">
        <v>439</v>
      </c>
      <c r="H25" s="156" t="s">
        <v>440</v>
      </c>
      <c r="I25" s="157" t="s">
        <v>510</v>
      </c>
      <c r="J25" s="158"/>
      <c r="K25" s="159"/>
      <c r="M25" s="159"/>
      <c r="O25" s="158"/>
      <c r="P25" s="158"/>
      <c r="Q25" s="159"/>
    </row>
    <row r="26" spans="1:17" s="160" customFormat="1" ht="15">
      <c r="A26" s="154" t="s">
        <v>511</v>
      </c>
      <c r="B26" s="155" t="s">
        <v>512</v>
      </c>
      <c r="C26" s="154" t="s">
        <v>513</v>
      </c>
      <c r="D26" s="161"/>
      <c r="E26" s="155"/>
      <c r="F26" s="156" t="s">
        <v>412</v>
      </c>
      <c r="G26" s="156" t="s">
        <v>399</v>
      </c>
      <c r="H26" s="156" t="s">
        <v>400</v>
      </c>
      <c r="I26" s="157" t="s">
        <v>514</v>
      </c>
      <c r="J26" s="158"/>
      <c r="K26" s="159"/>
      <c r="M26" s="159"/>
      <c r="O26" s="162"/>
      <c r="P26" s="162"/>
      <c r="Q26" s="163"/>
    </row>
    <row r="27" spans="1:17" s="160" customFormat="1" ht="28.5">
      <c r="A27" s="154" t="s">
        <v>515</v>
      </c>
      <c r="B27" s="155" t="s">
        <v>516</v>
      </c>
      <c r="C27" s="154" t="s">
        <v>517</v>
      </c>
      <c r="D27" s="161"/>
      <c r="E27" s="155"/>
      <c r="F27" s="156" t="s">
        <v>412</v>
      </c>
      <c r="G27" s="156" t="s">
        <v>399</v>
      </c>
      <c r="H27" s="156" t="s">
        <v>413</v>
      </c>
      <c r="I27" s="157" t="s">
        <v>518</v>
      </c>
      <c r="J27" s="158"/>
      <c r="K27" s="159"/>
      <c r="M27" s="159"/>
      <c r="O27" s="162"/>
      <c r="P27" s="162"/>
      <c r="Q27" s="163"/>
    </row>
    <row r="28" spans="1:17" s="160" customFormat="1" ht="28.5">
      <c r="A28" s="154" t="s">
        <v>519</v>
      </c>
      <c r="B28" s="155" t="s">
        <v>520</v>
      </c>
      <c r="C28" s="154" t="s">
        <v>521</v>
      </c>
      <c r="D28" s="161"/>
      <c r="E28" s="155"/>
      <c r="F28" s="156" t="s">
        <v>412</v>
      </c>
      <c r="G28" s="156" t="s">
        <v>399</v>
      </c>
      <c r="H28" s="156" t="s">
        <v>413</v>
      </c>
      <c r="I28" s="157" t="s">
        <v>518</v>
      </c>
      <c r="J28" s="158"/>
      <c r="K28" s="159"/>
      <c r="M28" s="159"/>
      <c r="O28" s="162"/>
      <c r="P28" s="162"/>
      <c r="Q28" s="163"/>
    </row>
    <row r="29" spans="1:17" s="160" customFormat="1" ht="28.5">
      <c r="A29" s="154" t="s">
        <v>522</v>
      </c>
      <c r="B29" s="155" t="s">
        <v>523</v>
      </c>
      <c r="C29" s="154" t="s">
        <v>524</v>
      </c>
      <c r="D29" s="154" t="s">
        <v>525</v>
      </c>
      <c r="E29" s="155" t="s">
        <v>526</v>
      </c>
      <c r="F29" s="156" t="s">
        <v>412</v>
      </c>
      <c r="G29" s="156" t="s">
        <v>399</v>
      </c>
      <c r="H29" s="156" t="s">
        <v>422</v>
      </c>
      <c r="I29" s="157" t="s">
        <v>527</v>
      </c>
      <c r="J29" s="158"/>
      <c r="K29" s="159"/>
      <c r="M29" s="159"/>
      <c r="O29" s="158"/>
      <c r="P29" s="158"/>
      <c r="Q29" s="159"/>
    </row>
    <row r="30" spans="1:17" s="160" customFormat="1" ht="15">
      <c r="A30" s="154" t="s">
        <v>528</v>
      </c>
      <c r="B30" s="155" t="s">
        <v>529</v>
      </c>
      <c r="C30" s="154" t="s">
        <v>530</v>
      </c>
      <c r="D30" s="161"/>
      <c r="E30" s="155" t="s">
        <v>531</v>
      </c>
      <c r="F30" s="156" t="s">
        <v>412</v>
      </c>
      <c r="G30" s="156" t="s">
        <v>399</v>
      </c>
      <c r="H30" s="156" t="s">
        <v>413</v>
      </c>
      <c r="I30" s="157" t="s">
        <v>532</v>
      </c>
      <c r="J30" s="158"/>
      <c r="K30" s="159"/>
      <c r="M30" s="159"/>
      <c r="O30" s="162"/>
      <c r="P30" s="162"/>
      <c r="Q30" s="163"/>
    </row>
    <row r="31" spans="1:17" s="160" customFormat="1" ht="28.5">
      <c r="A31" s="154" t="s">
        <v>533</v>
      </c>
      <c r="B31" s="155" t="s">
        <v>534</v>
      </c>
      <c r="C31" s="154" t="s">
        <v>535</v>
      </c>
      <c r="D31" s="154" t="s">
        <v>536</v>
      </c>
      <c r="E31" s="155" t="s">
        <v>537</v>
      </c>
      <c r="F31" s="156" t="s">
        <v>412</v>
      </c>
      <c r="G31" s="156" t="s">
        <v>399</v>
      </c>
      <c r="H31" s="156" t="s">
        <v>422</v>
      </c>
      <c r="I31" s="157" t="s">
        <v>538</v>
      </c>
      <c r="J31" s="158"/>
      <c r="K31" s="159"/>
      <c r="M31" s="159"/>
      <c r="O31" s="158"/>
      <c r="P31" s="158"/>
      <c r="Q31" s="159"/>
    </row>
    <row r="32" spans="1:17" s="160" customFormat="1" ht="28.5">
      <c r="A32" s="154" t="s">
        <v>539</v>
      </c>
      <c r="B32" s="155" t="s">
        <v>540</v>
      </c>
      <c r="C32" s="154" t="s">
        <v>541</v>
      </c>
      <c r="D32" s="154" t="s">
        <v>542</v>
      </c>
      <c r="E32" s="155" t="s">
        <v>543</v>
      </c>
      <c r="F32" s="156" t="s">
        <v>412</v>
      </c>
      <c r="G32" s="156" t="s">
        <v>399</v>
      </c>
      <c r="H32" s="156" t="s">
        <v>422</v>
      </c>
      <c r="I32" s="157" t="s">
        <v>473</v>
      </c>
      <c r="J32" s="158"/>
      <c r="K32" s="159"/>
      <c r="M32" s="159"/>
      <c r="O32" s="158"/>
      <c r="P32" s="158"/>
      <c r="Q32" s="159"/>
    </row>
    <row r="33" spans="1:17" s="160" customFormat="1" ht="15">
      <c r="A33" s="154" t="s">
        <v>544</v>
      </c>
      <c r="B33" s="155" t="s">
        <v>545</v>
      </c>
      <c r="C33" s="154" t="s">
        <v>546</v>
      </c>
      <c r="D33" s="154" t="s">
        <v>547</v>
      </c>
      <c r="E33" s="155"/>
      <c r="F33" s="156" t="s">
        <v>412</v>
      </c>
      <c r="G33" s="156" t="s">
        <v>399</v>
      </c>
      <c r="H33" s="156" t="s">
        <v>413</v>
      </c>
      <c r="I33" s="157" t="s">
        <v>417</v>
      </c>
      <c r="J33" s="158"/>
      <c r="K33" s="159"/>
      <c r="M33" s="159"/>
      <c r="O33" s="158"/>
      <c r="P33" s="158"/>
      <c r="Q33" s="159"/>
    </row>
    <row r="34" spans="1:17" s="160" customFormat="1" ht="42.75">
      <c r="A34" s="154" t="s">
        <v>548</v>
      </c>
      <c r="B34" s="155" t="s">
        <v>549</v>
      </c>
      <c r="C34" s="154" t="s">
        <v>550</v>
      </c>
      <c r="D34" s="161"/>
      <c r="E34" s="155"/>
      <c r="F34" s="156" t="s">
        <v>412</v>
      </c>
      <c r="G34" s="156" t="s">
        <v>399</v>
      </c>
      <c r="H34" s="156" t="s">
        <v>413</v>
      </c>
      <c r="I34" s="157" t="s">
        <v>551</v>
      </c>
      <c r="J34" s="158"/>
      <c r="K34" s="159"/>
      <c r="M34" s="159"/>
      <c r="O34" s="162"/>
      <c r="P34" s="162"/>
      <c r="Q34" s="163"/>
    </row>
    <row r="35" spans="1:17" s="160" customFormat="1" ht="42.75">
      <c r="A35" s="154" t="s">
        <v>552</v>
      </c>
      <c r="B35" s="155" t="s">
        <v>553</v>
      </c>
      <c r="C35" s="154" t="s">
        <v>554</v>
      </c>
      <c r="D35" s="161"/>
      <c r="E35" s="155"/>
      <c r="F35" s="156" t="s">
        <v>412</v>
      </c>
      <c r="G35" s="156" t="s">
        <v>399</v>
      </c>
      <c r="H35" s="156" t="s">
        <v>413</v>
      </c>
      <c r="I35" s="157" t="s">
        <v>555</v>
      </c>
      <c r="J35" s="158"/>
      <c r="K35" s="159"/>
      <c r="M35" s="159"/>
      <c r="O35" s="162"/>
      <c r="P35" s="162"/>
      <c r="Q35" s="163"/>
    </row>
    <row r="36" spans="1:17" s="160" customFormat="1" ht="28.5">
      <c r="A36" s="154" t="s">
        <v>556</v>
      </c>
      <c r="B36" s="155" t="s">
        <v>154</v>
      </c>
      <c r="C36" s="154" t="s">
        <v>557</v>
      </c>
      <c r="D36" s="154" t="s">
        <v>558</v>
      </c>
      <c r="E36" s="155" t="s">
        <v>559</v>
      </c>
      <c r="F36" s="156" t="s">
        <v>412</v>
      </c>
      <c r="G36" s="156" t="s">
        <v>399</v>
      </c>
      <c r="H36" s="156" t="s">
        <v>413</v>
      </c>
      <c r="I36" s="157" t="s">
        <v>560</v>
      </c>
      <c r="J36" s="158"/>
      <c r="K36" s="159"/>
      <c r="M36" s="159"/>
      <c r="O36" s="158"/>
      <c r="P36" s="158"/>
      <c r="Q36" s="159"/>
    </row>
    <row r="37" spans="1:17" customFormat="1" ht="15"/>
    <row r="92" spans="2:2" ht="232.5">
      <c r="B92" s="177" t="s">
        <v>44</v>
      </c>
    </row>
    <row r="93" spans="2:2">
      <c r="B93" s="148" t="s">
        <v>45</v>
      </c>
    </row>
  </sheetData>
  <pageMargins left="0.25" right="0" top="0.61299868766404197" bottom="0.75" header="0" footer="0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1ECAB76-5763-4475-9781-4C3B449CE3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5C0737-3E63-4914-8707-8C25363167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0FF4FF-FD87-448A-A82C-BE8F148572BB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4bf10b48-52f7-4ad4-b1e1-de514cec68e0"/>
    <ds:schemaRef ds:uri="http://schemas.microsoft.com/office/infopath/2007/PartnerControls"/>
    <ds:schemaRef ds:uri="http://purl.org/dc/elements/1.1/"/>
    <ds:schemaRef ds:uri="cc099e4b-e381-4360-bcff-5e1f51ab48d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1ST FIT COMMENT</vt:lpstr>
      <vt:lpstr>1. CUTTING DOCKET</vt:lpstr>
      <vt:lpstr>2. TRIM CARD</vt:lpstr>
      <vt:lpstr>SPEC</vt:lpstr>
      <vt:lpstr>SPEC SPEND 21.5</vt:lpstr>
      <vt:lpstr>COMMENT 1ST PROTO</vt:lpstr>
      <vt:lpstr>'1. CUTTING DOCKET'!Print_Area</vt:lpstr>
      <vt:lpstr>'1ST FIT COMMENT'!Print_Area</vt:lpstr>
      <vt:lpstr>'2. TRIM CARD'!Print_Area</vt:lpstr>
      <vt:lpstr>'COMMENT 1ST PROTO'!Print_Area</vt:lpstr>
      <vt:lpstr>SPEC!Print_Area</vt:lpstr>
      <vt:lpstr>'SPEC SPEND 21.5'!Print_Area</vt:lpstr>
      <vt:lpstr>'1. CUTTING DOCKET'!Print_Titles</vt:lpstr>
      <vt:lpstr>'2. TRIM CARD'!Print_Titles</vt:lpstr>
      <vt:lpstr>'COMMENT 1ST PROTO'!Print_Titles</vt:lpstr>
      <vt:lpstr>SPEC!Print_Titles</vt:lpstr>
      <vt:lpstr>'SPEC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2024-05-22T07:55:09Z</cp:lastPrinted>
  <dcterms:created xsi:type="dcterms:W3CDTF">2016-05-06T01:47:29Z</dcterms:created>
  <dcterms:modified xsi:type="dcterms:W3CDTF">2024-05-22T07:55:13Z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