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1-SAMPLE/2-STYLE-FILE/CUTTING DOCKET/MAINLINE/11. SS25CH002 WASHED FULL ZIP HOODIE/"/>
    </mc:Choice>
  </mc:AlternateContent>
  <xr:revisionPtr revIDLastSave="209" documentId="13_ncr:1_{9C3A2643-EB38-4A89-BA8F-1D24450A493A}" xr6:coauthVersionLast="47" xr6:coauthVersionMax="47" xr10:uidLastSave="{96B7E26D-E543-4201-8E12-9E6EE3CC41B2}"/>
  <bookViews>
    <workbookView xWindow="-108" yWindow="-108" windowWidth="23256" windowHeight="12456" tabRatio="895" firstSheet="1" activeTab="1" xr2:uid="{00000000-000D-0000-FFFF-FFFF00000000}"/>
  </bookViews>
  <sheets>
    <sheet name="1ST FIT COMMENT" sheetId="22" state="hidden" r:id="rId1"/>
    <sheet name="1. CUTTING DOCKET" sheetId="12" r:id="rId2"/>
    <sheet name="2. TRIM CARD" sheetId="13" r:id="rId3"/>
    <sheet name="COMMENT PROTO" sheetId="39" state="hidden" r:id="rId4"/>
    <sheet name="PPS SPEC" sheetId="42" r:id="rId5"/>
    <sheet name="PPS SPEC SPEND 22.5" sheetId="43" r:id="rId6"/>
    <sheet name="COMMENT 1ST PROTO" sheetId="27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1" hidden="1">#REF!</definedName>
    <definedName name="_Fill" localSheetId="2" hidden="1">#REF!</definedName>
    <definedName name="_Fill" hidden="1">#REF!</definedName>
    <definedName name="_xlnm._FilterDatabase" localSheetId="1" hidden="1">'1. CUTTING DOCKET'!$A$50:$W$88</definedName>
    <definedName name="_xlnm._FilterDatabase" localSheetId="4" hidden="1">'PPS SPEC'!$A$1:$J$36</definedName>
    <definedName name="_xlnm._FilterDatabase" localSheetId="5" hidden="1">'PPS SPEC SPEND 22.5'!$A$1:$J$36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6">[10]!K_1</definedName>
    <definedName name="FYUJK" localSheetId="3">[10]!K_1</definedName>
    <definedName name="FYUJK" localSheetId="5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6">[10]!K_1</definedName>
    <definedName name="K_1" localSheetId="3">[10]!K_1</definedName>
    <definedName name="K_1" localSheetId="5">[10]!K_1</definedName>
    <definedName name="K_1">[10]!K_1</definedName>
    <definedName name="K_2" localSheetId="6">[10]!K_2</definedName>
    <definedName name="K_2" localSheetId="3">[10]!K_2</definedName>
    <definedName name="K_2" localSheetId="5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6">[15]!NToS</definedName>
    <definedName name="NToS" localSheetId="3">[15]!NToS</definedName>
    <definedName name="NToS" localSheetId="5">[15]!NToS</definedName>
    <definedName name="NToS">[15]!NToS</definedName>
    <definedName name="PRICE">#REF!</definedName>
    <definedName name="_xlnm.Print_Area" localSheetId="1">'1. CUTTING DOCKET'!$A$1:$P$131</definedName>
    <definedName name="_xlnm.Print_Area" localSheetId="0">'1ST FIT COMMENT'!$A$1:$U$58</definedName>
    <definedName name="_xlnm.Print_Area" localSheetId="2">'2. TRIM CARD'!$A$1:$C$40</definedName>
    <definedName name="_xlnm.Print_Area" localSheetId="6">'COMMENT 1ST PROTO'!$A$1:$I$36</definedName>
    <definedName name="_xlnm.Print_Area" localSheetId="3">'COMMENT PROTO'!$A$1:$S$49</definedName>
    <definedName name="_xlnm.Print_Area" localSheetId="4">'PPS SPEC'!$A$1:$I$38</definedName>
    <definedName name="_xlnm.Print_Area" localSheetId="5">'PPS SPEC SPEND 22.5'!$A$1:$N$38</definedName>
    <definedName name="Print_erea">[8]QT!$A$1:$U$54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6">'COMMENT 1ST PROTO'!$1:$2</definedName>
    <definedName name="_xlnm.Print_Titles" localSheetId="3">'COMMENT PROTO'!$1:$1</definedName>
    <definedName name="_xlnm.Print_Titles" localSheetId="4">'PPS SPEC'!$1:$2</definedName>
    <definedName name="_xlnm.Print_Titles" localSheetId="5">'PPS SPEC SPEND 22.5'!$1:$2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1" i="43" l="1"/>
  <c r="J9" i="43"/>
  <c r="J7" i="43"/>
  <c r="J4" i="43"/>
  <c r="J5" i="43"/>
  <c r="J6" i="43"/>
  <c r="J8" i="43"/>
  <c r="J10" i="43"/>
  <c r="J11" i="43"/>
  <c r="J12" i="43"/>
  <c r="J13" i="43"/>
  <c r="J14" i="43"/>
  <c r="J15" i="43"/>
  <c r="J16" i="43"/>
  <c r="J17" i="43"/>
  <c r="J18" i="43"/>
  <c r="J19" i="43"/>
  <c r="J20" i="43"/>
  <c r="J21" i="43"/>
  <c r="J22" i="43"/>
  <c r="J23" i="43"/>
  <c r="J24" i="43"/>
  <c r="J25" i="43"/>
  <c r="J26" i="43"/>
  <c r="J27" i="43"/>
  <c r="J28" i="43"/>
  <c r="J29" i="43"/>
  <c r="J30" i="43"/>
  <c r="J32" i="43"/>
  <c r="J33" i="43"/>
  <c r="J34" i="43"/>
  <c r="J35" i="43"/>
  <c r="J36" i="43"/>
  <c r="J37" i="43"/>
  <c r="J38" i="43"/>
  <c r="J3" i="43"/>
  <c r="O4" i="43"/>
  <c r="O5" i="43"/>
  <c r="O6" i="43"/>
  <c r="O7" i="43"/>
  <c r="O8" i="43"/>
  <c r="O9" i="43"/>
  <c r="O10" i="43"/>
  <c r="O11" i="43"/>
  <c r="O12" i="43"/>
  <c r="O13" i="43"/>
  <c r="O14" i="43"/>
  <c r="O15" i="43"/>
  <c r="O16" i="43"/>
  <c r="O17" i="43"/>
  <c r="O18" i="43"/>
  <c r="O19" i="43"/>
  <c r="O20" i="43"/>
  <c r="O21" i="43"/>
  <c r="O22" i="43"/>
  <c r="O23" i="43"/>
  <c r="O24" i="43"/>
  <c r="O25" i="43"/>
  <c r="O26" i="43"/>
  <c r="O27" i="43"/>
  <c r="O28" i="43"/>
  <c r="O29" i="43"/>
  <c r="O30" i="43"/>
  <c r="O31" i="43"/>
  <c r="O32" i="43"/>
  <c r="O33" i="43"/>
  <c r="O34" i="43"/>
  <c r="O35" i="43"/>
  <c r="O36" i="43"/>
  <c r="O37" i="43"/>
  <c r="O38" i="43"/>
  <c r="O3" i="43"/>
  <c r="A1" i="43"/>
  <c r="H124" i="12"/>
  <c r="G124" i="12"/>
  <c r="F124" i="12"/>
  <c r="E124" i="12"/>
  <c r="D124" i="12"/>
  <c r="C124" i="12"/>
  <c r="D122" i="12"/>
  <c r="E122" i="12"/>
  <c r="F122" i="12"/>
  <c r="G122" i="12"/>
  <c r="H122" i="12"/>
  <c r="C122" i="12"/>
  <c r="B64" i="12"/>
  <c r="B48" i="12" l="1"/>
  <c r="B42" i="12"/>
  <c r="B46" i="12" s="1"/>
  <c r="B47" i="12"/>
  <c r="K26" i="12" l="1"/>
  <c r="J26" i="12"/>
  <c r="G26" i="12"/>
  <c r="F26" i="12"/>
  <c r="A88" i="12" l="1"/>
  <c r="A86" i="12"/>
  <c r="A84" i="12"/>
  <c r="A82" i="12"/>
  <c r="A80" i="12"/>
  <c r="A78" i="12"/>
  <c r="B37" i="13" l="1"/>
  <c r="A37" i="13"/>
  <c r="B41" i="13"/>
  <c r="A41" i="13"/>
  <c r="A45" i="13"/>
  <c r="B43" i="13"/>
  <c r="C30" i="13"/>
  <c r="B30" i="13"/>
  <c r="B68" i="12"/>
  <c r="B54" i="12" l="1"/>
  <c r="C14" i="13"/>
  <c r="C16" i="13" s="1"/>
  <c r="B14" i="13"/>
  <c r="B16" i="13" s="1"/>
  <c r="B60" i="12"/>
  <c r="A25" i="13"/>
  <c r="A52" i="12"/>
  <c r="A54" i="12"/>
  <c r="A56" i="12"/>
  <c r="A58" i="12"/>
  <c r="A60" i="12"/>
  <c r="A62" i="12"/>
  <c r="A64" i="12"/>
  <c r="A66" i="12"/>
  <c r="A68" i="12"/>
  <c r="A70" i="12"/>
  <c r="A72" i="12"/>
  <c r="A74" i="12"/>
  <c r="C17" i="13"/>
  <c r="B17" i="13"/>
  <c r="B88" i="12"/>
  <c r="B86" i="12"/>
  <c r="B84" i="12"/>
  <c r="B82" i="12"/>
  <c r="B80" i="12"/>
  <c r="B78" i="12"/>
  <c r="A17" i="13"/>
  <c r="L53" i="12"/>
  <c r="L54" i="12"/>
  <c r="L52" i="12" l="1"/>
  <c r="L51" i="12"/>
  <c r="L56" i="12"/>
  <c r="L55" i="12"/>
  <c r="B72" i="12" l="1"/>
  <c r="B56" i="12" l="1"/>
  <c r="B52" i="12" l="1"/>
  <c r="K33" i="12" l="1"/>
  <c r="J33" i="12"/>
  <c r="I33" i="12"/>
  <c r="H33" i="12"/>
  <c r="G33" i="12"/>
  <c r="F33" i="12"/>
  <c r="D33" i="12"/>
  <c r="P28" i="12"/>
  <c r="P27" i="12"/>
  <c r="K29" i="12"/>
  <c r="H126" i="12" s="1"/>
  <c r="J29" i="12"/>
  <c r="G126" i="12" s="1"/>
  <c r="I29" i="12"/>
  <c r="F126" i="12" s="1"/>
  <c r="H29" i="12"/>
  <c r="E126" i="12" s="1"/>
  <c r="G29" i="12"/>
  <c r="D126" i="12" s="1"/>
  <c r="D26" i="12"/>
  <c r="D27" i="12" s="1"/>
  <c r="D28" i="12" s="1"/>
  <c r="P25" i="12"/>
  <c r="P21" i="12"/>
  <c r="D12" i="12"/>
  <c r="D34" i="12" l="1"/>
  <c r="D35" i="12" s="1"/>
  <c r="D36" i="12"/>
  <c r="P26" i="12"/>
  <c r="P29" i="12" s="1"/>
  <c r="G46" i="12" s="1"/>
  <c r="D29" i="12"/>
  <c r="B126" i="12" s="1"/>
  <c r="F29" i="12"/>
  <c r="C126" i="12" s="1"/>
  <c r="J126" i="12" s="1"/>
  <c r="A15" i="13"/>
  <c r="A10" i="13"/>
  <c r="A39" i="13"/>
  <c r="A11" i="13"/>
  <c r="A9" i="13"/>
  <c r="A8" i="13"/>
  <c r="B6" i="13"/>
  <c r="A1" i="42"/>
  <c r="A12" i="13"/>
  <c r="K72" i="12" l="1"/>
  <c r="M72" i="12" s="1"/>
  <c r="O72" i="12" s="1"/>
  <c r="G48" i="12"/>
  <c r="G47" i="12"/>
  <c r="B112" i="12"/>
  <c r="C112" i="12" s="1"/>
  <c r="H72" i="12"/>
  <c r="H70" i="12"/>
  <c r="H60" i="12"/>
  <c r="A45" i="12"/>
  <c r="H58" i="12"/>
  <c r="H66" i="12"/>
  <c r="H56" i="12"/>
  <c r="F56" i="12" s="1"/>
  <c r="H68" i="12"/>
  <c r="H74" i="12"/>
  <c r="H64" i="12"/>
  <c r="F64" i="12" s="1"/>
  <c r="H62" i="12"/>
  <c r="H54" i="12"/>
  <c r="F54" i="12" s="1"/>
  <c r="H52" i="12"/>
  <c r="K74" i="12"/>
  <c r="K66" i="12"/>
  <c r="K56" i="12"/>
  <c r="M56" i="12" s="1"/>
  <c r="O56" i="12" s="1"/>
  <c r="K62" i="12"/>
  <c r="K54" i="12"/>
  <c r="K70" i="12"/>
  <c r="K60" i="12"/>
  <c r="K52" i="12"/>
  <c r="K64" i="12"/>
  <c r="K68" i="12"/>
  <c r="K58" i="12"/>
  <c r="A23" i="13"/>
  <c r="C5" i="13" l="1"/>
  <c r="A29" i="13"/>
  <c r="A31" i="13"/>
  <c r="C39" i="13" l="1"/>
  <c r="C27" i="13"/>
  <c r="C25" i="13"/>
  <c r="C29" i="13"/>
  <c r="C15" i="13"/>
  <c r="C13" i="13"/>
  <c r="C11" i="13"/>
  <c r="C9" i="13"/>
  <c r="F99" i="12"/>
  <c r="G99" i="12"/>
  <c r="H99" i="12"/>
  <c r="I99" i="12"/>
  <c r="J99" i="12"/>
  <c r="K99" i="12"/>
  <c r="G98" i="12"/>
  <c r="H98" i="12"/>
  <c r="I98" i="12"/>
  <c r="J98" i="12"/>
  <c r="K98" i="12"/>
  <c r="F98" i="12"/>
  <c r="L84" i="12"/>
  <c r="L87" i="12" s="1"/>
  <c r="L88" i="12" s="1"/>
  <c r="L83" i="12"/>
  <c r="L85" i="12" l="1"/>
  <c r="L86" i="12" s="1"/>
  <c r="A47" i="13" l="1"/>
  <c r="A43" i="13"/>
  <c r="A27" i="13"/>
  <c r="B7" i="13"/>
  <c r="C33" i="13"/>
  <c r="P20" i="12"/>
  <c r="D19" i="12" l="1"/>
  <c r="B35" i="13"/>
  <c r="A35" i="13"/>
  <c r="D22" i="12" l="1"/>
  <c r="E42" i="12" s="1"/>
  <c r="B104" i="12"/>
  <c r="D20" i="12"/>
  <c r="D21" i="12" s="1"/>
  <c r="A13" i="13"/>
  <c r="B21" i="13"/>
  <c r="A21" i="13"/>
  <c r="A19" i="13"/>
  <c r="B125" i="12" l="1"/>
  <c r="H71" i="12"/>
  <c r="H57" i="12"/>
  <c r="H73" i="12"/>
  <c r="H65" i="12"/>
  <c r="H55" i="12"/>
  <c r="F55" i="12" s="1"/>
  <c r="H61" i="12"/>
  <c r="H53" i="12"/>
  <c r="H69" i="12"/>
  <c r="H59" i="12"/>
  <c r="A41" i="12"/>
  <c r="H67" i="12"/>
  <c r="F67" i="12" s="1"/>
  <c r="H63" i="12"/>
  <c r="F63" i="12" s="1"/>
  <c r="H51" i="12"/>
  <c r="H83" i="12"/>
  <c r="H79" i="12"/>
  <c r="H77" i="12"/>
  <c r="H87" i="12"/>
  <c r="H81" i="12"/>
  <c r="H85" i="12"/>
  <c r="B33" i="13" l="1"/>
  <c r="A33" i="13"/>
  <c r="B19" i="13"/>
  <c r="L57" i="12"/>
  <c r="K19" i="12" l="1"/>
  <c r="K22" i="12" s="1"/>
  <c r="J19" i="12"/>
  <c r="J22" i="12" s="1"/>
  <c r="I22" i="12"/>
  <c r="H22" i="12"/>
  <c r="G19" i="12"/>
  <c r="G22" i="12" s="1"/>
  <c r="F19" i="12"/>
  <c r="F22" i="12" s="1"/>
  <c r="P18" i="12"/>
  <c r="H37" i="12" l="1"/>
  <c r="E125" i="12"/>
  <c r="I37" i="12"/>
  <c r="F125" i="12"/>
  <c r="F37" i="12"/>
  <c r="C125" i="12"/>
  <c r="J37" i="12"/>
  <c r="G125" i="12"/>
  <c r="G37" i="12"/>
  <c r="D125" i="12"/>
  <c r="K37" i="12"/>
  <c r="H125" i="12"/>
  <c r="P19" i="12"/>
  <c r="P22" i="12" s="1"/>
  <c r="G42" i="12" s="1"/>
  <c r="G43" i="12" s="1"/>
  <c r="K71" i="12" l="1"/>
  <c r="M71" i="12" s="1"/>
  <c r="O71" i="12" s="1"/>
  <c r="G44" i="12"/>
  <c r="J125" i="12"/>
  <c r="K63" i="12"/>
  <c r="K61" i="12"/>
  <c r="K53" i="12"/>
  <c r="K69" i="12"/>
  <c r="K59" i="12"/>
  <c r="K51" i="12"/>
  <c r="K57" i="12"/>
  <c r="K73" i="12"/>
  <c r="K65" i="12"/>
  <c r="K55" i="12"/>
  <c r="M55" i="12" s="1"/>
  <c r="O55" i="12" s="1"/>
  <c r="K67" i="12"/>
  <c r="P37" i="12"/>
  <c r="K77" i="12"/>
  <c r="M77" i="12" s="1"/>
  <c r="O77" i="12" s="1"/>
  <c r="K86" i="12"/>
  <c r="M86" i="12" s="1"/>
  <c r="O86" i="12" s="1"/>
  <c r="K83" i="12"/>
  <c r="M83" i="12" s="1"/>
  <c r="O83" i="12" s="1"/>
  <c r="K84" i="12"/>
  <c r="M84" i="12" s="1"/>
  <c r="O84" i="12" s="1"/>
  <c r="K88" i="12"/>
  <c r="M88" i="12" s="1"/>
  <c r="O88" i="12" s="1"/>
  <c r="K82" i="12"/>
  <c r="M82" i="12" s="1"/>
  <c r="O82" i="12" s="1"/>
  <c r="K80" i="12"/>
  <c r="M80" i="12" s="1"/>
  <c r="O80" i="12" s="1"/>
  <c r="B47" i="13" l="1"/>
  <c r="B23" i="13"/>
  <c r="F53" i="12" l="1"/>
  <c r="M51" i="12" l="1"/>
  <c r="O51" i="12" s="1"/>
  <c r="M53" i="12"/>
  <c r="O53" i="12" s="1"/>
  <c r="B5" i="13"/>
  <c r="E118" i="12"/>
  <c r="I43" i="12"/>
  <c r="J43" i="12" s="1"/>
  <c r="M43" i="12" s="1"/>
  <c r="I44" i="12"/>
  <c r="I42" i="12"/>
  <c r="J42" i="12" s="1"/>
  <c r="E43" i="12"/>
  <c r="E44" i="12" s="1"/>
  <c r="F65" i="12"/>
  <c r="F51" i="12"/>
  <c r="F66" i="12"/>
  <c r="B105" i="12"/>
  <c r="H78" i="12"/>
  <c r="B95" i="12"/>
  <c r="H80" i="12"/>
  <c r="H84" i="12"/>
  <c r="H82" i="12"/>
  <c r="H88" i="12"/>
  <c r="H86" i="12"/>
  <c r="E46" i="12"/>
  <c r="E47" i="12" s="1"/>
  <c r="E48" i="12" s="1"/>
  <c r="B94" i="12"/>
  <c r="M42" i="12" l="1"/>
  <c r="J44" i="12"/>
  <c r="M44" i="12" s="1"/>
  <c r="B39" i="13"/>
  <c r="B29" i="13"/>
  <c r="B25" i="13"/>
  <c r="B27" i="13"/>
  <c r="B11" i="13"/>
  <c r="B15" i="13"/>
  <c r="B13" i="13"/>
  <c r="B9" i="13"/>
  <c r="M54" i="12"/>
  <c r="O54" i="12" s="1"/>
  <c r="M66" i="12"/>
  <c r="O66" i="12" s="1"/>
  <c r="M67" i="12"/>
  <c r="O67" i="12" s="1"/>
  <c r="M69" i="12"/>
  <c r="O69" i="12" s="1"/>
  <c r="M61" i="12"/>
  <c r="O61" i="12" s="1"/>
  <c r="M63" i="12"/>
  <c r="O63" i="12" s="1"/>
  <c r="G118" i="12"/>
  <c r="D118" i="12"/>
  <c r="C118" i="12"/>
  <c r="F118" i="12"/>
  <c r="H118" i="12"/>
  <c r="I48" i="12"/>
  <c r="J48" i="12" s="1"/>
  <c r="F68" i="12"/>
  <c r="B31" i="13" s="1"/>
  <c r="K78" i="12"/>
  <c r="M78" i="12" s="1"/>
  <c r="O78" i="12" s="1"/>
  <c r="F52" i="12"/>
  <c r="M52" i="12"/>
  <c r="O52" i="12" s="1"/>
  <c r="K87" i="12"/>
  <c r="K85" i="12"/>
  <c r="K81" i="12"/>
  <c r="K79" i="12"/>
  <c r="B111" i="12"/>
  <c r="I46" i="12"/>
  <c r="J46" i="12" s="1"/>
  <c r="I47" i="12"/>
  <c r="J47" i="12" s="1"/>
  <c r="M64" i="12" l="1"/>
  <c r="O64" i="12" s="1"/>
  <c r="M65" i="12"/>
  <c r="O65" i="12" s="1"/>
  <c r="M70" i="12"/>
  <c r="O70" i="12" s="1"/>
  <c r="M62" i="12"/>
  <c r="O62" i="12" s="1"/>
  <c r="M60" i="12"/>
  <c r="O60" i="12" s="1"/>
  <c r="M68" i="12"/>
  <c r="O68" i="12" s="1"/>
  <c r="M59" i="12"/>
  <c r="O59" i="12" s="1"/>
  <c r="M58" i="12"/>
  <c r="O58" i="12" s="1"/>
  <c r="M57" i="12"/>
  <c r="O57" i="12" s="1"/>
  <c r="M73" i="12"/>
  <c r="O73" i="12" s="1"/>
  <c r="M74" i="12"/>
  <c r="O74" i="12" s="1"/>
  <c r="J118" i="12"/>
  <c r="M47" i="12"/>
  <c r="M46" i="12"/>
  <c r="M48" i="12" l="1"/>
  <c r="B4" i="13" l="1"/>
  <c r="B3" i="13"/>
  <c r="B2" i="13"/>
  <c r="A4" i="13"/>
  <c r="A3" i="13"/>
  <c r="A2" i="13"/>
  <c r="M79" i="12" l="1"/>
  <c r="O79" i="12" s="1"/>
  <c r="M81" i="12"/>
  <c r="O81" i="12" s="1"/>
  <c r="M85" i="12"/>
  <c r="O85" i="12" s="1"/>
  <c r="M87" i="12"/>
  <c r="O87" i="12" s="1"/>
</calcChain>
</file>

<file path=xl/sharedStrings.xml><?xml version="1.0" encoding="utf-8"?>
<sst xmlns="http://schemas.openxmlformats.org/spreadsheetml/2006/main" count="1367" uniqueCount="644">
  <si>
    <r>
      <t>***FW23CH012 -</t>
    </r>
    <r>
      <rPr>
        <sz val="18"/>
        <color theme="1"/>
        <rFont val="Calibri"/>
        <family val="2"/>
        <scheme val="minor"/>
      </rPr>
      <t xml:space="preserve"> CHÚ Ý QUY CÁCH ĐO CỦA KHÁCH </t>
    </r>
  </si>
  <si>
    <t>Armhole:  Note that we measuring the armhole drop, not the curve.  So this is measured straight from HPS to the underarm (perpendicular).</t>
  </si>
  <si>
    <t>Hạ nách: Lưu ý rằng chúng tôi đo hạ nách, không phải độ cong vòng nách. Vậy nên điểm thông số này được đo thẳng từ đỉnh vai đến nách (vuông góc).</t>
  </si>
  <si>
    <t>Forearm:  We measure 9” up from the cuff edge.  Description is on the spec page.</t>
  </si>
  <si>
    <t>Rộng Cẳng tay: Chúng tôi đo 9 inch tính từ mép bo. Mô tả trên trang thông số.</t>
  </si>
  <si>
    <t>Hood Width:  Note that we measure 6” down, not 5” down.  Description on the spec page.</t>
  </si>
  <si>
    <t>Chiều rộng nón hoodie: chúng tôi đo 6 inch trở xuống, không phải đo 5 inch. Mô tả trên trang spec.</t>
  </si>
  <si>
    <t xml:space="preserve">Hoodie Height at CF:  We measure straight along the front edge, top of hood to CF neck (not the curve of the hood).  </t>
  </si>
  <si>
    <t>CAO NÓN TẠI GIỮA TRƯỚC : Chúng tôi đo thẳng theo mép trước, từ đỉnh mũ đến giữa cổ trước (không đo theo đường cong của mũ).</t>
  </si>
  <si>
    <t>* sometimes we will add point S too (hood height from HPS to top edge) *</t>
  </si>
  <si>
    <t>* đôi khi chúng tôi cũng sẽ thêm điểm S (chiều cao nón từ đỉnh vai đến cạnh trên) *</t>
  </si>
  <si>
    <t>Feedback &amp; Revisions / 1st  Fit</t>
  </si>
  <si>
    <t>COMMENT KHÁCH TRÊN MẪU 1ST FIT</t>
  </si>
  <si>
    <t>FW23CH012 Mets Hoodie- 1st FIT - Nina Chavez Booth</t>
  </si>
  <si>
    <t>CREATED ON MAY 18, 2023 8:01 PM</t>
  </si>
  <si>
    <t>1ST  FIT</t>
  </si>
  <si>
    <t>SIZE:M, CREATED AT: 05-18-2023</t>
  </si>
  <si>
    <t>FIT DATE: 5.18.23</t>
  </si>
  <si>
    <t>STATUS: Please submit PPS with all corrections, in correct fabric, color, with correct size artwork @ CF and CB.</t>
  </si>
  <si>
    <t>Vui lòng may mẫu PPS có chỉnh sửa theo comment , vải đúng, màu đúng , đúng size artwork tại thân trước và thân sau</t>
  </si>
  <si>
    <t>CONSTRUCTION/ ARTWORK CALL-OUTS:</t>
  </si>
  <si>
    <t>Cấu trúc và artwork</t>
  </si>
  <si>
    <t>1. Front artwork placement is okay down from CF neck. Keep at 2 3/4" below CF neck seam.</t>
  </si>
  <si>
    <t>2. Shift the front artwork in 1/4" from its current placement. New placement is 1 5/8" out from CF.</t>
  </si>
  <si>
    <t>FIT COMMENTS:</t>
  </si>
  <si>
    <t>1. Neck feels a bit tight. Please lower the front neck 1/4" and open the neck width 1/4".</t>
  </si>
  <si>
    <t>Cổ áo bị chật, khó tròng vô đầu. Vui lòng hạ nách thêm 1/4" và tăng ngang cổ 1/4"</t>
  </si>
  <si>
    <t>2. For the bottom opening, please keep the width above the rib wider, similar to the chest width. (needs to be at least 21 1/2" or wider), and have the bottom rib pull in and</t>
  </si>
  <si>
    <t>hug to meet relaxed specs requested.</t>
  </si>
  <si>
    <t>Ngang lai ( tại cạnh trên bo lai) đảm bảo phần ngang thân ở ngay trên bo rib lai lớn hơn ( thừa ra như sketch) , thông số gần ngang ngực ( cần ít nhất 21 1/2" hoặc tăng thêm) và bo lai kéo vào để thông khi đo thường đạt yêu cầu</t>
  </si>
  <si>
    <t>a. Please do not narrow the body to this relaxed spec. Thanks!</t>
  </si>
  <si>
    <t>Vui lòng không làm hẹp phần thân này khi đo thường.</t>
  </si>
  <si>
    <t>3. Note that the shoulder seams are sitting almost 3/4" backwards when sample is flat. Please rebalance the front body so that the seams sit right at HPS/ natural shoulder when flat.</t>
  </si>
  <si>
    <t>Đường ráp vai đang nằm 3/4" về sau khi để áo nằm phẳng. Vui lòng cân bằng trở lại thân trước, để đường ráp vai nằm ngay tại cao vai/ vai tự nhiên của người mặc.</t>
  </si>
  <si>
    <t xml:space="preserve"> May need to rebalance the front and back armhole lengths with this change.</t>
  </si>
  <si>
    <t>Cần phải điều chỉnh thân trước và sau vòng nách để thay đổi điều này.</t>
  </si>
  <si>
    <t>4. Please meet relaxed bottom opening widths- by having rib pull into them.</t>
  </si>
  <si>
    <t>Vui lòng đảm bảo thông số đo thường của ngang lai áo - có rib lai hỗ trợ đẩy phần vải này ra</t>
  </si>
  <si>
    <t>5. Bring the armhole, bicep, forearm back to spec.</t>
  </si>
  <si>
    <t>Đảm bảo thông số nách, ngang vai, khuỷu tay trong dung sai</t>
  </si>
  <si>
    <t>6. Increase the cuff width at seam and edge by 1/4"</t>
  </si>
  <si>
    <t>Tăng thông số cửa tay tại mép và đường may 1/4"</t>
  </si>
  <si>
    <t>7. Increase the drawcord length by 1".</t>
  </si>
  <si>
    <t>Tăng thông số dài dây luồn 1"</t>
  </si>
  <si>
    <t>LƯU Ý
 - YÊU CẦU MAY ĐÚNG THÔNG SỐ, ĐIỀU CHỈNH THEO COMMENT CỦA KHÁCH HÀNG. CÓ Ý KIẾN CẦN THÔNG TIN LẠI CHO MER ĐỂ MER LÀM VIỆC VỚI KHÁCH</t>
  </si>
  <si>
    <t>LÀM THÊM RẬP CHO SIZE XS,S ĐỂ BÊN IN KIỂM TRA SIZE VÀ VỊ TRÍ HÌNH IN</t>
  </si>
  <si>
    <t>Mã số:</t>
  </si>
  <si>
    <t>MER.QT-1.BM.4</t>
  </si>
  <si>
    <t>Lần ban hành:</t>
  </si>
  <si>
    <t>01</t>
  </si>
  <si>
    <t>Số trang</t>
  </si>
  <si>
    <t>03/03</t>
  </si>
  <si>
    <t>THÚY NGUYỄN - 252</t>
  </si>
  <si>
    <t>CUTTING DOCKET</t>
  </si>
  <si>
    <t xml:space="preserve">TÁC NGHIỆP MAY MẪU PROTO: THAM KHẢO CÁCH MAY THEO ÁO MẪU PPS SS24CH000 CHUYỂN CÙNG TÁC NGHIỆP </t>
  </si>
  <si>
    <t xml:space="preserve">JOB NUMBER:  </t>
  </si>
  <si>
    <t>A15  SS25   S2734</t>
  </si>
  <si>
    <t xml:space="preserve">STYLE NUMBER: </t>
  </si>
  <si>
    <t>SS25CH002</t>
  </si>
  <si>
    <t xml:space="preserve">STYLE NAME : </t>
  </si>
  <si>
    <t>WASHED FULL ZIP HOODIE</t>
  </si>
  <si>
    <t>SEASON:</t>
  </si>
  <si>
    <t xml:space="preserve">SS25 </t>
  </si>
  <si>
    <t>TÊN HÀNG:</t>
  </si>
  <si>
    <t>HOODIE</t>
  </si>
  <si>
    <t>DROP:</t>
  </si>
  <si>
    <t>MAINLINE</t>
  </si>
  <si>
    <t>NGÀY CẤP</t>
  </si>
  <si>
    <t>VẢI CHÍNH:</t>
  </si>
  <si>
    <t xml:space="preserve">C2300708  - LIGHT BRUSH FLEECE 100%COTTON B/W Weight:530g/m2 </t>
  </si>
  <si>
    <t>NGÀY GIAO HÀNG</t>
  </si>
  <si>
    <t xml:space="preserve">THÀNH PHẦN VẢI: </t>
  </si>
  <si>
    <t>100% COTTON</t>
  </si>
  <si>
    <t>KHỔ VẢI:</t>
  </si>
  <si>
    <t>165CM</t>
  </si>
  <si>
    <t xml:space="preserve">Xí nghiệp: </t>
  </si>
  <si>
    <t>UN-AVAILABLE</t>
  </si>
  <si>
    <t>KHÁCH HÀNG:</t>
  </si>
  <si>
    <t>ALD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</si>
  <si>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</si>
  <si>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</si>
  <si>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</si>
  <si>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</si>
  <si>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</si>
  <si>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</si>
  <si>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</si>
  <si>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</si>
  <si>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</si>
  <si>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</si>
  <si>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</si>
  <si>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</si>
  <si>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Jet Black</t>
  </si>
  <si>
    <t>EXTRA (+/-)</t>
  </si>
  <si>
    <t>PAUL'S SAMPLE</t>
  </si>
  <si>
    <t>SHIPPING SAMPLE</t>
  </si>
  <si>
    <t>TOTAL :</t>
  </si>
  <si>
    <t>Kombu Green</t>
  </si>
  <si>
    <t>GRAND TOTAL:</t>
  </si>
  <si>
    <t>PHẦN A: VẢI</t>
  </si>
  <si>
    <t>NCC: ESQUEL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</si>
  <si>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</si>
  <si>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</si>
  <si>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</si>
  <si>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</si>
  <si>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</si>
  <si>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</si>
  <si>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</si>
  <si>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</si>
  <si>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</si>
  <si>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</si>
  <si>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</si>
  <si>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</si>
  <si>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</si>
  <si>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ALSS24P0254003E00K LOT 6803 ÁNH B CẤP TRIỆT TIÊU 286 M
 LOT 3801 ÁNH A CẤP 153 M</t>
  </si>
  <si>
    <t>ALSS24P0254003E00K LOT 6803 ÁNH B CẤP TRIỆT TIÊU 286 M</t>
  </si>
  <si>
    <t>C2300246_RIB 2X2_96% COTTON 4% SPANDEX_500GSM</t>
  </si>
  <si>
    <t>BO TAY/ LAI</t>
  </si>
  <si>
    <t>ALSS24P0254004E00K LOT 4001 ÁNH A CẤP 80 M</t>
  </si>
  <si>
    <t>C2303842 100% COTTON_190GSM_142CM</t>
  </si>
  <si>
    <t>VIỀN DÂY KÉO</t>
  </si>
  <si>
    <t>ALSS24P0294002E00K LOT 1002 ÁNH A CẤP 37 M</t>
  </si>
  <si>
    <t xml:space="preserve">VẢI CHÍNH </t>
  </si>
  <si>
    <t>ALSS24P0254011E00K LOT 0501 ÁNH A CẤP TRIỆT TIÊU 406 M</t>
  </si>
  <si>
    <t>ALSS24P0254011E00K LOT 0501 ÁNH A CẤP 406 M</t>
  </si>
  <si>
    <t>ALSS24P0254012E00K LOT 0601 LÔ 3 CÂY ÁNH A CẤP TRIỆT TIÊU 85 M
 LOT 0601 LÔ 1 CÂY ÁNH A CẤP TRIỆT TIÊU 2 M</t>
  </si>
  <si>
    <t>ALSS24P0254012E00K LOT 0601 LÔ 3 CÂY ÁNH A CẤP TRIỆT TIÊU 85 M</t>
  </si>
  <si>
    <t>ALSS24P0294003E00K LOT 1101A ÁNH A CẤP TRIỆT TIÊU 37 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</si>
  <si>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</si>
  <si>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</si>
  <si>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</si>
  <si>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</si>
  <si>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</si>
  <si>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</si>
  <si>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</si>
  <si>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</si>
  <si>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</si>
  <si>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</si>
  <si>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</si>
  <si>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VẮT SỔ BÊN TRONG</t>
  </si>
  <si>
    <t>BK2733</t>
  </si>
  <si>
    <t>CUỘN</t>
  </si>
  <si>
    <t>GR9185C</t>
  </si>
  <si>
    <t>CHỈ 20/2 DÙNG ĐỂ DIỄU BÊN NGOÀI</t>
  </si>
  <si>
    <t>CHỈ 40/2 DIỄU NHÃN TRANG TRÍ</t>
  </si>
  <si>
    <t>NHÃN CHÍNH ML03</t>
  </si>
  <si>
    <t>WHITE</t>
  </si>
  <si>
    <t>PCS</t>
  </si>
  <si>
    <t>NHÃN THÀNH PHẦN 100% COTTON ALD-COO-503</t>
  </si>
  <si>
    <t>NHÃN SƯỜN NGOÀI  ALD-ML02</t>
  </si>
  <si>
    <t>DÂY LUỒN TRÒN 5MM 100% COTTON ĐẦU TIP NHỰA 1.5CM TẠI NÓN</t>
  </si>
  <si>
    <t>DÂY TAPE XƯƠNG CÁ 1CM</t>
  </si>
  <si>
    <t>MÉT</t>
  </si>
  <si>
    <t>DÂY KÉO KIM LOẠI RĂNG 5 MÀU GOLD MỞ 2 ĐẦU , ĐẦU DA8L</t>
  </si>
  <si>
    <t>CODE: 580</t>
  </si>
  <si>
    <t>CODE: 190</t>
  </si>
  <si>
    <t>MẮT CÁO  13MM</t>
  </si>
  <si>
    <t>GOLDEN</t>
  </si>
  <si>
    <t>SETS</t>
  </si>
  <si>
    <t>ĐINH RIVET 10MM</t>
  </si>
  <si>
    <t xml:space="preserve"> NHÃN DA TRANG TRÍ ALD-PLT-0330 19MM X 45MM  Black with Gold Plate 3F4133 With Gold Plate</t>
  </si>
  <si>
    <t>BLACK</t>
  </si>
  <si>
    <t>3F4133</t>
  </si>
  <si>
    <t xml:space="preserve"> NHÃN DA TRANG TRÍ ALD-PLT-0330 19MM X 45MM  Brown With Gold Plate 3MF1002 With Gold Plate</t>
  </si>
  <si>
    <t>BROWN</t>
  </si>
  <si>
    <t>3MF1002</t>
  </si>
  <si>
    <t>PHẦN C : PHỤ LIỆU ĐÓNG GÓI</t>
  </si>
  <si>
    <t>THẺ BÀI ALD ALD-T06P</t>
  </si>
  <si>
    <t xml:space="preserve">PCS </t>
  </si>
  <si>
    <t>UPC STICKER 3" X 2"</t>
  </si>
  <si>
    <t>BAO ALD Branded Polybag - 15" X 18" (RECYLCED)
CODE: ALD PB02-R</t>
  </si>
  <si>
    <t>CLEAR</t>
  </si>
  <si>
    <t>BAO BIG POLYBAG 100X120CM</t>
  </si>
  <si>
    <t>TẤM LÓT THÙNG</t>
  </si>
  <si>
    <t>NATURAL</t>
  </si>
  <si>
    <t>THÙNG CARTON 60CM (L) *40CM (W)* 30CM (H)</t>
  </si>
  <si>
    <t>PHẦN D : IN / THÊU / WASH</t>
  </si>
  <si>
    <t>PHẦN E : HÌNH</t>
  </si>
  <si>
    <r>
      <t>IN :</t>
    </r>
    <r>
      <rPr>
        <b/>
        <sz val="26"/>
        <rFont val="Muli"/>
      </rPr>
      <t xml:space="preserve"> </t>
    </r>
  </si>
  <si>
    <t>KHÔNG IN</t>
  </si>
  <si>
    <t>CHẤT LƯỢNG VÀ KÍCH THƯỚC</t>
  </si>
  <si>
    <t xml:space="preserve">DUYỆT HÌNH IN THEO </t>
  </si>
  <si>
    <t>THÔNG TIN SAU</t>
  </si>
  <si>
    <t>THÔNG TIN ĐỊNH VỊ HÌNH IN</t>
  </si>
  <si>
    <t>TOLERANCE</t>
  </si>
  <si>
    <t xml:space="preserve">Hình in thân trước: </t>
  </si>
  <si>
    <t xml:space="preserve">ĐỊNH VỊ LOGO THÂN TRƯỚC TỪ ĐƯỜNG GIỮA TRƯỚC </t>
  </si>
  <si>
    <t>1/8 in</t>
  </si>
  <si>
    <t xml:space="preserve">Hình in thân sau: </t>
  </si>
  <si>
    <t xml:space="preserve">ĐỊNH VỊ AW THÂN SAU TỪ GIỮA ĐƯỜNG TRA CỔ SAU </t>
  </si>
  <si>
    <r>
      <t>THÊU :</t>
    </r>
    <r>
      <rPr>
        <b/>
        <sz val="28"/>
        <rFont val="Muli"/>
      </rPr>
      <t xml:space="preserve"> </t>
    </r>
  </si>
  <si>
    <t>KHÔNG THÊU</t>
  </si>
  <si>
    <t>HÌNH THÊU TẠI TÚI</t>
  </si>
  <si>
    <t>THEO TÀI LIỆU ĐÍNH KÈM</t>
  </si>
  <si>
    <r>
      <t>WASH:</t>
    </r>
    <r>
      <rPr>
        <sz val="28"/>
        <rFont val="Muli"/>
      </rPr>
      <t xml:space="preserve"> </t>
    </r>
  </si>
  <si>
    <t>POTASSIUM WASH - THÀNH PHẨM</t>
  </si>
  <si>
    <t>CHẤT LƯỢNG, HIỆU ỨNG  DUYỆT THEO</t>
  </si>
  <si>
    <t>DUYỆT THEO ÁO MẪU CHUYỂN CÙNG TÁC NGHIỆP</t>
  </si>
  <si>
    <t xml:space="preserve">PHẦN F: LƯU Ý </t>
  </si>
  <si>
    <t>XEM TÀI LIỆU ĐÍNH KÈM</t>
  </si>
  <si>
    <t>-SỐ LƯỢNG NHÃN SIZE NHƯ SAU :</t>
  </si>
  <si>
    <t xml:space="preserve"> </t>
  </si>
  <si>
    <t>SIZE</t>
  </si>
  <si>
    <t>SỐ LƯỢNG</t>
  </si>
  <si>
    <t xml:space="preserve">-SỐ LƯỢNG DÂY LUỒN/ DÂY KÉO NHƯ SAU </t>
  </si>
  <si>
    <t>CHIỀU DÀ DÂY LUỒN I( INCH)</t>
  </si>
  <si>
    <t>CM</t>
  </si>
  <si>
    <t>CHIỀU DÀ DÂY KÉO ( INCH)</t>
  </si>
  <si>
    <t xml:space="preserve">DÂY LUỒN + NHÃN TRANG TRÍ + DÂY KÉO GẮN THÀNH PHẨM  SAU KHI WASH </t>
  </si>
  <si>
    <t>THÀNH PHẦN</t>
  </si>
  <si>
    <t>SỬ DỤNG TOÀN BỘ ÁO BÊN TRONG</t>
  </si>
  <si>
    <t>DIỄU TẠI MẶT NGOÀI ÁO - XEM ÁO DUYỆT CHUYỂN CÙNG TÁC NGHIỆP</t>
  </si>
  <si>
    <t>GẮN NHÃN DA</t>
  </si>
  <si>
    <t>ĐÍNH 4 CẠNH NHÃN TẠI GIỮA CỔ SAU,TỪ VIỀN CỔ SAU XUỐNG 1,5CM - BÊN TRONG ÁO</t>
  </si>
  <si>
    <t>GẬP ĐÔI, MAY TẠI SƯỜN TRÁI NGƯỜI MẶC, 5 INCH TỪ MÉP LAI LÊN  ( BÊN TRONG ÁO)</t>
  </si>
  <si>
    <t>GẬP ĐÔI, MAY TẠI SƯỜN TRÁI NGƯỜI MẶC, TỪ LAI ÁO LÊN 7 INCH, MAY 
( BÊN NGOÀI ÁO)</t>
  </si>
  <si>
    <t>TẠI NÓN</t>
  </si>
  <si>
    <t>VIỀN TẠI CỔ SAU</t>
  </si>
  <si>
    <t>GIỮA TRƯỚC</t>
  </si>
  <si>
    <t>THÊU TẠI TÚI KANGAROO</t>
  </si>
  <si>
    <t>GẬP ĐÔI, MAY TẠI SƯỜN TRÁI NGƯỜI MẶC, 5 INCH TỪ MÉP LAI LÊN
 ( BÊN TRONG ÁO)</t>
  </si>
  <si>
    <t>TẠI MIỆNG NÓN ĐỂ LUỒN DÂY</t>
  </si>
  <si>
    <t>ĐÍNH 4 GÓC TÚI KANGAROO</t>
  </si>
  <si>
    <t>TẠI NGỰC TRÁI</t>
  </si>
  <si>
    <t>COMMENT CỦA KHÁCH</t>
  </si>
  <si>
    <t>Fit Comments:</t>
  </si>
  <si>
    <t>1. CF zipper length came in +3/4”. Also pushing down CF and causing unleveled hem. Please go back to spec on zipper length.</t>
  </si>
  <si>
    <t xml:space="preserve">DÀI DÂY KÉO ĐANG BỊ DƯ 3/4''. NÊN THÂN TRƯỚC BỊ ĐẨY XUỐNG GÂY RA THÂN TRƯỚC THÂN SAU KHÔNG NGANG BẰNG,   </t>
  </si>
  <si>
    <t>ĐIỀU CHỈNH THÔNG SỐ DÀI DÂY KÉO TRONG DUNG SAI</t>
  </si>
  <si>
    <t>2. Increase front neck drop to 3 1/2”.</t>
  </si>
  <si>
    <t>TĂNG THÔNG SỐ HẠ CỔ TRƯỚC 3 1/2''</t>
  </si>
  <si>
    <t>3. Reduce back neck drop to 3/4”.</t>
  </si>
  <si>
    <t>GIẢM THÔNG SỐ HẠ CỔ SAU 3/4''</t>
  </si>
  <si>
    <t>4. Reduce neck width to 9”</t>
  </si>
  <si>
    <t>GIẢM THÔNG SỐ RỘNG CỔ 9''</t>
  </si>
  <si>
    <t>5. Please straighten front and back sides seams. See image. No waist shape should be straight line form armhole to bottom opening.</t>
  </si>
  <si>
    <t>MAY THẲNG ĐƯỜNG MAY SƯỜN NHƯ HÌNH. ĐƯỜNG MAY NÊN THẲNG TỪ NÁCH ĐẾN LAI</t>
  </si>
  <si>
    <t>6. Reduce bottom opening at rib edge to 18”.</t>
  </si>
  <si>
    <t>GIẢM THÔNG SỐ RỘNG LAI ÁO TẠI MÉP 18''</t>
  </si>
  <si>
    <t>7. Reduce bottom rib height to 2 3/4”.</t>
  </si>
  <si>
    <t>GIẢM THÔNG SỐ CAO LAI ÁO 2 3/4''</t>
  </si>
  <si>
    <t>8. Increase armhole drop to 13”.</t>
  </si>
  <si>
    <t>TĂNG THÔNG SỐ HẠ NÁCH 13''</t>
  </si>
  <si>
    <t>9. Increase bicep to 10 1/4”.</t>
  </si>
  <si>
    <t>TĂNG THÔNG SỐ RỘNG BẮP TAY 10 1/4''</t>
  </si>
  <si>
    <t>10. Increase forearm to 7 1/2”.</t>
  </si>
  <si>
    <t>TĂNG THÔNG SỐ RỘNG CẲNG TAY 7 1/2''</t>
  </si>
  <si>
    <t>11. Follow revised 5 1/2” sleeve opening width 1” above rib knit seam.</t>
  </si>
  <si>
    <t>THAY ĐỔI THÔNG SỐ RỘNG LAI TAY DƯỚI ĐƯỜNG MAY RIB 1'' LÀ 5 1/2''</t>
  </si>
  <si>
    <t>12. Reduce sleeve opening at rib edge to 3 3/4”.</t>
  </si>
  <si>
    <t>GIẢM THÔNG SỐ RỘNG LAI TAY TẠI MÉP 3 3/4''</t>
  </si>
  <si>
    <t>13. Reduce cuff height to 2 3/4”.</t>
  </si>
  <si>
    <t>GIẢM THÔNG SỐ CAO LAI TAY 2 3/4''</t>
  </si>
  <si>
    <t>14. Increase hood width to 10 1/2”.</t>
  </si>
  <si>
    <t>TĂNG THÔNG SỐ RỘNG NÓN 10 1/2''</t>
  </si>
  <si>
    <t>15. Remove tunnel height, no stitching at tunnel.</t>
  </si>
  <si>
    <t>BỎ THÔNG SỐ CAO CỬA NÓN, KHÔNG DIỄU TẠI MIỆNG NÓN</t>
  </si>
  <si>
    <t>16. Follow revised exposed drawcord length of 10”.</t>
  </si>
  <si>
    <t>THAY ĐỔI THÔNG SỐ DÂY LUỒN DƯ RA KHỎI MẮT CÁO 10''</t>
  </si>
  <si>
    <t>17. Move drawcord exit down, follow revised measurement of 1” from neck seam to center of exit.</t>
  </si>
  <si>
    <t>DỜI VỊ TRÍ ĐẦU DÂY LUỒN, THEO THÔNG SỐ THAY ĐỔI 1'' TỪ ĐƯỜNG MAY ĐẾN GIỮA</t>
  </si>
  <si>
    <t>18. Loop label is stitched down to wrong side. Can you please no catch it in double needle straddle stitch? See image.</t>
  </si>
  <si>
    <t>NHÃN SƯỜN NGOÀI: KHÔNG DIỄU 2 KIM LÊN NHÃN, XEM HÌNH</t>
  </si>
  <si>
    <t>Construction:</t>
  </si>
  <si>
    <t xml:space="preserve">1. Triple needle @ armhole seam is too thick and holding the armhole. Is it possible to do 514 merrow armhole and </t>
  </si>
  <si>
    <t>add triple top stitching separately? Not encasing the merrow seam within the top stitching.</t>
  </si>
  <si>
    <t>ĐƯỜNG MAY 3 KIM TẠI NÁCH QUÁ DÀY VÀ CHẬT. CÓ THỂ THAY ĐỔI THÀNH ĐƯỜNG VẮT SỔ 2 KIM 4 CHỈ TẠI NÁCH SAU ĐÓ DIỄU 3 KIM. BỜ ĐƯỜNG VẮT SỔ NẰM BÊN NGOÀI PHẦN DIỄU ( NHỜ KỸ THUẬT TÌM CÁCH GIẢM ĐỘ DÀY ĐƯỜNG MAY NẾU KHÔNG LÀM ĐƯỢC THEO GÓP Ý CỦA KHÁCH HÀNG)</t>
  </si>
  <si>
    <t>2. Improve kangaroo pocket stitching. It is wavy and uneven. See image.</t>
  </si>
  <si>
    <t>CẢI THIỆN ĐƯỜNG DIỄU TÚI KAGAROO, ĐƯỜNG DIỄU BỊ NHĂN VÀ KHÔNG ĐỀU, XEM HÌNH</t>
  </si>
  <si>
    <t>3. Improve workmanship at CF rib zipper area, very wavy. See image.</t>
  </si>
  <si>
    <t>CẢI THIỆN ĐƯỜNG MAY DÂY KÉO GIỮA TẠI RIB, ĐƯỜNG MAY BỊ NHĂN XEM HÌNH</t>
  </si>
  <si>
    <t>4. Due to no drawcord tunnel secure drawcords with a bartack 1 1/4" from hood edge at center front at hood.</t>
  </si>
  <si>
    <t>BỎ ĐƯỜNG DIỄU MIẾNG NÓN THÊM BỌ  CÁCH MÉP 1 1/4''</t>
  </si>
  <si>
    <t>THÔNG SỐ PPS</t>
  </si>
  <si>
    <t xml:space="preserve">Sample Size: M
POINT OF MEASURE  </t>
  </si>
  <si>
    <t xml:space="preserve">CODE   </t>
  </si>
  <si>
    <t xml:space="preserve"> HOW TO MEASURE   </t>
  </si>
  <si>
    <t xml:space="preserve">CRITICAL  </t>
  </si>
  <si>
    <t xml:space="preserve"> TYPE  </t>
  </si>
  <si>
    <t xml:space="preserve">TOLERANCE </t>
  </si>
  <si>
    <t xml:space="preserve"> PPS - RCVD</t>
  </si>
  <si>
    <t>VARIANCE</t>
  </si>
  <si>
    <t>ADJUST BY +/-</t>
  </si>
  <si>
    <t>REVISED SPEC</t>
  </si>
  <si>
    <t>MEASUREMENT NOTES</t>
  </si>
  <si>
    <t>Front Body Length</t>
  </si>
  <si>
    <t>DÀI ÁO THÂN TRƯỚC</t>
  </si>
  <si>
    <t>S&amp;K01</t>
  </si>
  <si>
    <t>HPS to bottom edge</t>
  </si>
  <si>
    <t>TỪ ĐỈNH VAI ĐẾN MÉP LAI</t>
  </si>
  <si>
    <t>true</t>
  </si>
  <si>
    <t>Full</t>
  </si>
  <si>
    <t>1/2 in</t>
  </si>
  <si>
    <t>26 3/4 in</t>
  </si>
  <si>
    <t>Back Body Length</t>
  </si>
  <si>
    <t>DÀI ÁO THÂN SAU</t>
  </si>
  <si>
    <t>S&amp;K02</t>
  </si>
  <si>
    <t>CB neck seam to bottom edge</t>
  </si>
  <si>
    <t>TỪ GIỮA CỔ SAU ĐẾN LAI</t>
  </si>
  <si>
    <t>26 in</t>
  </si>
  <si>
    <t>CF Zipper Length</t>
  </si>
  <si>
    <t>DÀI DÂY KÉO TRƯỚC</t>
  </si>
  <si>
    <t>S&amp;K03</t>
  </si>
  <si>
    <t>From neck to bottom edge</t>
  </si>
  <si>
    <t>TỪ CỔ ĐẾN MÉP LAI</t>
  </si>
  <si>
    <t>false</t>
  </si>
  <si>
    <t>1/4 in</t>
  </si>
  <si>
    <t>23 1/2 in</t>
  </si>
  <si>
    <t>Front Neck Drop</t>
  </si>
  <si>
    <t>HẠ CỔ TRƯỚC</t>
  </si>
  <si>
    <t>S&amp;K04</t>
  </si>
  <si>
    <t>HPS to neck seam</t>
  </si>
  <si>
    <t>ĐỈNH VAI ĐẾN ĐƯỜNG MAY CỔ</t>
  </si>
  <si>
    <t>3 1/2 in</t>
  </si>
  <si>
    <t>Back Neck Drop</t>
  </si>
  <si>
    <t>HẠ CỔ SAU</t>
  </si>
  <si>
    <t>S&amp;K05</t>
  </si>
  <si>
    <t>3/4 in</t>
  </si>
  <si>
    <t>Back Neck Width</t>
  </si>
  <si>
    <t>RỘNG CỔ SAU</t>
  </si>
  <si>
    <t>S&amp;K06</t>
  </si>
  <si>
    <t>Seam to seam at back neck, at HPS point</t>
  </si>
  <si>
    <t>TỪ ĐƯỜNG MAY ĐẾN ĐƯỜNG MAY, TẠI ĐỈNH VAI</t>
  </si>
  <si>
    <t>9 in</t>
  </si>
  <si>
    <t>Shoulder Seam Forward</t>
  </si>
  <si>
    <t>CHỒM VAI</t>
  </si>
  <si>
    <t>S&amp;K07</t>
  </si>
  <si>
    <t>HPS to seam</t>
  </si>
  <si>
    <t>ĐƯỜNG MAY TỚI ĐƯỜNG MAY</t>
  </si>
  <si>
    <t>Shoulder Slope</t>
  </si>
  <si>
    <t>XUÔI VAI</t>
  </si>
  <si>
    <t>S&amp;K08</t>
  </si>
  <si>
    <t>Shoulder point perpendicular to HPS</t>
  </si>
  <si>
    <t>TỪ ĐỈNH VAI, ĐO VUÔNG GÓC VỚI ĐẦU VAI</t>
  </si>
  <si>
    <t>2 1/2 in</t>
  </si>
  <si>
    <t>Across Shoulder</t>
  </si>
  <si>
    <t>NGANG VAI</t>
  </si>
  <si>
    <t>S&amp;K09</t>
  </si>
  <si>
    <t>Seam to seam</t>
  </si>
  <si>
    <t>TỪ ĐƯỜNG MAY ĐẾN ĐƯỜNG MAY</t>
  </si>
  <si>
    <t>Half</t>
  </si>
  <si>
    <t>3/8 in</t>
  </si>
  <si>
    <t>24 in</t>
  </si>
  <si>
    <t>Across Front</t>
  </si>
  <si>
    <t>NGANG NGỰC</t>
  </si>
  <si>
    <t>S&amp;K010</t>
  </si>
  <si>
    <t>7" dwn from HPS, Seam to seam</t>
  </si>
  <si>
    <t>7" TỪ ĐỈNH VAI - ĐƯỜNG MAY ĐẾN ĐƯỜNG MAY</t>
  </si>
  <si>
    <t>22 1/2 in</t>
  </si>
  <si>
    <t>Across Back</t>
  </si>
  <si>
    <t>NGANG LƯNG</t>
  </si>
  <si>
    <t>S&amp;K011</t>
  </si>
  <si>
    <t>7" dwn from HPS, Seam to Seam</t>
  </si>
  <si>
    <t>Chest Width</t>
  </si>
  <si>
    <t>RỘNG NGỰC</t>
  </si>
  <si>
    <t>S&amp;K012</t>
  </si>
  <si>
    <t>1" Below armhole- edge to edge</t>
  </si>
  <si>
    <t>1" DƯỚI NÁCH, MÉP TỚI MÉP</t>
  </si>
  <si>
    <t>Bottom Opening 2" Above Rib Knit Seam</t>
  </si>
  <si>
    <t>RỘNG ÁO TRÊN ĐƯỜNG MAY LAI 2''</t>
  </si>
  <si>
    <t>S&amp;K</t>
  </si>
  <si>
    <t>22 in</t>
  </si>
  <si>
    <t>Bottom Opening Width- At Edge</t>
  </si>
  <si>
    <t>RỘNG LAI ÁO TẠI MÉP LAI</t>
  </si>
  <si>
    <t>S&amp;K013</t>
  </si>
  <si>
    <t>At bottom edge</t>
  </si>
  <si>
    <t>TẠI MÉP LAI</t>
  </si>
  <si>
    <t>18 in</t>
  </si>
  <si>
    <t>Bottom Trim Height</t>
  </si>
  <si>
    <t>CAO BO LAI</t>
  </si>
  <si>
    <t>S&amp;K83</t>
  </si>
  <si>
    <t>Bottom edge to top of trim</t>
  </si>
  <si>
    <t>TẠI MÉP DƯỚI BO ĐẾN CẠNH TRÊN</t>
  </si>
  <si>
    <t>2 3/4 in</t>
  </si>
  <si>
    <t>Sleeve Length from CB Neck</t>
  </si>
  <si>
    <t>DÀI TAY TỪ GIỮA CỔ SAU</t>
  </si>
  <si>
    <t>S&amp;K032</t>
  </si>
  <si>
    <t>3-point measure from CB Neck to shoulder point to sleeve edge</t>
  </si>
  <si>
    <t>3 ĐIỂM TỪ GIỮA CỔ SAU ĐẾN ĐẦU VAI ĐẾN MÉP TAY</t>
  </si>
  <si>
    <t>35 in</t>
  </si>
  <si>
    <t>Armhole Drop</t>
  </si>
  <si>
    <t>HẠ NÁCH</t>
  </si>
  <si>
    <t>S&amp;K016</t>
  </si>
  <si>
    <t>Below HPS - measure perpendicular</t>
  </si>
  <si>
    <t>DƯỚI ĐỈNH VAI - ĐO VUÔNG GÓC HÕM NÁCH</t>
  </si>
  <si>
    <t>13 in</t>
  </si>
  <si>
    <t>Bicep Width</t>
  </si>
  <si>
    <t>RỘNG BẮP TAY</t>
  </si>
  <si>
    <t>S&amp;K017</t>
  </si>
  <si>
    <t>1" below armhole- edge to edge</t>
  </si>
  <si>
    <t>10 1/4 in</t>
  </si>
  <si>
    <t>Forearm Width</t>
  </si>
  <si>
    <t>RỘNG KHỦY TAY</t>
  </si>
  <si>
    <t>S&amp;K033</t>
  </si>
  <si>
    <t>9" up from sleeve cuff edge</t>
  </si>
  <si>
    <t>9" LÊN TỪ MÉP BO TAY</t>
  </si>
  <si>
    <t>7 1/2 in</t>
  </si>
  <si>
    <t>Sleeve Opening Width 1" Above Rib Knit Seam</t>
  </si>
  <si>
    <t>RỘNG CỬA TAY TRÊN ĐƯỜNG MAY BO 1''</t>
  </si>
  <si>
    <t>5 1/2 in</t>
  </si>
  <si>
    <t>Sleeve Opening Width- At Edge</t>
  </si>
  <si>
    <t>RỘNG CỬA TAY TẠI MÉP</t>
  </si>
  <si>
    <t>S&amp;K73</t>
  </si>
  <si>
    <t>At edge</t>
  </si>
  <si>
    <t>TẠI MÉP</t>
  </si>
  <si>
    <t>3 3/4 in</t>
  </si>
  <si>
    <t>Sleeve Cuff Height</t>
  </si>
  <si>
    <t>CAO BO TAY</t>
  </si>
  <si>
    <t>S&amp;K36</t>
  </si>
  <si>
    <t>Cuff edge to seam</t>
  </si>
  <si>
    <t>MÉP ĐẾN ĐƯỜNG MAY</t>
  </si>
  <si>
    <t>Hood Height at CF</t>
  </si>
  <si>
    <t>CAO NÓN TẠI GIỮA TRƯỚC</t>
  </si>
  <si>
    <t>S&amp;K40</t>
  </si>
  <si>
    <t>From neck seam to top edge</t>
  </si>
  <si>
    <t>TỪ ĐƯỜNG MAY CỔ ĐẾN MÉP</t>
  </si>
  <si>
    <t>15 in</t>
  </si>
  <si>
    <t>Hood Width @ HPS</t>
  </si>
  <si>
    <t>RỘNG NÓN TẠI ĐỈNH VAI</t>
  </si>
  <si>
    <t>S&amp;K1092</t>
  </si>
  <si>
    <t>13 1/2 in</t>
  </si>
  <si>
    <t>Hood Width 6" Below Top Edge</t>
  </si>
  <si>
    <t xml:space="preserve">RỘNG NÓN TỪ MÉP TRÊN ĐỈNH NÓN HẠ 6" </t>
  </si>
  <si>
    <t>S&amp;K41</t>
  </si>
  <si>
    <t>Straight from CF edge to CB seam- 6" down</t>
  </si>
  <si>
    <t>HẠ 6" TỪ ĐỈNH NÓN, ĐO TỪ MIỆNG NÓN ĐẾN SỐNG NÓN</t>
  </si>
  <si>
    <t>10 1/2 in</t>
  </si>
  <si>
    <t>Hood Tunnel Height</t>
  </si>
  <si>
    <t>CAO MIỆNG NÓN</t>
  </si>
  <si>
    <t>S&amp;K183</t>
  </si>
  <si>
    <t>0 in</t>
  </si>
  <si>
    <t>Exposed Drawcord Length</t>
  </si>
  <si>
    <t>CHIỀU DÀI DÂY LUỒN LỘ RA NGOÀI NỔI</t>
  </si>
  <si>
    <t>JHqvA4</t>
  </si>
  <si>
    <t>10 in</t>
  </si>
  <si>
    <t>Drawcord Opening Placement up from Neck Seam</t>
  </si>
  <si>
    <t>KHOẢNG CÁCH VỊ TRÍ LUỒN DÂY ĐẾN DDM CỔ ÁO</t>
  </si>
  <si>
    <t>S&amp;K212</t>
  </si>
  <si>
    <t>1 in</t>
  </si>
  <si>
    <t>Kangaroo Pocket Opening Hem Height</t>
  </si>
  <si>
    <t>CAO MIỆNG TÚI KANGAROO</t>
  </si>
  <si>
    <t>S&amp;K205</t>
  </si>
  <si>
    <t>7/8 in</t>
  </si>
  <si>
    <t>Kangaroo Pocket Opening</t>
  </si>
  <si>
    <t>RỘNG MIỆNG TÚI KANGAROO</t>
  </si>
  <si>
    <t>S&amp;K044</t>
  </si>
  <si>
    <t>Height at center</t>
  </si>
  <si>
    <t>6 in</t>
  </si>
  <si>
    <t>Kangaroo Pocket Height At Center</t>
  </si>
  <si>
    <t>RỘNG TÚI Ở GIỮA</t>
  </si>
  <si>
    <t>S&amp;K44</t>
  </si>
  <si>
    <t>ĐO Ở GIỮA TÚI</t>
  </si>
  <si>
    <t>8 1/2 in</t>
  </si>
  <si>
    <t>Kangaroo Pocket Width at Top Edge</t>
  </si>
  <si>
    <t>RỘNG TÚI Ở CẠNH TRÊN</t>
  </si>
  <si>
    <t>S&amp;K45</t>
  </si>
  <si>
    <t>Width at top edge</t>
  </si>
  <si>
    <t>ĐO TẠI CẠNH TRÊN</t>
  </si>
  <si>
    <t>9 3/4 in</t>
  </si>
  <si>
    <t>Kangaroo Pocket Width at Bottom</t>
  </si>
  <si>
    <t>RỘNG TÚI Ở CẠNH DƯỚI</t>
  </si>
  <si>
    <t>S&amp;K46</t>
  </si>
  <si>
    <t>Width at Bottom Edge</t>
  </si>
  <si>
    <t>ĐO TẠI CẠNH DƯỚI</t>
  </si>
  <si>
    <t>Loop Label Placement at Sideseam</t>
  </si>
  <si>
    <t>VỊ TRÍ NHÃN CỜ TẠI SƯỜN</t>
  </si>
  <si>
    <t>S&amp;K023</t>
  </si>
  <si>
    <t>Bottom edge to bottom of loop label, at the WL side seam</t>
  </si>
  <si>
    <t>MÉP LAI ĐẾN CẠNH DƯỚI NHÃN - TẠI SƯỜN TRÁI NGƯỜI MẶC</t>
  </si>
  <si>
    <t>7 in</t>
  </si>
  <si>
    <t>WL Artwork Placement from HPS to Top Edge</t>
  </si>
  <si>
    <t>ĐỊNH VỊ NHÃN TỪ ĐỈNH VAI ĐẾN MÉP</t>
  </si>
  <si>
    <t>S&amp;K103</t>
  </si>
  <si>
    <t>WL Artwork Placement Out from CF Line</t>
  </si>
  <si>
    <t>ĐỊNH VỊ NHÃN NGOÀI TỪ GIỮA TRƯỚC</t>
  </si>
  <si>
    <t>S&amp;K252</t>
  </si>
  <si>
    <t>3 in</t>
  </si>
  <si>
    <r>
      <rPr>
        <b/>
        <sz val="14"/>
        <color rgb="FF052937"/>
        <rFont val="Arial"/>
        <family val="2"/>
      </rPr>
      <t>Sample Size: M</t>
    </r>
  </si>
  <si>
    <t xml:space="preserve"> Style #FW23CH012 </t>
  </si>
  <si>
    <t>Size Specifications - 1ST PROTO MEASUREMENT</t>
  </si>
  <si>
    <t xml:space="preserve">POINT OF MEASURE </t>
  </si>
  <si>
    <t>CODE</t>
  </si>
  <si>
    <t>HOW TO MEASURE</t>
  </si>
  <si>
    <t>CRITICAL</t>
  </si>
  <si>
    <t>TYPE</t>
  </si>
  <si>
    <r>
      <rPr>
        <sz val="11"/>
        <color rgb="FF052937"/>
        <rFont val="Arial"/>
        <family val="2"/>
      </rPr>
      <t>Front Body Length</t>
    </r>
  </si>
  <si>
    <t>DÀI THÂN TRƯỚC</t>
  </si>
  <si>
    <r>
      <rPr>
        <sz val="11"/>
        <color rgb="FF052937"/>
        <rFont val="Arial"/>
        <family val="2"/>
      </rPr>
      <t>S&amp;K01</t>
    </r>
  </si>
  <si>
    <r>
      <rPr>
        <sz val="11"/>
        <color rgb="FF052937"/>
        <rFont val="Arial"/>
        <family val="2"/>
      </rPr>
      <t>HPS to bottom edge</t>
    </r>
  </si>
  <si>
    <r>
      <rPr>
        <sz val="11"/>
        <color rgb="FF052937"/>
        <rFont val="Arial"/>
        <family val="2"/>
      </rPr>
      <t>true</t>
    </r>
  </si>
  <si>
    <r>
      <rPr>
        <sz val="11"/>
        <color rgb="FF052937"/>
        <rFont val="Arial"/>
        <family val="2"/>
      </rPr>
      <t>Full</t>
    </r>
  </si>
  <si>
    <r>
      <rPr>
        <sz val="11"/>
        <color rgb="FF052937"/>
        <rFont val="Arial"/>
        <family val="2"/>
      </rPr>
      <t>1/2 in</t>
    </r>
  </si>
  <si>
    <r>
      <rPr>
        <sz val="11"/>
        <color rgb="FF052937"/>
        <rFont val="Arial"/>
        <family val="2"/>
      </rPr>
      <t>26 3/4 in</t>
    </r>
  </si>
  <si>
    <r>
      <rPr>
        <sz val="11"/>
        <color rgb="FF052937"/>
        <rFont val="Arial"/>
        <family val="2"/>
      </rPr>
      <t>Back Body Length</t>
    </r>
  </si>
  <si>
    <t>DÀI THÂN SAU</t>
  </si>
  <si>
    <r>
      <rPr>
        <sz val="11"/>
        <color rgb="FF052937"/>
        <rFont val="Arial"/>
        <family val="2"/>
      </rPr>
      <t>S&amp;K02</t>
    </r>
  </si>
  <si>
    <r>
      <rPr>
        <sz val="11"/>
        <color rgb="FF052937"/>
        <rFont val="Arial"/>
        <family val="2"/>
      </rPr>
      <t>CB neck seam to bottom edge</t>
    </r>
  </si>
  <si>
    <t>TỪ GIỮA CỔ SAU XUỐNG MÉP LAI</t>
  </si>
  <si>
    <r>
      <rPr>
        <sz val="11"/>
        <color rgb="FF052937"/>
        <rFont val="Arial"/>
        <family val="2"/>
      </rPr>
      <t>26 in</t>
    </r>
  </si>
  <si>
    <r>
      <rPr>
        <sz val="11"/>
        <color rgb="FF052937"/>
        <rFont val="Arial"/>
        <family val="2"/>
      </rPr>
      <t>Front Neck Drop</t>
    </r>
  </si>
  <si>
    <r>
      <rPr>
        <sz val="11"/>
        <color rgb="FF052937"/>
        <rFont val="Arial"/>
        <family val="2"/>
      </rPr>
      <t>S&amp;K04</t>
    </r>
  </si>
  <si>
    <r>
      <rPr>
        <sz val="11"/>
        <color rgb="FF052937"/>
        <rFont val="Arial"/>
        <family val="2"/>
      </rPr>
      <t>HPS to neck seam</t>
    </r>
  </si>
  <si>
    <r>
      <rPr>
        <sz val="11"/>
        <color rgb="FF052937"/>
        <rFont val="Arial"/>
        <family val="2"/>
      </rPr>
      <t>false</t>
    </r>
  </si>
  <si>
    <r>
      <rPr>
        <sz val="11"/>
        <color rgb="FF052937"/>
        <rFont val="Arial"/>
        <family val="2"/>
      </rPr>
      <t>1/8 in</t>
    </r>
  </si>
  <si>
    <r>
      <rPr>
        <sz val="11"/>
        <color rgb="FF052937"/>
        <rFont val="Arial"/>
        <family val="2"/>
      </rPr>
      <t>3 1/2 in</t>
    </r>
  </si>
  <si>
    <r>
      <rPr>
        <sz val="11"/>
        <color rgb="FF052937"/>
        <rFont val="Arial"/>
        <family val="2"/>
      </rPr>
      <t>Back Neck Drop</t>
    </r>
  </si>
  <si>
    <r>
      <rPr>
        <sz val="11"/>
        <color rgb="FF052937"/>
        <rFont val="Arial"/>
        <family val="2"/>
      </rPr>
      <t>S&amp;K05</t>
    </r>
  </si>
  <si>
    <r>
      <rPr>
        <sz val="11"/>
        <color rgb="FF052937"/>
        <rFont val="Arial"/>
        <family val="2"/>
      </rPr>
      <t>3/4 in</t>
    </r>
  </si>
  <si>
    <r>
      <rPr>
        <sz val="11"/>
        <color rgb="FF052937"/>
        <rFont val="Arial"/>
        <family val="2"/>
      </rPr>
      <t>Back Neck Width</t>
    </r>
  </si>
  <si>
    <r>
      <rPr>
        <sz val="11"/>
        <color rgb="FF052937"/>
        <rFont val="Arial"/>
        <family val="2"/>
      </rPr>
      <t>S&amp;K06</t>
    </r>
  </si>
  <si>
    <r>
      <rPr>
        <sz val="11"/>
        <color rgb="FF052937"/>
        <rFont val="Arial"/>
        <family val="2"/>
      </rPr>
      <t>Seam to seam at back neck, at HPS point</t>
    </r>
  </si>
  <si>
    <r>
      <rPr>
        <sz val="11"/>
        <color rgb="FF052937"/>
        <rFont val="Arial"/>
        <family val="2"/>
      </rPr>
      <t>1/4 in</t>
    </r>
  </si>
  <si>
    <r>
      <rPr>
        <sz val="11"/>
        <color rgb="FF052937"/>
        <rFont val="Arial"/>
        <family val="2"/>
      </rPr>
      <t>9 in</t>
    </r>
  </si>
  <si>
    <r>
      <rPr>
        <sz val="11"/>
        <color rgb="FF052937"/>
        <rFont val="Arial"/>
        <family val="2"/>
      </rPr>
      <t>Shoulder Slope</t>
    </r>
  </si>
  <si>
    <r>
      <rPr>
        <sz val="11"/>
        <color rgb="FF052937"/>
        <rFont val="Arial"/>
        <family val="2"/>
      </rPr>
      <t>S&amp;K08</t>
    </r>
  </si>
  <si>
    <r>
      <rPr>
        <sz val="11"/>
        <color rgb="FF052937"/>
        <rFont val="Arial"/>
        <family val="2"/>
      </rPr>
      <t>Shoulder point perpendicular to HPS</t>
    </r>
  </si>
  <si>
    <r>
      <rPr>
        <sz val="11"/>
        <color rgb="FF052937"/>
        <rFont val="Arial"/>
        <family val="2"/>
      </rPr>
      <t>2 1/2 in</t>
    </r>
  </si>
  <si>
    <r>
      <rPr>
        <sz val="11"/>
        <color rgb="FF052937"/>
        <rFont val="Arial"/>
        <family val="2"/>
      </rPr>
      <t>Across Shoulder Width- Seam to seam</t>
    </r>
  </si>
  <si>
    <t>NGANG Vai</t>
  </si>
  <si>
    <r>
      <rPr>
        <sz val="11"/>
        <color rgb="FF052937"/>
        <rFont val="Arial"/>
        <family val="2"/>
      </rPr>
      <t>S&amp;K259</t>
    </r>
  </si>
  <si>
    <r>
      <rPr>
        <sz val="11"/>
        <color rgb="FF052937"/>
        <rFont val="Arial"/>
        <family val="2"/>
      </rPr>
      <t>Seam to Seam</t>
    </r>
  </si>
  <si>
    <r>
      <rPr>
        <sz val="11"/>
        <color rgb="FF052937"/>
        <rFont val="Arial"/>
        <family val="2"/>
      </rPr>
      <t>22 1/2 in</t>
    </r>
  </si>
  <si>
    <r>
      <rPr>
        <sz val="11"/>
        <color rgb="FF052937"/>
        <rFont val="Arial"/>
        <family val="2"/>
      </rPr>
      <t>Across Front</t>
    </r>
  </si>
  <si>
    <t>NGANG THÂN TRƯỚC</t>
  </si>
  <si>
    <r>
      <rPr>
        <sz val="11"/>
        <color rgb="FF052937"/>
        <rFont val="Arial"/>
        <family val="2"/>
      </rPr>
      <t>S&amp;K010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</si>
  <si>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</si>
  <si>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Half</t>
    </r>
  </si>
  <si>
    <r>
      <rPr>
        <sz val="11"/>
        <color rgb="FF052937"/>
        <rFont val="Arial"/>
        <family val="2"/>
      </rPr>
      <t>3/8 in</t>
    </r>
  </si>
  <si>
    <r>
      <rPr>
        <sz val="11"/>
        <color rgb="FF052937"/>
        <rFont val="Arial"/>
        <family val="2"/>
      </rPr>
      <t>20 1/2 in</t>
    </r>
  </si>
  <si>
    <r>
      <rPr>
        <sz val="11"/>
        <color rgb="FF052937"/>
        <rFont val="Arial"/>
        <family val="2"/>
      </rPr>
      <t>Across Back</t>
    </r>
  </si>
  <si>
    <t>NGANG THÂN SAU</t>
  </si>
  <si>
    <r>
      <rPr>
        <sz val="11"/>
        <color rgb="FF052937"/>
        <rFont val="Arial"/>
        <family val="2"/>
      </rPr>
      <t>S&amp;K011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</si>
  <si>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</si>
  <si>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21 in</t>
    </r>
  </si>
  <si>
    <r>
      <rPr>
        <sz val="11"/>
        <color rgb="FF052937"/>
        <rFont val="Arial"/>
        <family val="2"/>
      </rPr>
      <t>Chest Width</t>
    </r>
  </si>
  <si>
    <r>
      <rPr>
        <sz val="11"/>
        <color rgb="FF052937"/>
        <rFont val="Arial"/>
        <family val="2"/>
      </rPr>
      <t>S&amp;K012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</si>
  <si>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</si>
  <si>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Bottom Opening Width- At Seam</t>
    </r>
  </si>
  <si>
    <t>VÒNG LAI ĐO TẠI ĐƯỜNG MAY</t>
  </si>
  <si>
    <r>
      <rPr>
        <sz val="11"/>
        <color rgb="FF052937"/>
        <rFont val="Arial"/>
        <family val="2"/>
      </rPr>
      <t>S&amp;K108</t>
    </r>
  </si>
  <si>
    <r>
      <rPr>
        <sz val="11"/>
        <color rgb="FF052937"/>
        <rFont val="Arial"/>
        <family val="2"/>
      </rPr>
      <t>Straight with seam relaxed</t>
    </r>
  </si>
  <si>
    <r>
      <rPr>
        <sz val="11"/>
        <color rgb="FF052937"/>
        <rFont val="Arial"/>
        <family val="2"/>
      </rPr>
      <t>19 in</t>
    </r>
  </si>
  <si>
    <r>
      <rPr>
        <sz val="11"/>
        <color rgb="FF052937"/>
        <rFont val="Arial"/>
        <family val="2"/>
      </rPr>
      <t>Bottom Opening Width- At Edge</t>
    </r>
  </si>
  <si>
    <t>VÒNG LAI ĐO TẠI MÉP</t>
  </si>
  <si>
    <r>
      <rPr>
        <sz val="11"/>
        <color rgb="FF052937"/>
        <rFont val="Arial"/>
        <family val="2"/>
      </rPr>
      <t>S&amp;K013</t>
    </r>
  </si>
  <si>
    <r>
      <rPr>
        <sz val="11"/>
        <color rgb="FF052937"/>
        <rFont val="Arial"/>
        <family val="2"/>
      </rPr>
      <t>At bottom edge</t>
    </r>
  </si>
  <si>
    <r>
      <rPr>
        <sz val="11"/>
        <color rgb="FF052937"/>
        <rFont val="Arial"/>
        <family val="2"/>
      </rPr>
      <t>17 in</t>
    </r>
  </si>
  <si>
    <r>
      <rPr>
        <sz val="11"/>
        <color rgb="FF052937"/>
        <rFont val="Arial"/>
        <family val="2"/>
      </rPr>
      <t>Bottom Hem Height</t>
    </r>
  </si>
  <si>
    <t>TO DIỄU BẢN LAI</t>
  </si>
  <si>
    <r>
      <rPr>
        <sz val="11"/>
        <color rgb="FF052937"/>
        <rFont val="Arial"/>
        <family val="2"/>
      </rPr>
      <t>S&amp;K014</t>
    </r>
  </si>
  <si>
    <r>
      <rPr>
        <sz val="11"/>
        <color rgb="FF052937"/>
        <rFont val="Arial"/>
        <family val="2"/>
      </rPr>
      <t>Bottom edge to stitch line or trim seam</t>
    </r>
  </si>
  <si>
    <r>
      <rPr>
        <sz val="11"/>
        <color rgb="FF052937"/>
        <rFont val="Arial"/>
        <family val="2"/>
      </rPr>
      <t>Sleeve Length from CB Neck</t>
    </r>
  </si>
  <si>
    <r>
      <rPr>
        <sz val="11"/>
        <color rgb="FF052937"/>
        <rFont val="Arial"/>
        <family val="2"/>
      </rPr>
      <t>S&amp;K032</t>
    </r>
  </si>
  <si>
    <r>
      <rPr>
        <sz val="11"/>
        <color rgb="FF052937"/>
        <rFont val="Arial"/>
        <family val="2"/>
      </rPr>
      <t>3-point measure from CB Neck to shoulder point to sleeve edge</t>
    </r>
  </si>
  <si>
    <t>3 ĐIỂM TỪ GIỮA CỔ SAU ĐẾN ĐIỂM VAI ĐẾN MÉP TAY</t>
  </si>
  <si>
    <r>
      <rPr>
        <sz val="11"/>
        <color rgb="FF052937"/>
        <rFont val="Arial"/>
        <family val="2"/>
      </rPr>
      <t>35 in</t>
    </r>
  </si>
  <si>
    <r>
      <rPr>
        <sz val="11"/>
        <color rgb="FF052937"/>
        <rFont val="Arial"/>
        <family val="2"/>
      </rPr>
      <t>Armhole Drop</t>
    </r>
  </si>
  <si>
    <r>
      <rPr>
        <sz val="11"/>
        <color rgb="FF052937"/>
        <rFont val="Arial"/>
        <family val="2"/>
      </rPr>
      <t>S&amp;K016</t>
    </r>
  </si>
  <si>
    <r>
      <rPr>
        <sz val="11"/>
        <color rgb="FF052937"/>
        <rFont val="Arial"/>
        <family val="2"/>
      </rPr>
      <t>Below HPS - measure perpendicular</t>
    </r>
  </si>
  <si>
    <t>DƯỚI ĐỈNH VAI - VUÔNG GÓC</t>
  </si>
  <si>
    <r>
      <rPr>
        <sz val="11"/>
        <color rgb="FF052937"/>
        <rFont val="Arial"/>
        <family val="2"/>
      </rPr>
      <t>13 in</t>
    </r>
  </si>
  <si>
    <r>
      <rPr>
        <sz val="11"/>
        <color rgb="FF052937"/>
        <rFont val="Arial"/>
        <family val="2"/>
      </rPr>
      <t>Bicep Width</t>
    </r>
  </si>
  <si>
    <r>
      <rPr>
        <sz val="11"/>
        <color rgb="FF052937"/>
        <rFont val="Arial"/>
        <family val="2"/>
      </rPr>
      <t>S&amp;K017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</si>
  <si>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</si>
  <si>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10 1/4 in</t>
    </r>
  </si>
  <si>
    <r>
      <rPr>
        <sz val="11"/>
        <color rgb="FF052937"/>
        <rFont val="Arial"/>
        <family val="2"/>
      </rPr>
      <t>Forearm Width</t>
    </r>
  </si>
  <si>
    <t>RỘNG CẲNG TAY</t>
  </si>
  <si>
    <r>
      <rPr>
        <sz val="11"/>
        <color rgb="FF052937"/>
        <rFont val="Arial"/>
        <family val="2"/>
      </rPr>
      <t>S&amp;K033</t>
    </r>
  </si>
  <si>
    <r>
      <rPr>
        <sz val="11"/>
        <color rgb="FF052937"/>
        <rFont val="Arial"/>
        <family val="2"/>
      </rPr>
      <t>9" up from sleeve cuff edge</t>
    </r>
  </si>
  <si>
    <t>9" LÊN TỪ MÉP CỬA TAY</t>
  </si>
  <si>
    <r>
      <rPr>
        <sz val="11"/>
        <color rgb="FF052937"/>
        <rFont val="Arial"/>
        <family val="2"/>
      </rPr>
      <t>7 1/2 in</t>
    </r>
  </si>
  <si>
    <r>
      <rPr>
        <sz val="11"/>
        <color rgb="FF052937"/>
        <rFont val="Arial"/>
        <family val="2"/>
      </rPr>
      <t>Sleeve Opening Width- At Seam</t>
    </r>
  </si>
  <si>
    <t>RỘNG CỬA TAY TẠI ĐƯỜNG MAY</t>
  </si>
  <si>
    <r>
      <rPr>
        <sz val="11"/>
        <color rgb="FF052937"/>
        <rFont val="Arial"/>
        <family val="2"/>
      </rPr>
      <t>S&amp;K034</t>
    </r>
  </si>
  <si>
    <r>
      <rPr>
        <sz val="11"/>
        <color rgb="FF052937"/>
        <rFont val="Arial"/>
        <family val="2"/>
      </rPr>
      <t>Width at Seam</t>
    </r>
  </si>
  <si>
    <r>
      <rPr>
        <sz val="11"/>
        <color rgb="FF052937"/>
        <rFont val="Arial"/>
        <family val="2"/>
      </rPr>
      <t>4 3/4 in</t>
    </r>
  </si>
  <si>
    <r>
      <rPr>
        <sz val="11"/>
        <color rgb="FF052937"/>
        <rFont val="Arial"/>
        <family val="2"/>
      </rPr>
      <t>Sleeve Opening Width- At Edge</t>
    </r>
  </si>
  <si>
    <r>
      <rPr>
        <sz val="11"/>
        <color rgb="FF052937"/>
        <rFont val="Arial"/>
        <family val="2"/>
      </rPr>
      <t>S&amp;K73</t>
    </r>
  </si>
  <si>
    <r>
      <rPr>
        <sz val="11"/>
        <color rgb="FF052937"/>
        <rFont val="Arial"/>
        <family val="2"/>
      </rPr>
      <t>At edge</t>
    </r>
  </si>
  <si>
    <r>
      <rPr>
        <sz val="11"/>
        <color rgb="FF052937"/>
        <rFont val="Arial"/>
        <family val="2"/>
      </rPr>
      <t>3 3/4 in</t>
    </r>
  </si>
  <si>
    <r>
      <rPr>
        <sz val="11"/>
        <color rgb="FF052937"/>
        <rFont val="Arial"/>
        <family val="2"/>
      </rPr>
      <t>Sleeve Cuff Height</t>
    </r>
  </si>
  <si>
    <r>
      <rPr>
        <sz val="11"/>
        <color rgb="FF052937"/>
        <rFont val="Arial"/>
        <family val="2"/>
      </rPr>
      <t>S&amp;K36</t>
    </r>
  </si>
  <si>
    <r>
      <rPr>
        <sz val="11"/>
        <color rgb="FF052937"/>
        <rFont val="Arial"/>
        <family val="2"/>
      </rPr>
      <t>Cuff edge to seam</t>
    </r>
  </si>
  <si>
    <r>
      <rPr>
        <sz val="11"/>
        <color rgb="FF052937"/>
        <rFont val="Arial"/>
        <family val="2"/>
      </rPr>
      <t>Hood Height at CF</t>
    </r>
  </si>
  <si>
    <r>
      <rPr>
        <sz val="11"/>
        <color rgb="FF052937"/>
        <rFont val="Arial"/>
        <family val="2"/>
      </rPr>
      <t>S&amp;K40</t>
    </r>
  </si>
  <si>
    <r>
      <rPr>
        <sz val="11"/>
        <color rgb="FF052937"/>
        <rFont val="Arial"/>
        <family val="2"/>
      </rPr>
      <t>From neck seam to top edge</t>
    </r>
  </si>
  <si>
    <r>
      <rPr>
        <sz val="11"/>
        <color rgb="FF052937"/>
        <rFont val="Arial"/>
        <family val="2"/>
      </rPr>
      <t>15 in</t>
    </r>
  </si>
  <si>
    <r>
      <rPr>
        <sz val="11"/>
        <color rgb="FF052937"/>
        <rFont val="Arial"/>
        <family val="2"/>
      </rPr>
      <t>Hood Height at HPS</t>
    </r>
  </si>
  <si>
    <t>CAO NÓN TẠI ĐỈNH VAI</t>
  </si>
  <si>
    <r>
      <rPr>
        <sz val="11"/>
        <color rgb="FF052937"/>
        <rFont val="Arial"/>
        <family val="2"/>
      </rPr>
      <t>S&amp;K170</t>
    </r>
  </si>
  <si>
    <r>
      <rPr>
        <sz val="11"/>
        <color rgb="FF052937"/>
        <rFont val="Arial"/>
        <family val="2"/>
      </rPr>
      <t>13 1/2 in</t>
    </r>
  </si>
  <si>
    <r>
      <rPr>
        <sz val="11"/>
        <color rgb="FF052937"/>
        <rFont val="Arial"/>
        <family val="2"/>
      </rPr>
      <t>Hood Width 6" Below Top Edge</t>
    </r>
  </si>
  <si>
    <t xml:space="preserve">RỘNG NÓN  TỪ MÉP TRÊN HẠ 6" </t>
  </si>
  <si>
    <r>
      <rPr>
        <sz val="11"/>
        <color rgb="FF052937"/>
        <rFont val="Arial"/>
        <family val="2"/>
      </rPr>
      <t>S&amp;K41</t>
    </r>
  </si>
  <si>
    <r>
      <rPr>
        <sz val="11"/>
        <color rgb="FF052937"/>
        <rFont val="Arial"/>
        <family val="2"/>
      </rPr>
      <t>Straight from CF edge to CB seam- 6" down</t>
    </r>
  </si>
  <si>
    <r>
      <rPr>
        <sz val="11"/>
        <color rgb="FF052937"/>
        <rFont val="Arial"/>
        <family val="2"/>
      </rPr>
      <t>10 1/2 in</t>
    </r>
  </si>
  <si>
    <r>
      <rPr>
        <sz val="11"/>
        <color rgb="FF052937"/>
        <rFont val="Arial"/>
        <family val="2"/>
      </rPr>
      <t>Total Hood Drawcord Length</t>
    </r>
  </si>
  <si>
    <t>TỔNG CHIỀU DÀI DÂY RÚT</t>
  </si>
  <si>
    <r>
      <rPr>
        <sz val="11"/>
        <color rgb="FF052937"/>
        <rFont val="Arial"/>
        <family val="2"/>
      </rPr>
      <t>S&amp;K103</t>
    </r>
  </si>
  <si>
    <r>
      <rPr>
        <sz val="11"/>
        <color rgb="FF052937"/>
        <rFont val="Arial"/>
        <family val="2"/>
      </rPr>
      <t>46 in</t>
    </r>
  </si>
  <si>
    <r>
      <rPr>
        <sz val="11"/>
        <color rgb="FF052937"/>
        <rFont val="Arial"/>
        <family val="2"/>
      </rPr>
      <t>Hood Overlap Width at CF Neck</t>
    </r>
  </si>
  <si>
    <t xml:space="preserve">RỘNG ĐIỂM CHÉO NÓN TẠI GIỮA CỔ TRƯỚC </t>
  </si>
  <si>
    <r>
      <rPr>
        <sz val="11"/>
        <color rgb="FF052937"/>
        <rFont val="Arial"/>
        <family val="2"/>
      </rPr>
      <t>S&amp;K174</t>
    </r>
  </si>
  <si>
    <r>
      <rPr>
        <sz val="11"/>
        <color rgb="FF052937"/>
        <rFont val="Arial"/>
        <family val="2"/>
      </rPr>
      <t>1 1/2 in</t>
    </r>
  </si>
  <si>
    <r>
      <rPr>
        <sz val="11"/>
        <color rgb="FF052937"/>
        <rFont val="Arial"/>
        <family val="2"/>
      </rPr>
      <t>Drawcord Opening Placement up from Neck Seam</t>
    </r>
  </si>
  <si>
    <t>KHOẢNG CÁCH HAI ĐẦU DÂY LUỒN</t>
  </si>
  <si>
    <r>
      <rPr>
        <sz val="11"/>
        <color rgb="FF052937"/>
        <rFont val="Arial"/>
        <family val="2"/>
      </rPr>
      <t>S&amp;K212</t>
    </r>
  </si>
  <si>
    <r>
      <rPr>
        <sz val="11"/>
        <color rgb="FF052937"/>
        <rFont val="Arial"/>
        <family val="2"/>
      </rPr>
      <t>Kangaroo Pocket Height At Center</t>
    </r>
  </si>
  <si>
    <t>CAO TÚI KANGAROO TẠI GIỮA</t>
  </si>
  <si>
    <r>
      <rPr>
        <sz val="11"/>
        <color rgb="FF052937"/>
        <rFont val="Arial"/>
        <family val="2"/>
      </rPr>
      <t>S&amp;K44</t>
    </r>
  </si>
  <si>
    <r>
      <rPr>
        <sz val="11"/>
        <color rgb="FF052937"/>
        <rFont val="Arial"/>
        <family val="2"/>
      </rPr>
      <t>Height at center</t>
    </r>
  </si>
  <si>
    <r>
      <rPr>
        <sz val="11"/>
        <color rgb="FF052937"/>
        <rFont val="Arial"/>
        <family val="2"/>
      </rPr>
      <t>8 1/2 in</t>
    </r>
  </si>
  <si>
    <r>
      <rPr>
        <sz val="11"/>
        <color rgb="FF052937"/>
        <rFont val="Arial"/>
        <family val="2"/>
      </rPr>
      <t>Kangaroo Pocket Height at Sides</t>
    </r>
  </si>
  <si>
    <t xml:space="preserve">CAO TÚI KANGAROO </t>
  </si>
  <si>
    <r>
      <rPr>
        <sz val="11"/>
        <color rgb="FF052937"/>
        <rFont val="Arial"/>
        <family val="2"/>
      </rPr>
      <t>S&amp;K384</t>
    </r>
  </si>
  <si>
    <t>ĐO Ở 2 BÊN</t>
  </si>
  <si>
    <r>
      <rPr>
        <sz val="11"/>
        <color rgb="FF052937"/>
        <rFont val="Arial"/>
        <family val="2"/>
      </rPr>
      <t>3 in</t>
    </r>
  </si>
  <si>
    <r>
      <rPr>
        <sz val="11"/>
        <color rgb="FF052937"/>
        <rFont val="Arial"/>
        <family val="2"/>
      </rPr>
      <t>Kangaroo Pocket Width at Top Edge</t>
    </r>
  </si>
  <si>
    <t>RỘNG TÚI CẠNH TRÊN</t>
  </si>
  <si>
    <r>
      <rPr>
        <sz val="11"/>
        <color rgb="FF052937"/>
        <rFont val="Arial"/>
        <family val="2"/>
      </rPr>
      <t>S&amp;K45</t>
    </r>
  </si>
  <si>
    <r>
      <rPr>
        <sz val="11"/>
        <color rgb="FF052937"/>
        <rFont val="Arial"/>
        <family val="2"/>
      </rPr>
      <t>Width at top edge</t>
    </r>
  </si>
  <si>
    <t>ĐO Ở CẠNH TRÊN</t>
  </si>
  <si>
    <r>
      <rPr>
        <sz val="11"/>
        <color rgb="FF052937"/>
        <rFont val="Arial"/>
        <family val="2"/>
      </rPr>
      <t>9 1/2 in</t>
    </r>
  </si>
  <si>
    <r>
      <rPr>
        <sz val="11"/>
        <color rgb="FF052937"/>
        <rFont val="Arial"/>
        <family val="2"/>
      </rPr>
      <t>Kangaroo Pocket Width at Bottom</t>
    </r>
  </si>
  <si>
    <t>RỘNG TÚI CẠNH DƯỚI</t>
  </si>
  <si>
    <r>
      <rPr>
        <sz val="11"/>
        <color rgb="FF052937"/>
        <rFont val="Arial"/>
        <family val="2"/>
      </rPr>
      <t>S&amp;K46</t>
    </r>
  </si>
  <si>
    <r>
      <rPr>
        <sz val="11"/>
        <color rgb="FF052937"/>
        <rFont val="Arial"/>
        <family val="2"/>
      </rPr>
      <t>Width at Bottom Edge</t>
    </r>
  </si>
  <si>
    <t>ĐO Ở CANH DƯỚI</t>
  </si>
  <si>
    <r>
      <rPr>
        <sz val="11"/>
        <color rgb="FF052937"/>
        <rFont val="Arial"/>
        <family val="2"/>
      </rPr>
      <t>Pocket Trim Height</t>
    </r>
  </si>
  <si>
    <t>CAO TÚI TRANG TRÍ</t>
  </si>
  <si>
    <r>
      <rPr>
        <sz val="11"/>
        <color rgb="FF052937"/>
        <rFont val="Arial"/>
        <family val="2"/>
      </rPr>
      <t>S&amp;K97</t>
    </r>
  </si>
  <si>
    <r>
      <rPr>
        <sz val="11"/>
        <color rgb="FF052937"/>
        <rFont val="Arial"/>
        <family val="2"/>
      </rPr>
      <t>Height of pocket rib or trim</t>
    </r>
  </si>
  <si>
    <r>
      <rPr>
        <sz val="11"/>
        <color rgb="FF052937"/>
        <rFont val="Arial"/>
        <family val="2"/>
      </rPr>
      <t>Front Logo Placement below CF neck seam</t>
    </r>
  </si>
  <si>
    <t>ĐỊNH VỊ LOGO THÂN TRƯỚC TỪ CẠNH GIỮA CỔ TRƯỚC XUỐNG</t>
  </si>
  <si>
    <r>
      <rPr>
        <sz val="11"/>
        <color rgb="FF052937"/>
        <rFont val="Arial"/>
        <family val="2"/>
      </rPr>
      <t>S&amp;K181</t>
    </r>
  </si>
  <si>
    <r>
      <rPr>
        <sz val="11"/>
        <color rgb="FF052937"/>
        <rFont val="Arial"/>
        <family val="2"/>
      </rPr>
      <t>2 3/4 in</t>
    </r>
  </si>
  <si>
    <r>
      <rPr>
        <sz val="11"/>
        <color rgb="FF052937"/>
        <rFont val="Arial"/>
        <family val="2"/>
      </rPr>
      <t>Front Logo Placement out from the CF Line</t>
    </r>
  </si>
  <si>
    <r>
      <rPr>
        <sz val="11"/>
        <color rgb="FF052937"/>
        <rFont val="Arial"/>
        <family val="2"/>
      </rPr>
      <t>S&amp;K022</t>
    </r>
  </si>
  <si>
    <r>
      <rPr>
        <sz val="11"/>
        <color rgb="FF052937"/>
        <rFont val="Arial"/>
        <family val="2"/>
      </rPr>
      <t>1 5/8 in</t>
    </r>
  </si>
  <si>
    <r>
      <rPr>
        <sz val="11"/>
        <color rgb="FF052937"/>
        <rFont val="Arial"/>
        <family val="2"/>
      </rPr>
      <t>CB Artwork Placement below CB Neck Seam</t>
    </r>
  </si>
  <si>
    <r>
      <rPr>
        <sz val="11"/>
        <color rgb="FF052937"/>
        <rFont val="Arial"/>
        <family val="2"/>
      </rPr>
      <t>S&amp;K109</t>
    </r>
  </si>
  <si>
    <r>
      <rPr>
        <sz val="11"/>
        <color rgb="FF052937"/>
        <rFont val="Arial"/>
        <family val="2"/>
      </rPr>
      <t>From CB neck seam to top Artwork</t>
    </r>
  </si>
  <si>
    <t>TỪ ĐƯỜNG TRA CỔ SAU ĐẾN CẠNH TRÊN AW</t>
  </si>
  <si>
    <r>
      <rPr>
        <sz val="11"/>
        <color rgb="FF052937"/>
        <rFont val="Arial"/>
        <family val="2"/>
      </rPr>
      <t>4 1/4 in</t>
    </r>
  </si>
  <si>
    <t xml:space="preserve"> PROTO - RCVD size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</si>
</sst>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\-yy;@"/>
    <numFmt numFmtId="174" formatCode="0.000"/>
    <numFmt numFmtId="175" formatCode="&quot;$&quot;#,##0;\-&quot;$&quot;#,##0"/>
    <numFmt numFmtId="176" formatCode="&quot;$&quot;#,##0;[Red]\-&quot;$&quot;#,##0"/>
    <numFmt numFmtId="177" formatCode="_-&quot;$&quot;* #,##0_-;\-&quot;$&quot;* #,##0_-;_-&quot;$&quot;* &quot;-&quot;_-;_-@_-"/>
    <numFmt numFmtId="178" formatCode="_-* #,##0_-;\-* #,##0_-;_-* &quot;-&quot;_-;_-@_-"/>
    <numFmt numFmtId="179" formatCode="_-&quot;$&quot;* #,##0.00_-;\-&quot;$&quot;* #,##0.00_-;_-&quot;$&quot;* &quot;-&quot;??_-;_-@_-"/>
    <numFmt numFmtId="180" formatCode="_-* #,##0.00_-;\-* #,##0.00_-;_-* &quot;-&quot;??_-;_-@_-"/>
    <numFmt numFmtId="181" formatCode="_-* #,##0.00\ &quot;₫&quot;_-;\-* #,##0.00\ &quot;₫&quot;_-;_-* &quot;-&quot;??\ &quot;₫&quot;_-;_-@_-"/>
    <numFmt numFmtId="182" formatCode="_(* #,##0_);_(* \(#,##0\);_(* &quot;-&quot;??_);_(@_)"/>
    <numFmt numFmtId="183" formatCode="&quot;¥&quot;#,##0;[Red]&quot;¥&quot;&quot;¥&quot;\-#,##0"/>
    <numFmt numFmtId="184" formatCode="&quot;¥&quot;#,##0.00;[Red]&quot;¥&quot;&quot;¥&quot;&quot;¥&quot;&quot;¥&quot;&quot;¥&quot;&quot;¥&quot;\-#,##0.00"/>
    <numFmt numFmtId="185" formatCode="[$-409]d\-mmm;@"/>
    <numFmt numFmtId="186" formatCode="&quot;¥&quot;#,##0.00;[Red]&quot;¥&quot;\-#,##0.00"/>
    <numFmt numFmtId="187" formatCode="&quot;¥&quot;#,##0;[Red]&quot;¥&quot;\-#,##0"/>
    <numFmt numFmtId="188" formatCode="_ * #,##0.00_)\ &quot;F&quot;_ ;_ * \(#,##0.00\)\ &quot;F&quot;_ ;_ * &quot;-&quot;??_)\ &quot;F&quot;_ ;_ @_ "/>
    <numFmt numFmtId="189" formatCode="&quot;ß&quot;\t#,##0_);\(&quot;ß&quot;\t#,##0\)"/>
    <numFmt numFmtId="190" formatCode="_(\ß* \t#,##0_);_(\ß* \(\t#,##0\);_(\ß* &quot;-&quot;_);_(@_)"/>
    <numFmt numFmtId="191" formatCode="_ * #,##0.00_)\ _$_ ;_ * \(#,##0.00\)\ _$_ ;_ * &quot;-&quot;??_)\ _$_ ;_ @_ "/>
    <numFmt numFmtId="192" formatCode="&quot;ß&quot;\t#,##0_);[Red]\(&quot;ß&quot;\t#,##0\)"/>
    <numFmt numFmtId="193" formatCode="_ * #,##0.00_ ;_ * \-#,##0.00_ ;_ * &quot;-&quot;??_ ;_ @_ "/>
    <numFmt numFmtId="194" formatCode="_(* #,##0_);_(* \(#,##0\);_(* &quot;-&quot;?_);@_)"/>
    <numFmt numFmtId="195" formatCode="#,##0.0_);\(#,##0.0\)"/>
    <numFmt numFmtId="196" formatCode="_(* #,##0.0000_);_(* \(#,##0.0000\);_(* &quot;-&quot;??_);_(@_)"/>
    <numFmt numFmtId="197" formatCode="0.0%;[Red]\(0.0%\)"/>
    <numFmt numFmtId="198" formatCode="_ * #,##0.00_)&quot;£&quot;_ ;_ * \(#,##0.00\)&quot;£&quot;_ ;_ * &quot;-&quot;??_)&quot;£&quot;_ ;_ @_ "/>
    <numFmt numFmtId="199" formatCode="0.0%;\(0.0%\)"/>
    <numFmt numFmtId="200" formatCode="_-* #,##0.00\ _₫_-;\-* #,##0.00\ _₫_-;_-* &quot;-&quot;??\ _₫_-;_-@_-"/>
    <numFmt numFmtId="201" formatCode="_-&quot;₫&quot;* #,##0.00_-;\-&quot;₫&quot;* #,##0.00_-;_-&quot;₫&quot;* &quot;-&quot;??_-;_-@_-"/>
    <numFmt numFmtId="202" formatCode="_(&quot;€&quot;* #,##0.00_);_(&quot;€&quot;* \(#,##0.00\);_(&quot;€&quot;* &quot;-&quot;??_);_(@_)"/>
    <numFmt numFmtId="203" formatCode="#,###"/>
    <numFmt numFmtId="204" formatCode="&quot;\&quot;#,##0;[Red]\-&quot;\&quot;#,##0"/>
    <numFmt numFmtId="205" formatCode="&quot;\&quot;#,##0.00;\-&quot;\&quot;#,##0.00"/>
    <numFmt numFmtId="206" formatCode="#,##0.000_);\(#,##0.000\)"/>
    <numFmt numFmtId="207" formatCode="#,##0.00\ &quot;F&quot;;[Red]\-#,##0.00\ &quot;F&quot;"/>
    <numFmt numFmtId="208" formatCode="#,##0\ &quot;F&quot;;\-#,##0\ &quot;F&quot;"/>
    <numFmt numFmtId="209" formatCode="#,##0\ &quot;F&quot;;[Red]\-#,##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 &quot;\&quot;* #,##0_ ;_ &quot;\&quot;* \-#,##0_ ;_ &quot;\&quot;* &quot;-&quot;_ ;_ @_ "/>
    <numFmt numFmtId="213" formatCode="_ &quot;\&quot;* #,##0.00_ ;_ &quot;\&quot;* \-#,##0.00_ ;_ &quot;\&quot;* &quot;-&quot;??_ ;_ @_ "/>
  </numFmts>
  <fonts count="2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u/>
      <sz val="18"/>
      <name val="Muli"/>
    </font>
    <font>
      <b/>
      <sz val="20"/>
      <name val="Muli"/>
    </font>
    <font>
      <b/>
      <sz val="1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b/>
      <sz val="11"/>
      <name val="Muli"/>
    </font>
    <font>
      <b/>
      <sz val="11"/>
      <color indexed="48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b/>
      <sz val="22"/>
      <color theme="1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name val="Muli"/>
    </font>
    <font>
      <sz val="40"/>
      <name val="Muli"/>
    </font>
    <font>
      <b/>
      <sz val="46"/>
      <name val="Muli"/>
    </font>
    <font>
      <sz val="28"/>
      <color rgb="FFFF0000"/>
      <name val="Muli"/>
    </font>
    <font>
      <sz val="10"/>
      <color rgb="FF000000"/>
      <name val="Times New Roman"/>
      <family val="1"/>
    </font>
    <font>
      <b/>
      <u/>
      <sz val="22"/>
      <name val="Muli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name val="Arial"/>
      <family val="2"/>
    </font>
    <font>
      <b/>
      <sz val="14"/>
      <color rgb="FF052937"/>
      <name val="Arial"/>
      <family val="2"/>
    </font>
    <font>
      <sz val="14"/>
      <color rgb="FF000000"/>
      <name val="Times New Roman"/>
      <family val="1"/>
    </font>
    <font>
      <sz val="14"/>
      <color theme="1"/>
      <name val="Calibri"/>
      <family val="2"/>
      <scheme val="minor"/>
    </font>
    <font>
      <sz val="11"/>
      <name val="Arial"/>
      <family val="2"/>
    </font>
    <font>
      <sz val="11"/>
      <color rgb="FF052937"/>
      <name val="Arial"/>
      <family val="2"/>
    </font>
    <font>
      <b/>
      <sz val="10"/>
      <color rgb="FFA5BCCC"/>
      <name val="Arial"/>
      <family val="2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28"/>
      <name val="Muli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20"/>
      <name val="Calibri"/>
      <family val="2"/>
      <scheme val="minor"/>
    </font>
    <font>
      <b/>
      <sz val="2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b/>
      <sz val="11"/>
      <color rgb="FF000000"/>
      <name val="Times New Roman"/>
      <family val="1"/>
    </font>
    <font>
      <sz val="11"/>
      <color rgb="FF062A37"/>
      <name val="Arial"/>
      <family val="2"/>
    </font>
    <font>
      <b/>
      <sz val="22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name val="Arial"/>
      <family val="2"/>
    </font>
    <font>
      <sz val="16"/>
      <color rgb="FF062A37"/>
      <name val="Arial"/>
      <family val="2"/>
    </font>
    <font>
      <b/>
      <sz val="16"/>
      <name val="Arial"/>
      <family val="2"/>
    </font>
    <font>
      <b/>
      <sz val="24"/>
      <color rgb="FF000000"/>
      <name val="Calibri"/>
      <family val="2"/>
      <scheme val="minor"/>
    </font>
    <font>
      <sz val="22"/>
      <color theme="1"/>
      <name val="Muli"/>
    </font>
    <font>
      <b/>
      <sz val="12"/>
      <color rgb="FF000000"/>
      <name val="Arial"/>
      <family val="2"/>
    </font>
    <font>
      <b/>
      <sz val="12"/>
      <color rgb="FF000000"/>
      <name val="Times New Roman"/>
      <family val="1"/>
    </font>
    <font>
      <sz val="12"/>
      <color rgb="FF062A37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rgb="FFF5FAFF"/>
      </patternFill>
    </fill>
    <fill>
      <patternFill patternType="solid">
        <fgColor rgb="FFFFFF00"/>
        <bgColor indexed="64"/>
      </patternFill>
    </fill>
    <fill>
      <patternFill patternType="solid">
        <fgColor rgb="FFF0FFF2"/>
      </patternFill>
    </fill>
    <fill>
      <patternFill patternType="solid">
        <fgColor rgb="FFFFEFF3"/>
      </patternFill>
    </fill>
  </fills>
  <borders count="5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D0D8DE"/>
      </left>
      <right/>
      <top style="thin">
        <color rgb="FFD0D8DE"/>
      </top>
      <bottom style="thin">
        <color rgb="FFD0D8DE"/>
      </bottom>
      <diagonal/>
    </border>
    <border>
      <left style="thin">
        <color rgb="FFD0D8DE"/>
      </left>
      <right style="thin">
        <color rgb="FFD0D8DE"/>
      </right>
      <top style="thin">
        <color rgb="FFD0D8DE"/>
      </top>
      <bottom style="thin">
        <color rgb="FFD0D8DE"/>
      </bottom>
      <diagonal/>
    </border>
    <border>
      <left/>
      <right/>
      <top style="thin">
        <color rgb="FFD0D8DE"/>
      </top>
      <bottom style="thin">
        <color rgb="FFD0D8DE"/>
      </bottom>
      <diagonal/>
    </border>
    <border>
      <left/>
      <right style="thin">
        <color rgb="FFD0D8DE"/>
      </right>
      <top style="thin">
        <color rgb="FFD0D8DE"/>
      </top>
      <bottom style="thin">
        <color rgb="FFD0D8DE"/>
      </bottom>
      <diagonal/>
    </border>
  </borders>
  <cellStyleXfs count="3554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0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3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0" applyNumberFormat="0" applyProtection="0">
      <alignment horizontal="right" vertical="center"/>
    </xf>
    <xf numFmtId="0" fontId="2" fillId="8" borderId="20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1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0" fillId="0" borderId="0"/>
    <xf numFmtId="0" fontId="55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1" fillId="0" borderId="0"/>
    <xf numFmtId="0" fontId="60" fillId="0" borderId="0"/>
    <xf numFmtId="0" fontId="62" fillId="15" borderId="0" applyNumberFormat="0" applyBorder="0" applyAlignment="0" applyProtection="0"/>
    <xf numFmtId="177" fontId="6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3" fillId="0" borderId="0" applyFont="0" applyFill="0" applyBorder="0" applyAlignment="0" applyProtection="0"/>
    <xf numFmtId="182" fontId="64" fillId="0" borderId="35" applyFont="0" applyBorder="0"/>
    <xf numFmtId="182" fontId="64" fillId="0" borderId="35" applyFont="0" applyBorder="0"/>
    <xf numFmtId="170" fontId="2" fillId="0" borderId="0" applyFont="0" applyFill="0" applyBorder="0" applyAlignment="0" applyProtection="0"/>
    <xf numFmtId="0" fontId="65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" fillId="0" borderId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40" fontId="65" fillId="0" borderId="0" applyFont="0" applyFill="0" applyBorder="0" applyAlignment="0" applyProtection="0"/>
    <xf numFmtId="38" fontId="65" fillId="0" borderId="0" applyFont="0" applyFill="0" applyBorder="0" applyAlignment="0" applyProtection="0"/>
    <xf numFmtId="178" fontId="66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68" fillId="0" borderId="0"/>
    <xf numFmtId="0" fontId="69" fillId="0" borderId="0"/>
    <xf numFmtId="0" fontId="70" fillId="0" borderId="0"/>
    <xf numFmtId="0" fontId="70" fillId="0" borderId="0"/>
    <xf numFmtId="185" fontId="69" fillId="0" borderId="0"/>
    <xf numFmtId="185" fontId="69" fillId="0" borderId="0"/>
    <xf numFmtId="185" fontId="69" fillId="0" borderId="0"/>
    <xf numFmtId="0" fontId="71" fillId="0" borderId="0"/>
    <xf numFmtId="0" fontId="70" fillId="0" borderId="0"/>
    <xf numFmtId="0" fontId="70" fillId="0" borderId="0"/>
    <xf numFmtId="185" fontId="71" fillId="0" borderId="0"/>
    <xf numFmtId="185" fontId="71" fillId="0" borderId="0"/>
    <xf numFmtId="185" fontId="71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2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185" fontId="72" fillId="0" borderId="0" applyFont="0" applyFill="0" applyBorder="0" applyAlignment="0" applyProtection="0"/>
    <xf numFmtId="185" fontId="72" fillId="0" borderId="0" applyFont="0" applyFill="0" applyBorder="0" applyAlignment="0" applyProtection="0"/>
    <xf numFmtId="185" fontId="7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1" fontId="74" fillId="0" borderId="0" applyFont="0" applyFill="0" applyBorder="0" applyAlignment="0" applyProtection="0"/>
    <xf numFmtId="186" fontId="75" fillId="0" borderId="0" applyFont="0" applyFill="0" applyBorder="0" applyAlignment="0" applyProtection="0"/>
    <xf numFmtId="186" fontId="75" fillId="0" borderId="0" applyFont="0" applyFill="0" applyBorder="0" applyAlignment="0" applyProtection="0"/>
    <xf numFmtId="186" fontId="75" fillId="0" borderId="0" applyFont="0" applyFill="0" applyBorder="0" applyAlignment="0" applyProtection="0"/>
    <xf numFmtId="186" fontId="75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7" fontId="76" fillId="0" borderId="0" applyFont="0" applyFill="0" applyBorder="0" applyAlignment="0" applyProtection="0"/>
    <xf numFmtId="177" fontId="77" fillId="0" borderId="0" applyFont="0" applyFill="0" applyBorder="0" applyAlignment="0" applyProtection="0"/>
    <xf numFmtId="177" fontId="77" fillId="0" borderId="0" applyFont="0" applyFill="0" applyBorder="0" applyAlignment="0" applyProtection="0"/>
    <xf numFmtId="177" fontId="76" fillId="0" borderId="0" applyFont="0" applyFill="0" applyBorder="0" applyAlignment="0" applyProtection="0"/>
    <xf numFmtId="0" fontId="78" fillId="0" borderId="0"/>
    <xf numFmtId="0" fontId="79" fillId="0" borderId="0"/>
    <xf numFmtId="0" fontId="79" fillId="0" borderId="0"/>
    <xf numFmtId="185" fontId="78" fillId="0" borderId="0"/>
    <xf numFmtId="185" fontId="78" fillId="0" borderId="0"/>
    <xf numFmtId="185" fontId="78" fillId="0" borderId="0"/>
    <xf numFmtId="0" fontId="79" fillId="0" borderId="0"/>
    <xf numFmtId="0" fontId="79" fillId="0" borderId="0"/>
    <xf numFmtId="178" fontId="76" fillId="0" borderId="0" applyFont="0" applyFill="0" applyBorder="0" applyAlignment="0" applyProtection="0"/>
    <xf numFmtId="178" fontId="77" fillId="0" borderId="0" applyFont="0" applyFill="0" applyBorder="0" applyAlignment="0" applyProtection="0"/>
    <xf numFmtId="178" fontId="77" fillId="0" borderId="0" applyFont="0" applyFill="0" applyBorder="0" applyAlignment="0" applyProtection="0"/>
    <xf numFmtId="178" fontId="76" fillId="0" borderId="0" applyFont="0" applyFill="0" applyBorder="0" applyAlignment="0" applyProtection="0"/>
    <xf numFmtId="40" fontId="72" fillId="0" borderId="0" applyFont="0" applyFill="0" applyBorder="0" applyAlignment="0" applyProtection="0"/>
    <xf numFmtId="40" fontId="73" fillId="0" borderId="0" applyFont="0" applyFill="0" applyBorder="0" applyAlignment="0" applyProtection="0"/>
    <xf numFmtId="40" fontId="73" fillId="0" borderId="0" applyFont="0" applyFill="0" applyBorder="0" applyAlignment="0" applyProtection="0"/>
    <xf numFmtId="38" fontId="72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180" fontId="76" fillId="0" borderId="0" applyFont="0" applyFill="0" applyBorder="0" applyAlignment="0" applyProtection="0"/>
    <xf numFmtId="180" fontId="77" fillId="0" borderId="0" applyFont="0" applyFill="0" applyBorder="0" applyAlignment="0" applyProtection="0"/>
    <xf numFmtId="180" fontId="77" fillId="0" borderId="0" applyFont="0" applyFill="0" applyBorder="0" applyAlignment="0" applyProtection="0"/>
    <xf numFmtId="180" fontId="76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72" fontId="74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72" fontId="74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75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0" fontId="76" fillId="0" borderId="0"/>
    <xf numFmtId="0" fontId="81" fillId="0" borderId="0"/>
    <xf numFmtId="0" fontId="77" fillId="0" borderId="0"/>
    <xf numFmtId="0" fontId="77" fillId="0" borderId="0"/>
    <xf numFmtId="185" fontId="81" fillId="0" borderId="0"/>
    <xf numFmtId="185" fontId="81" fillId="0" borderId="0"/>
    <xf numFmtId="185" fontId="81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0" fontId="77" fillId="0" borderId="0"/>
    <xf numFmtId="0" fontId="81" fillId="0" borderId="0"/>
    <xf numFmtId="0" fontId="77" fillId="0" borderId="0"/>
    <xf numFmtId="0" fontId="77" fillId="0" borderId="0"/>
    <xf numFmtId="185" fontId="81" fillId="0" borderId="0"/>
    <xf numFmtId="185" fontId="81" fillId="0" borderId="0"/>
    <xf numFmtId="185" fontId="8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1" fillId="0" borderId="0"/>
    <xf numFmtId="0" fontId="77" fillId="0" borderId="0"/>
    <xf numFmtId="0" fontId="77" fillId="0" borderId="0"/>
    <xf numFmtId="185" fontId="81" fillId="0" borderId="0"/>
    <xf numFmtId="185" fontId="81" fillId="0" borderId="0"/>
    <xf numFmtId="185" fontId="8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1" fillId="0" borderId="0"/>
    <xf numFmtId="0" fontId="77" fillId="0" borderId="0"/>
    <xf numFmtId="0" fontId="77" fillId="0" borderId="0"/>
    <xf numFmtId="185" fontId="81" fillId="0" borderId="0"/>
    <xf numFmtId="185" fontId="81" fillId="0" borderId="0"/>
    <xf numFmtId="185" fontId="8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1" fillId="0" borderId="0"/>
    <xf numFmtId="0" fontId="77" fillId="0" borderId="0"/>
    <xf numFmtId="0" fontId="77" fillId="0" borderId="0"/>
    <xf numFmtId="185" fontId="81" fillId="0" borderId="0"/>
    <xf numFmtId="185" fontId="81" fillId="0" borderId="0"/>
    <xf numFmtId="185" fontId="81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0" fontId="77" fillId="0" borderId="0"/>
    <xf numFmtId="0" fontId="81" fillId="0" borderId="0"/>
    <xf numFmtId="185" fontId="81" fillId="0" borderId="0"/>
    <xf numFmtId="185" fontId="81" fillId="0" borderId="0"/>
    <xf numFmtId="185" fontId="81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179" fontId="76" fillId="0" borderId="0" applyFont="0" applyFill="0" applyBorder="0" applyAlignment="0" applyProtection="0"/>
    <xf numFmtId="179" fontId="77" fillId="0" borderId="0" applyFont="0" applyFill="0" applyBorder="0" applyAlignment="0" applyProtection="0"/>
    <xf numFmtId="179" fontId="77" fillId="0" borderId="0" applyFont="0" applyFill="0" applyBorder="0" applyAlignment="0" applyProtection="0"/>
    <xf numFmtId="179" fontId="76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76" fillId="0" borderId="0"/>
    <xf numFmtId="0" fontId="77" fillId="0" borderId="0"/>
    <xf numFmtId="0" fontId="77" fillId="0" borderId="0"/>
    <xf numFmtId="185" fontId="76" fillId="0" borderId="0"/>
    <xf numFmtId="185" fontId="76" fillId="0" borderId="0"/>
    <xf numFmtId="185" fontId="76" fillId="0" borderId="0"/>
    <xf numFmtId="0" fontId="77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72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185" fontId="72" fillId="0" borderId="0" applyFont="0" applyFill="0" applyBorder="0" applyAlignment="0" applyProtection="0"/>
    <xf numFmtId="185" fontId="72" fillId="0" borderId="0" applyFont="0" applyFill="0" applyBorder="0" applyAlignment="0" applyProtection="0"/>
    <xf numFmtId="185" fontId="72" fillId="0" borderId="0" applyFont="0" applyFill="0" applyBorder="0" applyAlignment="0" applyProtection="0"/>
    <xf numFmtId="177" fontId="82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77" fontId="82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2" fillId="0" borderId="0" applyFont="0" applyFill="0" applyBorder="0" applyAlignment="0" applyProtection="0"/>
    <xf numFmtId="177" fontId="6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2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3" fillId="0" borderId="0" applyFont="0" applyFill="0" applyBorder="0" applyAlignment="0" applyProtection="0"/>
    <xf numFmtId="177" fontId="82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3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3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2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3" fillId="0" borderId="0" applyFont="0" applyFill="0" applyBorder="0" applyAlignment="0" applyProtection="0"/>
    <xf numFmtId="177" fontId="6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3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63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80" fontId="82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82" fillId="0" borderId="0" applyFont="0" applyFill="0" applyBorder="0" applyAlignment="0" applyProtection="0"/>
    <xf numFmtId="177" fontId="6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63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84" fillId="4" borderId="0"/>
    <xf numFmtId="185" fontId="84" fillId="4" borderId="0"/>
    <xf numFmtId="185" fontId="84" fillId="4" borderId="0"/>
    <xf numFmtId="185" fontId="84" fillId="4" borderId="0"/>
    <xf numFmtId="9" fontId="85" fillId="0" borderId="0" applyFont="0" applyFill="0" applyBorder="0" applyAlignment="0" applyProtection="0"/>
    <xf numFmtId="0" fontId="86" fillId="4" borderId="0"/>
    <xf numFmtId="185" fontId="86" fillId="4" borderId="0"/>
    <xf numFmtId="185" fontId="86" fillId="4" borderId="0"/>
    <xf numFmtId="185" fontId="86" fillId="4" borderId="0"/>
    <xf numFmtId="0" fontId="87" fillId="16" borderId="0" applyNumberFormat="0" applyBorder="0" applyAlignment="0" applyProtection="0"/>
    <xf numFmtId="0" fontId="87" fillId="16" borderId="0" applyNumberFormat="0" applyBorder="0" applyAlignment="0" applyProtection="0"/>
    <xf numFmtId="0" fontId="87" fillId="16" borderId="0" applyNumberFormat="0" applyBorder="0" applyAlignment="0" applyProtection="0"/>
    <xf numFmtId="0" fontId="87" fillId="16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8" borderId="0" applyNumberFormat="0" applyBorder="0" applyAlignment="0" applyProtection="0"/>
    <xf numFmtId="0" fontId="87" fillId="18" borderId="0" applyNumberFormat="0" applyBorder="0" applyAlignment="0" applyProtection="0"/>
    <xf numFmtId="0" fontId="87" fillId="18" borderId="0" applyNumberFormat="0" applyBorder="0" applyAlignment="0" applyProtection="0"/>
    <xf numFmtId="0" fontId="87" fillId="18" borderId="0" applyNumberFormat="0" applyBorder="0" applyAlignment="0" applyProtection="0"/>
    <xf numFmtId="0" fontId="87" fillId="16" borderId="0" applyNumberFormat="0" applyBorder="0" applyAlignment="0" applyProtection="0"/>
    <xf numFmtId="0" fontId="87" fillId="16" borderId="0" applyNumberFormat="0" applyBorder="0" applyAlignment="0" applyProtection="0"/>
    <xf numFmtId="0" fontId="87" fillId="16" borderId="0" applyNumberFormat="0" applyBorder="0" applyAlignment="0" applyProtection="0"/>
    <xf numFmtId="0" fontId="87" fillId="16" borderId="0" applyNumberFormat="0" applyBorder="0" applyAlignment="0" applyProtection="0"/>
    <xf numFmtId="0" fontId="87" fillId="19" borderId="0" applyNumberFormat="0" applyBorder="0" applyAlignment="0" applyProtection="0"/>
    <xf numFmtId="0" fontId="87" fillId="19" borderId="0" applyNumberFormat="0" applyBorder="0" applyAlignment="0" applyProtection="0"/>
    <xf numFmtId="0" fontId="87" fillId="19" borderId="0" applyNumberFormat="0" applyBorder="0" applyAlignment="0" applyProtection="0"/>
    <xf numFmtId="0" fontId="87" fillId="19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20" borderId="0" applyNumberFormat="0" applyBorder="0" applyAlignment="0" applyProtection="0"/>
    <xf numFmtId="0" fontId="87" fillId="21" borderId="0" applyNumberFormat="0" applyBorder="0" applyAlignment="0" applyProtection="0"/>
    <xf numFmtId="0" fontId="87" fillId="22" borderId="0" applyNumberFormat="0" applyBorder="0" applyAlignment="0" applyProtection="0"/>
    <xf numFmtId="0" fontId="87" fillId="23" borderId="0" applyNumberFormat="0" applyBorder="0" applyAlignment="0" applyProtection="0"/>
    <xf numFmtId="0" fontId="87" fillId="19" borderId="0" applyNumberFormat="0" applyBorder="0" applyAlignment="0" applyProtection="0"/>
    <xf numFmtId="0" fontId="87" fillId="17" borderId="0" applyNumberFormat="0" applyBorder="0" applyAlignment="0" applyProtection="0"/>
    <xf numFmtId="0" fontId="88" fillId="20" borderId="0" applyNumberFormat="0" applyBorder="0" applyAlignment="0" applyProtection="0">
      <alignment vertical="center"/>
    </xf>
    <xf numFmtId="0" fontId="89" fillId="20" borderId="0" applyNumberFormat="0" applyBorder="0" applyAlignment="0" applyProtection="0">
      <alignment vertical="center"/>
    </xf>
    <xf numFmtId="185" fontId="88" fillId="20" borderId="0" applyNumberFormat="0" applyBorder="0" applyAlignment="0" applyProtection="0">
      <alignment vertical="center"/>
    </xf>
    <xf numFmtId="185" fontId="88" fillId="20" borderId="0" applyNumberFormat="0" applyBorder="0" applyAlignment="0" applyProtection="0">
      <alignment vertical="center"/>
    </xf>
    <xf numFmtId="185" fontId="88" fillId="20" borderId="0" applyNumberFormat="0" applyBorder="0" applyAlignment="0" applyProtection="0">
      <alignment vertical="center"/>
    </xf>
    <xf numFmtId="0" fontId="88" fillId="21" borderId="0" applyNumberFormat="0" applyBorder="0" applyAlignment="0" applyProtection="0">
      <alignment vertical="center"/>
    </xf>
    <xf numFmtId="0" fontId="89" fillId="21" borderId="0" applyNumberFormat="0" applyBorder="0" applyAlignment="0" applyProtection="0">
      <alignment vertical="center"/>
    </xf>
    <xf numFmtId="185" fontId="88" fillId="21" borderId="0" applyNumberFormat="0" applyBorder="0" applyAlignment="0" applyProtection="0">
      <alignment vertical="center"/>
    </xf>
    <xf numFmtId="185" fontId="88" fillId="21" borderId="0" applyNumberFormat="0" applyBorder="0" applyAlignment="0" applyProtection="0">
      <alignment vertical="center"/>
    </xf>
    <xf numFmtId="185" fontId="88" fillId="21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9" fillId="22" borderId="0" applyNumberFormat="0" applyBorder="0" applyAlignment="0" applyProtection="0">
      <alignment vertical="center"/>
    </xf>
    <xf numFmtId="185" fontId="88" fillId="22" borderId="0" applyNumberFormat="0" applyBorder="0" applyAlignment="0" applyProtection="0">
      <alignment vertical="center"/>
    </xf>
    <xf numFmtId="185" fontId="88" fillId="22" borderId="0" applyNumberFormat="0" applyBorder="0" applyAlignment="0" applyProtection="0">
      <alignment vertical="center"/>
    </xf>
    <xf numFmtId="185" fontId="88" fillId="22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9" fillId="23" borderId="0" applyNumberFormat="0" applyBorder="0" applyAlignment="0" applyProtection="0">
      <alignment vertical="center"/>
    </xf>
    <xf numFmtId="185" fontId="88" fillId="23" borderId="0" applyNumberFormat="0" applyBorder="0" applyAlignment="0" applyProtection="0">
      <alignment vertical="center"/>
    </xf>
    <xf numFmtId="185" fontId="88" fillId="23" borderId="0" applyNumberFormat="0" applyBorder="0" applyAlignment="0" applyProtection="0">
      <alignment vertical="center"/>
    </xf>
    <xf numFmtId="185" fontId="88" fillId="23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185" fontId="88" fillId="19" borderId="0" applyNumberFormat="0" applyBorder="0" applyAlignment="0" applyProtection="0">
      <alignment vertical="center"/>
    </xf>
    <xf numFmtId="185" fontId="88" fillId="19" borderId="0" applyNumberFormat="0" applyBorder="0" applyAlignment="0" applyProtection="0">
      <alignment vertical="center"/>
    </xf>
    <xf numFmtId="185" fontId="88" fillId="19" borderId="0" applyNumberFormat="0" applyBorder="0" applyAlignment="0" applyProtection="0">
      <alignment vertical="center"/>
    </xf>
    <xf numFmtId="0" fontId="88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185" fontId="88" fillId="17" borderId="0" applyNumberFormat="0" applyBorder="0" applyAlignment="0" applyProtection="0">
      <alignment vertical="center"/>
    </xf>
    <xf numFmtId="185" fontId="88" fillId="17" borderId="0" applyNumberFormat="0" applyBorder="0" applyAlignment="0" applyProtection="0">
      <alignment vertical="center"/>
    </xf>
    <xf numFmtId="185" fontId="88" fillId="17" borderId="0" applyNumberFormat="0" applyBorder="0" applyAlignment="0" applyProtection="0">
      <alignment vertical="center"/>
    </xf>
    <xf numFmtId="0" fontId="90" fillId="4" borderId="0"/>
    <xf numFmtId="185" fontId="90" fillId="4" borderId="0"/>
    <xf numFmtId="185" fontId="90" fillId="4" borderId="0"/>
    <xf numFmtId="185" fontId="90" fillId="4" borderId="0"/>
    <xf numFmtId="0" fontId="91" fillId="0" borderId="0">
      <alignment wrapText="1"/>
    </xf>
    <xf numFmtId="185" fontId="91" fillId="0" borderId="0">
      <alignment wrapText="1"/>
    </xf>
    <xf numFmtId="185" fontId="91" fillId="0" borderId="0">
      <alignment wrapText="1"/>
    </xf>
    <xf numFmtId="185" fontId="91" fillId="0" borderId="0">
      <alignment wrapText="1"/>
    </xf>
    <xf numFmtId="0" fontId="87" fillId="24" borderId="0" applyNumberFormat="0" applyBorder="0" applyAlignment="0" applyProtection="0"/>
    <xf numFmtId="0" fontId="87" fillId="24" borderId="0" applyNumberFormat="0" applyBorder="0" applyAlignment="0" applyProtection="0"/>
    <xf numFmtId="0" fontId="87" fillId="24" borderId="0" applyNumberFormat="0" applyBorder="0" applyAlignment="0" applyProtection="0"/>
    <xf numFmtId="0" fontId="87" fillId="24" borderId="0" applyNumberFormat="0" applyBorder="0" applyAlignment="0" applyProtection="0"/>
    <xf numFmtId="0" fontId="87" fillId="25" borderId="0" applyNumberFormat="0" applyBorder="0" applyAlignment="0" applyProtection="0"/>
    <xf numFmtId="0" fontId="87" fillId="25" borderId="0" applyNumberFormat="0" applyBorder="0" applyAlignment="0" applyProtection="0"/>
    <xf numFmtId="0" fontId="87" fillId="25" borderId="0" applyNumberFormat="0" applyBorder="0" applyAlignment="0" applyProtection="0"/>
    <xf numFmtId="0" fontId="87" fillId="25" borderId="0" applyNumberFormat="0" applyBorder="0" applyAlignment="0" applyProtection="0"/>
    <xf numFmtId="0" fontId="87" fillId="26" borderId="0" applyNumberFormat="0" applyBorder="0" applyAlignment="0" applyProtection="0"/>
    <xf numFmtId="0" fontId="87" fillId="26" borderId="0" applyNumberFormat="0" applyBorder="0" applyAlignment="0" applyProtection="0"/>
    <xf numFmtId="0" fontId="87" fillId="26" borderId="0" applyNumberFormat="0" applyBorder="0" applyAlignment="0" applyProtection="0"/>
    <xf numFmtId="0" fontId="87" fillId="26" borderId="0" applyNumberFormat="0" applyBorder="0" applyAlignment="0" applyProtection="0"/>
    <xf numFmtId="0" fontId="87" fillId="24" borderId="0" applyNumberFormat="0" applyBorder="0" applyAlignment="0" applyProtection="0"/>
    <xf numFmtId="0" fontId="87" fillId="24" borderId="0" applyNumberFormat="0" applyBorder="0" applyAlignment="0" applyProtection="0"/>
    <xf numFmtId="0" fontId="87" fillId="24" borderId="0" applyNumberFormat="0" applyBorder="0" applyAlignment="0" applyProtection="0"/>
    <xf numFmtId="0" fontId="87" fillId="24" borderId="0" applyNumberFormat="0" applyBorder="0" applyAlignment="0" applyProtection="0"/>
    <xf numFmtId="0" fontId="87" fillId="27" borderId="0" applyNumberFormat="0" applyBorder="0" applyAlignment="0" applyProtection="0"/>
    <xf numFmtId="0" fontId="87" fillId="27" borderId="0" applyNumberFormat="0" applyBorder="0" applyAlignment="0" applyProtection="0"/>
    <xf numFmtId="0" fontId="87" fillId="27" borderId="0" applyNumberFormat="0" applyBorder="0" applyAlignment="0" applyProtection="0"/>
    <xf numFmtId="0" fontId="87" fillId="2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17" borderId="0" applyNumberFormat="0" applyBorder="0" applyAlignment="0" applyProtection="0"/>
    <xf numFmtId="0" fontId="87" fillId="27" borderId="0" applyNumberFormat="0" applyBorder="0" applyAlignment="0" applyProtection="0"/>
    <xf numFmtId="0" fontId="87" fillId="25" borderId="0" applyNumberFormat="0" applyBorder="0" applyAlignment="0" applyProtection="0"/>
    <xf numFmtId="0" fontId="87" fillId="28" borderId="0" applyNumberFormat="0" applyBorder="0" applyAlignment="0" applyProtection="0"/>
    <xf numFmtId="0" fontId="87" fillId="23" borderId="0" applyNumberFormat="0" applyBorder="0" applyAlignment="0" applyProtection="0"/>
    <xf numFmtId="0" fontId="87" fillId="27" borderId="0" applyNumberFormat="0" applyBorder="0" applyAlignment="0" applyProtection="0"/>
    <xf numFmtId="0" fontId="87" fillId="29" borderId="0" applyNumberFormat="0" applyBorder="0" applyAlignment="0" applyProtection="0"/>
    <xf numFmtId="0" fontId="88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185" fontId="88" fillId="27" borderId="0" applyNumberFormat="0" applyBorder="0" applyAlignment="0" applyProtection="0">
      <alignment vertical="center"/>
    </xf>
    <xf numFmtId="185" fontId="88" fillId="27" borderId="0" applyNumberFormat="0" applyBorder="0" applyAlignment="0" applyProtection="0">
      <alignment vertical="center"/>
    </xf>
    <xf numFmtId="185" fontId="88" fillId="27" borderId="0" applyNumberFormat="0" applyBorder="0" applyAlignment="0" applyProtection="0">
      <alignment vertical="center"/>
    </xf>
    <xf numFmtId="0" fontId="88" fillId="25" borderId="0" applyNumberFormat="0" applyBorder="0" applyAlignment="0" applyProtection="0">
      <alignment vertical="center"/>
    </xf>
    <xf numFmtId="0" fontId="89" fillId="25" borderId="0" applyNumberFormat="0" applyBorder="0" applyAlignment="0" applyProtection="0">
      <alignment vertical="center"/>
    </xf>
    <xf numFmtId="185" fontId="88" fillId="25" borderId="0" applyNumberFormat="0" applyBorder="0" applyAlignment="0" applyProtection="0">
      <alignment vertical="center"/>
    </xf>
    <xf numFmtId="185" fontId="88" fillId="25" borderId="0" applyNumberFormat="0" applyBorder="0" applyAlignment="0" applyProtection="0">
      <alignment vertical="center"/>
    </xf>
    <xf numFmtId="185" fontId="88" fillId="25" borderId="0" applyNumberFormat="0" applyBorder="0" applyAlignment="0" applyProtection="0">
      <alignment vertical="center"/>
    </xf>
    <xf numFmtId="0" fontId="88" fillId="28" borderId="0" applyNumberFormat="0" applyBorder="0" applyAlignment="0" applyProtection="0">
      <alignment vertical="center"/>
    </xf>
    <xf numFmtId="0" fontId="89" fillId="28" borderId="0" applyNumberFormat="0" applyBorder="0" applyAlignment="0" applyProtection="0">
      <alignment vertical="center"/>
    </xf>
    <xf numFmtId="185" fontId="88" fillId="28" borderId="0" applyNumberFormat="0" applyBorder="0" applyAlignment="0" applyProtection="0">
      <alignment vertical="center"/>
    </xf>
    <xf numFmtId="185" fontId="88" fillId="28" borderId="0" applyNumberFormat="0" applyBorder="0" applyAlignment="0" applyProtection="0">
      <alignment vertical="center"/>
    </xf>
    <xf numFmtId="185" fontId="88" fillId="28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9" fillId="23" borderId="0" applyNumberFormat="0" applyBorder="0" applyAlignment="0" applyProtection="0">
      <alignment vertical="center"/>
    </xf>
    <xf numFmtId="185" fontId="88" fillId="23" borderId="0" applyNumberFormat="0" applyBorder="0" applyAlignment="0" applyProtection="0">
      <alignment vertical="center"/>
    </xf>
    <xf numFmtId="185" fontId="88" fillId="23" borderId="0" applyNumberFormat="0" applyBorder="0" applyAlignment="0" applyProtection="0">
      <alignment vertical="center"/>
    </xf>
    <xf numFmtId="185" fontId="88" fillId="23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185" fontId="88" fillId="27" borderId="0" applyNumberFormat="0" applyBorder="0" applyAlignment="0" applyProtection="0">
      <alignment vertical="center"/>
    </xf>
    <xf numFmtId="185" fontId="88" fillId="27" borderId="0" applyNumberFormat="0" applyBorder="0" applyAlignment="0" applyProtection="0">
      <alignment vertical="center"/>
    </xf>
    <xf numFmtId="185" fontId="88" fillId="27" borderId="0" applyNumberFormat="0" applyBorder="0" applyAlignment="0" applyProtection="0">
      <alignment vertical="center"/>
    </xf>
    <xf numFmtId="0" fontId="88" fillId="29" borderId="0" applyNumberFormat="0" applyBorder="0" applyAlignment="0" applyProtection="0">
      <alignment vertical="center"/>
    </xf>
    <xf numFmtId="0" fontId="89" fillId="29" borderId="0" applyNumberFormat="0" applyBorder="0" applyAlignment="0" applyProtection="0">
      <alignment vertical="center"/>
    </xf>
    <xf numFmtId="185" fontId="88" fillId="29" borderId="0" applyNumberFormat="0" applyBorder="0" applyAlignment="0" applyProtection="0">
      <alignment vertical="center"/>
    </xf>
    <xf numFmtId="185" fontId="88" fillId="29" borderId="0" applyNumberFormat="0" applyBorder="0" applyAlignment="0" applyProtection="0">
      <alignment vertical="center"/>
    </xf>
    <xf numFmtId="185" fontId="88" fillId="29" borderId="0" applyNumberFormat="0" applyBorder="0" applyAlignment="0" applyProtection="0">
      <alignment vertical="center"/>
    </xf>
    <xf numFmtId="0" fontId="92" fillId="30" borderId="0" applyNumberFormat="0" applyBorder="0" applyAlignment="0" applyProtection="0"/>
    <xf numFmtId="0" fontId="92" fillId="25" borderId="0" applyNumberFormat="0" applyBorder="0" applyAlignment="0" applyProtection="0"/>
    <xf numFmtId="0" fontId="92" fillId="26" borderId="0" applyNumberFormat="0" applyBorder="0" applyAlignment="0" applyProtection="0"/>
    <xf numFmtId="0" fontId="92" fillId="24" borderId="0" applyNumberFormat="0" applyBorder="0" applyAlignment="0" applyProtection="0"/>
    <xf numFmtId="0" fontId="92" fillId="30" borderId="0" applyNumberFormat="0" applyBorder="0" applyAlignment="0" applyProtection="0"/>
    <xf numFmtId="0" fontId="92" fillId="17" borderId="0" applyNumberFormat="0" applyBorder="0" applyAlignment="0" applyProtection="0"/>
    <xf numFmtId="0" fontId="92" fillId="31" borderId="0" applyNumberFormat="0" applyBorder="0" applyAlignment="0" applyProtection="0"/>
    <xf numFmtId="0" fontId="92" fillId="25" borderId="0" applyNumberFormat="0" applyBorder="0" applyAlignment="0" applyProtection="0"/>
    <xf numFmtId="0" fontId="92" fillId="28" borderId="0" applyNumberFormat="0" applyBorder="0" applyAlignment="0" applyProtection="0"/>
    <xf numFmtId="0" fontId="92" fillId="32" borderId="0" applyNumberFormat="0" applyBorder="0" applyAlignment="0" applyProtection="0"/>
    <xf numFmtId="0" fontId="92" fillId="30" borderId="0" applyNumberFormat="0" applyBorder="0" applyAlignment="0" applyProtection="0"/>
    <xf numFmtId="0" fontId="92" fillId="33" borderId="0" applyNumberFormat="0" applyBorder="0" applyAlignment="0" applyProtection="0"/>
    <xf numFmtId="0" fontId="93" fillId="31" borderId="0" applyNumberFormat="0" applyBorder="0" applyAlignment="0" applyProtection="0">
      <alignment vertical="center"/>
    </xf>
    <xf numFmtId="0" fontId="94" fillId="31" borderId="0" applyNumberFormat="0" applyBorder="0" applyAlignment="0" applyProtection="0">
      <alignment vertical="center"/>
    </xf>
    <xf numFmtId="185" fontId="93" fillId="31" borderId="0" applyNumberFormat="0" applyBorder="0" applyAlignment="0" applyProtection="0">
      <alignment vertical="center"/>
    </xf>
    <xf numFmtId="185" fontId="93" fillId="31" borderId="0" applyNumberFormat="0" applyBorder="0" applyAlignment="0" applyProtection="0">
      <alignment vertical="center"/>
    </xf>
    <xf numFmtId="185" fontId="93" fillId="31" borderId="0" applyNumberFormat="0" applyBorder="0" applyAlignment="0" applyProtection="0">
      <alignment vertical="center"/>
    </xf>
    <xf numFmtId="0" fontId="93" fillId="25" borderId="0" applyNumberFormat="0" applyBorder="0" applyAlignment="0" applyProtection="0">
      <alignment vertical="center"/>
    </xf>
    <xf numFmtId="0" fontId="94" fillId="25" borderId="0" applyNumberFormat="0" applyBorder="0" applyAlignment="0" applyProtection="0">
      <alignment vertical="center"/>
    </xf>
    <xf numFmtId="185" fontId="93" fillId="25" borderId="0" applyNumberFormat="0" applyBorder="0" applyAlignment="0" applyProtection="0">
      <alignment vertical="center"/>
    </xf>
    <xf numFmtId="185" fontId="93" fillId="25" borderId="0" applyNumberFormat="0" applyBorder="0" applyAlignment="0" applyProtection="0">
      <alignment vertical="center"/>
    </xf>
    <xf numFmtId="185" fontId="93" fillId="25" borderId="0" applyNumberFormat="0" applyBorder="0" applyAlignment="0" applyProtection="0">
      <alignment vertical="center"/>
    </xf>
    <xf numFmtId="0" fontId="93" fillId="28" borderId="0" applyNumberFormat="0" applyBorder="0" applyAlignment="0" applyProtection="0">
      <alignment vertical="center"/>
    </xf>
    <xf numFmtId="0" fontId="94" fillId="28" borderId="0" applyNumberFormat="0" applyBorder="0" applyAlignment="0" applyProtection="0">
      <alignment vertical="center"/>
    </xf>
    <xf numFmtId="185" fontId="93" fillId="28" borderId="0" applyNumberFormat="0" applyBorder="0" applyAlignment="0" applyProtection="0">
      <alignment vertical="center"/>
    </xf>
    <xf numFmtId="185" fontId="93" fillId="28" borderId="0" applyNumberFormat="0" applyBorder="0" applyAlignment="0" applyProtection="0">
      <alignment vertical="center"/>
    </xf>
    <xf numFmtId="185" fontId="93" fillId="28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4" fillId="32" borderId="0" applyNumberFormat="0" applyBorder="0" applyAlignment="0" applyProtection="0">
      <alignment vertical="center"/>
    </xf>
    <xf numFmtId="185" fontId="93" fillId="32" borderId="0" applyNumberFormat="0" applyBorder="0" applyAlignment="0" applyProtection="0">
      <alignment vertical="center"/>
    </xf>
    <xf numFmtId="185" fontId="93" fillId="32" borderId="0" applyNumberFormat="0" applyBorder="0" applyAlignment="0" applyProtection="0">
      <alignment vertical="center"/>
    </xf>
    <xf numFmtId="185" fontId="93" fillId="32" borderId="0" applyNumberFormat="0" applyBorder="0" applyAlignment="0" applyProtection="0">
      <alignment vertical="center"/>
    </xf>
    <xf numFmtId="0" fontId="93" fillId="30" borderId="0" applyNumberFormat="0" applyBorder="0" applyAlignment="0" applyProtection="0">
      <alignment vertical="center"/>
    </xf>
    <xf numFmtId="0" fontId="94" fillId="30" borderId="0" applyNumberFormat="0" applyBorder="0" applyAlignment="0" applyProtection="0">
      <alignment vertical="center"/>
    </xf>
    <xf numFmtId="185" fontId="93" fillId="30" borderId="0" applyNumberFormat="0" applyBorder="0" applyAlignment="0" applyProtection="0">
      <alignment vertical="center"/>
    </xf>
    <xf numFmtId="185" fontId="93" fillId="30" borderId="0" applyNumberFormat="0" applyBorder="0" applyAlignment="0" applyProtection="0">
      <alignment vertical="center"/>
    </xf>
    <xf numFmtId="185" fontId="93" fillId="30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4" fillId="33" borderId="0" applyNumberFormat="0" applyBorder="0" applyAlignment="0" applyProtection="0">
      <alignment vertical="center"/>
    </xf>
    <xf numFmtId="185" fontId="93" fillId="33" borderId="0" applyNumberFormat="0" applyBorder="0" applyAlignment="0" applyProtection="0">
      <alignment vertical="center"/>
    </xf>
    <xf numFmtId="185" fontId="93" fillId="33" borderId="0" applyNumberFormat="0" applyBorder="0" applyAlignment="0" applyProtection="0">
      <alignment vertical="center"/>
    </xf>
    <xf numFmtId="185" fontId="93" fillId="33" borderId="0" applyNumberFormat="0" applyBorder="0" applyAlignment="0" applyProtection="0">
      <alignment vertical="center"/>
    </xf>
    <xf numFmtId="0" fontId="92" fillId="34" borderId="0" applyNumberFormat="0" applyBorder="0" applyAlignment="0" applyProtection="0"/>
    <xf numFmtId="0" fontId="92" fillId="35" borderId="0" applyNumberFormat="0" applyBorder="0" applyAlignment="0" applyProtection="0"/>
    <xf numFmtId="0" fontId="92" fillId="36" borderId="0" applyNumberFormat="0" applyBorder="0" applyAlignment="0" applyProtection="0"/>
    <xf numFmtId="0" fontId="92" fillId="32" borderId="0" applyNumberFormat="0" applyBorder="0" applyAlignment="0" applyProtection="0"/>
    <xf numFmtId="0" fontId="92" fillId="30" borderId="0" applyNumberFormat="0" applyBorder="0" applyAlignment="0" applyProtection="0"/>
    <xf numFmtId="0" fontId="92" fillId="37" borderId="0" applyNumberFormat="0" applyBorder="0" applyAlignment="0" applyProtection="0"/>
    <xf numFmtId="188" fontId="2" fillId="0" borderId="0" applyFont="0" applyFill="0" applyBorder="0" applyAlignment="0" applyProtection="0"/>
    <xf numFmtId="0" fontId="95" fillId="0" borderId="0" applyFont="0" applyFill="0" applyBorder="0" applyAlignment="0" applyProtection="0"/>
    <xf numFmtId="18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95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96" fillId="0" borderId="0" applyFont="0" applyFill="0" applyBorder="0" applyAlignment="0" applyProtection="0"/>
    <xf numFmtId="19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95" fillId="0" borderId="0" applyFont="0" applyFill="0" applyBorder="0" applyAlignment="0" applyProtection="0"/>
    <xf numFmtId="193" fontId="85" fillId="0" borderId="0" applyFont="0" applyFill="0" applyBorder="0" applyAlignment="0" applyProtection="0"/>
    <xf numFmtId="177" fontId="63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98" fillId="21" borderId="0" applyNumberFormat="0" applyBorder="0" applyAlignment="0" applyProtection="0"/>
    <xf numFmtId="194" fontId="99" fillId="0" borderId="0" applyAlignment="0" applyProtection="0"/>
    <xf numFmtId="0" fontId="95" fillId="0" borderId="0"/>
    <xf numFmtId="0" fontId="100" fillId="0" borderId="0"/>
    <xf numFmtId="0" fontId="96" fillId="0" borderId="0"/>
    <xf numFmtId="0" fontId="101" fillId="0" borderId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196" fontId="102" fillId="0" borderId="0" applyFill="0" applyBorder="0" applyAlignment="0"/>
    <xf numFmtId="196" fontId="103" fillId="0" borderId="0" applyFill="0" applyBorder="0" applyAlignment="0"/>
    <xf numFmtId="196" fontId="102" fillId="0" borderId="0" applyFill="0" applyBorder="0" applyAlignment="0"/>
    <xf numFmtId="197" fontId="102" fillId="0" borderId="0" applyFill="0" applyBorder="0" applyAlignment="0"/>
    <xf numFmtId="197" fontId="103" fillId="0" borderId="0" applyFill="0" applyBorder="0" applyAlignment="0"/>
    <xf numFmtId="197" fontId="10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9" fontId="102" fillId="0" borderId="0" applyFill="0" applyBorder="0" applyAlignment="0"/>
    <xf numFmtId="199" fontId="103" fillId="0" borderId="0" applyFill="0" applyBorder="0" applyAlignment="0"/>
    <xf numFmtId="19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0" fontId="104" fillId="16" borderId="36" applyNumberFormat="0" applyAlignment="0" applyProtection="0"/>
    <xf numFmtId="0" fontId="104" fillId="24" borderId="36" applyNumberFormat="0" applyAlignment="0" applyProtection="0"/>
    <xf numFmtId="0" fontId="105" fillId="0" borderId="0"/>
    <xf numFmtId="0" fontId="106" fillId="0" borderId="0"/>
    <xf numFmtId="185" fontId="105" fillId="0" borderId="0"/>
    <xf numFmtId="185" fontId="105" fillId="0" borderId="0"/>
    <xf numFmtId="0" fontId="105" fillId="0" borderId="0"/>
    <xf numFmtId="0" fontId="107" fillId="0" borderId="37" applyNumberFormat="0" applyFill="0" applyAlignment="0" applyProtection="0"/>
    <xf numFmtId="0" fontId="108" fillId="38" borderId="38" applyNumberFormat="0" applyAlignment="0" applyProtection="0"/>
    <xf numFmtId="1" fontId="109" fillId="0" borderId="9" applyBorder="0"/>
    <xf numFmtId="1" fontId="110" fillId="0" borderId="9" applyBorder="0"/>
    <xf numFmtId="1" fontId="109" fillId="0" borderId="9" applyBorder="0"/>
    <xf numFmtId="0" fontId="111" fillId="0" borderId="0" applyNumberFormat="0" applyFill="0" applyBorder="0" applyAlignment="0" applyProtection="0"/>
    <xf numFmtId="179" fontId="102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3" fillId="0" borderId="0" applyFont="0" applyFill="0" applyBorder="0" applyAlignment="0" applyProtection="0"/>
    <xf numFmtId="179" fontId="10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87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87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04" fillId="0" borderId="0" applyFont="0" applyFill="0" applyBorder="0" applyAlignment="0" applyProtection="0"/>
    <xf numFmtId="200" fontId="2" fillId="0" borderId="0" quotePrefix="1">
      <protection locked="0"/>
    </xf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2" fillId="18" borderId="39" applyNumberFormat="0" applyFont="0" applyAlignment="0" applyProtection="0"/>
    <xf numFmtId="195" fontId="102" fillId="0" borderId="0" applyFont="0" applyFill="0" applyBorder="0" applyAlignment="0" applyProtection="0"/>
    <xf numFmtId="195" fontId="103" fillId="0" borderId="0" applyFont="0" applyFill="0" applyBorder="0" applyAlignment="0" applyProtection="0"/>
    <xf numFmtId="195" fontId="10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11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04" fillId="0" borderId="0" applyFont="0" applyFill="0" applyBorder="0" applyAlignment="0" applyProtection="0"/>
    <xf numFmtId="179" fontId="204" fillId="0" borderId="0" applyFont="0" applyFill="0" applyBorder="0" applyAlignment="0" applyProtection="0"/>
    <xf numFmtId="179" fontId="205" fillId="0" borderId="0" applyFont="0" applyFill="0" applyBorder="0" applyAlignment="0" applyProtection="0"/>
    <xf numFmtId="181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201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4" fontId="13" fillId="0" borderId="0" applyFill="0" applyBorder="0" applyAlignment="0"/>
    <xf numFmtId="0" fontId="82" fillId="0" borderId="0"/>
    <xf numFmtId="0" fontId="5" fillId="0" borderId="0"/>
    <xf numFmtId="185" fontId="82" fillId="0" borderId="0"/>
    <xf numFmtId="185" fontId="82" fillId="0" borderId="0"/>
    <xf numFmtId="0" fontId="82" fillId="0" borderId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9" fontId="102" fillId="0" borderId="0" applyFill="0" applyBorder="0" applyAlignment="0"/>
    <xf numFmtId="199" fontId="103" fillId="0" borderId="0" applyFill="0" applyBorder="0" applyAlignment="0"/>
    <xf numFmtId="19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0" fontId="113" fillId="17" borderId="36" applyNumberFormat="0" applyAlignment="0" applyProtection="0"/>
    <xf numFmtId="202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180" fontId="2" fillId="0" borderId="0" applyBorder="0" applyAlignment="0" applyProtection="0"/>
    <xf numFmtId="0" fontId="114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115" fillId="22" borderId="0" applyNumberFormat="0" applyBorder="0" applyAlignment="0" applyProtection="0"/>
    <xf numFmtId="38" fontId="6" fillId="4" borderId="0" applyNumberFormat="0" applyBorder="0" applyAlignment="0" applyProtection="0"/>
    <xf numFmtId="38" fontId="202" fillId="4" borderId="0" applyNumberFormat="0" applyBorder="0" applyAlignment="0" applyProtection="0"/>
    <xf numFmtId="0" fontId="116" fillId="0" borderId="0" applyNumberFormat="0" applyFont="0" applyBorder="0" applyAlignment="0">
      <alignment horizontal="left" vertical="center"/>
    </xf>
    <xf numFmtId="185" fontId="116" fillId="0" borderId="0" applyNumberFormat="0" applyFont="0" applyBorder="0" applyAlignment="0">
      <alignment horizontal="left" vertical="center"/>
    </xf>
    <xf numFmtId="185" fontId="116" fillId="0" borderId="0" applyNumberFormat="0" applyFont="0" applyBorder="0" applyAlignment="0">
      <alignment horizontal="left" vertical="center"/>
    </xf>
    <xf numFmtId="185" fontId="116" fillId="0" borderId="0" applyNumberFormat="0" applyFont="0" applyBorder="0" applyAlignment="0">
      <alignment horizontal="left" vertical="center"/>
    </xf>
    <xf numFmtId="0" fontId="117" fillId="0" borderId="0">
      <alignment horizontal="left"/>
    </xf>
    <xf numFmtId="0" fontId="118" fillId="0" borderId="0">
      <alignment horizontal="left"/>
    </xf>
    <xf numFmtId="185" fontId="117" fillId="0" borderId="0">
      <alignment horizontal="left"/>
    </xf>
    <xf numFmtId="185" fontId="117" fillId="0" borderId="0">
      <alignment horizontal="left"/>
    </xf>
    <xf numFmtId="0" fontId="117" fillId="0" borderId="0">
      <alignment horizontal="left"/>
    </xf>
    <xf numFmtId="0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185" fontId="8" fillId="0" borderId="5" applyNumberFormat="0" applyAlignment="0" applyProtection="0">
      <alignment horizontal="left" vertical="center"/>
    </xf>
    <xf numFmtId="0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8" fillId="0" borderId="11">
      <alignment horizontal="left" vertical="center"/>
    </xf>
    <xf numFmtId="185" fontId="8" fillId="0" borderId="11">
      <alignment horizontal="left" vertical="center"/>
    </xf>
    <xf numFmtId="0" fontId="119" fillId="0" borderId="40" applyNumberFormat="0" applyFill="0" applyAlignment="0" applyProtection="0"/>
    <xf numFmtId="0" fontId="120" fillId="0" borderId="41" applyNumberFormat="0" applyFill="0" applyAlignment="0" applyProtection="0"/>
    <xf numFmtId="0" fontId="121" fillId="0" borderId="42" applyNumberFormat="0" applyFill="0" applyAlignment="0" applyProtection="0"/>
    <xf numFmtId="0" fontId="121" fillId="0" borderId="0" applyNumberFormat="0" applyFill="0" applyBorder="0" applyAlignment="0" applyProtection="0"/>
    <xf numFmtId="49" fontId="122" fillId="0" borderId="13">
      <alignment vertical="center"/>
    </xf>
    <xf numFmtId="49" fontId="122" fillId="0" borderId="13">
      <alignment vertical="center"/>
    </xf>
    <xf numFmtId="49" fontId="122" fillId="0" borderId="13">
      <alignment vertical="center"/>
    </xf>
    <xf numFmtId="49" fontId="122" fillId="0" borderId="13">
      <alignment vertical="center"/>
    </xf>
    <xf numFmtId="185" fontId="123" fillId="0" borderId="0" applyNumberFormat="0" applyFill="0" applyBorder="0" applyAlignment="0" applyProtection="0">
      <alignment vertical="top"/>
      <protection locked="0"/>
    </xf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10" fontId="6" fillId="6" borderId="13" applyNumberFormat="0" applyBorder="0" applyAlignment="0" applyProtection="0"/>
    <xf numFmtId="0" fontId="113" fillId="17" borderId="36" applyNumberFormat="0" applyAlignment="0" applyProtection="0"/>
    <xf numFmtId="0" fontId="113" fillId="17" borderId="36" applyNumberFormat="0" applyAlignment="0" applyProtection="0"/>
    <xf numFmtId="0" fontId="113" fillId="17" borderId="36" applyNumberFormat="0" applyAlignment="0" applyProtection="0"/>
    <xf numFmtId="0" fontId="113" fillId="17" borderId="36" applyNumberFormat="0" applyAlignment="0" applyProtection="0"/>
    <xf numFmtId="0" fontId="124" fillId="21" borderId="0" applyNumberFormat="0" applyBorder="0" applyAlignment="0" applyProtection="0"/>
    <xf numFmtId="0" fontId="3" fillId="0" borderId="0"/>
    <xf numFmtId="185" fontId="3" fillId="0" borderId="0"/>
    <xf numFmtId="185" fontId="3" fillId="0" borderId="0"/>
    <xf numFmtId="185" fontId="3" fillId="0" borderId="0"/>
    <xf numFmtId="185" fontId="3" fillId="0" borderId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9" fontId="102" fillId="0" borderId="0" applyFill="0" applyBorder="0" applyAlignment="0"/>
    <xf numFmtId="199" fontId="103" fillId="0" borderId="0" applyFill="0" applyBorder="0" applyAlignment="0"/>
    <xf numFmtId="19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0" fontId="107" fillId="0" borderId="37" applyNumberFormat="0" applyFill="0" applyAlignment="0" applyProtection="0"/>
    <xf numFmtId="178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125" fillId="0" borderId="27"/>
    <xf numFmtId="0" fontId="126" fillId="0" borderId="27"/>
    <xf numFmtId="185" fontId="125" fillId="0" borderId="27"/>
    <xf numFmtId="185" fontId="125" fillId="0" borderId="27"/>
    <xf numFmtId="0" fontId="125" fillId="0" borderId="27"/>
    <xf numFmtId="203" fontId="127" fillId="0" borderId="43"/>
    <xf numFmtId="203" fontId="127" fillId="0" borderId="43"/>
    <xf numFmtId="203" fontId="127" fillId="0" borderId="43"/>
    <xf numFmtId="203" fontId="127" fillId="0" borderId="43"/>
    <xf numFmtId="20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0" fontId="61" fillId="0" borderId="0" applyNumberFormat="0" applyFont="0" applyFill="0" applyAlignment="0"/>
    <xf numFmtId="185" fontId="61" fillId="0" borderId="0" applyNumberFormat="0" applyFont="0" applyFill="0" applyAlignment="0"/>
    <xf numFmtId="185" fontId="61" fillId="0" borderId="0" applyNumberFormat="0" applyFont="0" applyFill="0" applyAlignment="0"/>
    <xf numFmtId="185" fontId="61" fillId="0" borderId="0" applyNumberFormat="0" applyFont="0" applyFill="0" applyAlignment="0"/>
    <xf numFmtId="0" fontId="128" fillId="26" borderId="0" applyNumberFormat="0" applyBorder="0" applyAlignment="0" applyProtection="0"/>
    <xf numFmtId="0" fontId="128" fillId="26" borderId="0" applyNumberFormat="0" applyBorder="0" applyAlignment="0" applyProtection="0"/>
    <xf numFmtId="0" fontId="129" fillId="0" borderId="13" applyNumberFormat="0" applyFont="0" applyFill="0" applyBorder="0" applyAlignment="0">
      <alignment horizontal="center"/>
    </xf>
    <xf numFmtId="0" fontId="129" fillId="0" borderId="13" applyNumberFormat="0" applyFont="0" applyFill="0" applyBorder="0" applyAlignment="0">
      <alignment horizontal="center"/>
    </xf>
    <xf numFmtId="0" fontId="130" fillId="0" borderId="13" applyNumberFormat="0" applyFont="0" applyFill="0" applyBorder="0" applyAlignment="0">
      <alignment horizontal="center"/>
    </xf>
    <xf numFmtId="0" fontId="129" fillId="0" borderId="13" applyNumberFormat="0" applyFont="0" applyFill="0" applyBorder="0" applyAlignment="0">
      <alignment horizontal="center"/>
    </xf>
    <xf numFmtId="185" fontId="129" fillId="0" borderId="13" applyNumberFormat="0" applyFont="0" applyFill="0" applyBorder="0" applyAlignment="0">
      <alignment horizontal="center"/>
    </xf>
    <xf numFmtId="0" fontId="129" fillId="0" borderId="13" applyNumberFormat="0" applyFont="0" applyFill="0" applyBorder="0" applyAlignment="0">
      <alignment horizontal="center"/>
    </xf>
    <xf numFmtId="185" fontId="129" fillId="0" borderId="13" applyNumberFormat="0" applyFont="0" applyFill="0" applyBorder="0" applyAlignment="0">
      <alignment horizontal="center"/>
    </xf>
    <xf numFmtId="0" fontId="130" fillId="0" borderId="13" applyNumberFormat="0" applyFont="0" applyFill="0" applyBorder="0" applyAlignment="0">
      <alignment horizontal="center"/>
    </xf>
    <xf numFmtId="168" fontId="131" fillId="0" borderId="0"/>
    <xf numFmtId="0" fontId="132" fillId="0" borderId="0"/>
    <xf numFmtId="0" fontId="133" fillId="0" borderId="0"/>
    <xf numFmtId="0" fontId="133" fillId="0" borderId="0"/>
    <xf numFmtId="185" fontId="132" fillId="0" borderId="0"/>
    <xf numFmtId="185" fontId="132" fillId="0" borderId="0"/>
    <xf numFmtId="0" fontId="13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4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04" fillId="0" borderId="0"/>
    <xf numFmtId="0" fontId="204" fillId="0" borderId="0"/>
    <xf numFmtId="0" fontId="204" fillId="0" borderId="0"/>
    <xf numFmtId="0" fontId="2" fillId="0" borderId="0"/>
    <xf numFmtId="0" fontId="1" fillId="0" borderId="0"/>
    <xf numFmtId="185" fontId="2" fillId="0" borderId="0"/>
    <xf numFmtId="185" fontId="2" fillId="0" borderId="0"/>
    <xf numFmtId="185" fontId="2" fillId="0" borderId="0"/>
    <xf numFmtId="0" fontId="2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6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0" fontId="1" fillId="0" borderId="0"/>
    <xf numFmtId="185" fontId="2" fillId="0" borderId="0"/>
    <xf numFmtId="0" fontId="2" fillId="0" borderId="0"/>
    <xf numFmtId="0" fontId="2" fillId="0" borderId="0"/>
    <xf numFmtId="185" fontId="2" fillId="0" borderId="0"/>
    <xf numFmtId="185" fontId="2" fillId="0" borderId="0"/>
    <xf numFmtId="0" fontId="2" fillId="0" borderId="0"/>
    <xf numFmtId="0" fontId="207" fillId="0" borderId="0"/>
    <xf numFmtId="0" fontId="135" fillId="0" borderId="0"/>
    <xf numFmtId="185" fontId="2" fillId="0" borderId="0"/>
    <xf numFmtId="185" fontId="2" fillId="0" borderId="0"/>
    <xf numFmtId="0" fontId="135" fillId="0" borderId="0"/>
    <xf numFmtId="0" fontId="2" fillId="0" borderId="0"/>
    <xf numFmtId="185" fontId="2" fillId="0" borderId="0"/>
    <xf numFmtId="0" fontId="134" fillId="0" borderId="0"/>
    <xf numFmtId="185" fontId="2" fillId="0" borderId="0"/>
    <xf numFmtId="0" fontId="207" fillId="0" borderId="0"/>
    <xf numFmtId="0" fontId="1" fillId="0" borderId="0"/>
    <xf numFmtId="0" fontId="5" fillId="0" borderId="0" applyFill="0"/>
    <xf numFmtId="185" fontId="2" fillId="0" borderId="0"/>
    <xf numFmtId="0" fontId="5" fillId="0" borderId="0" applyFill="0"/>
    <xf numFmtId="185" fontId="2" fillId="0" borderId="0"/>
    <xf numFmtId="185" fontId="2" fillId="0" borderId="0"/>
    <xf numFmtId="185" fontId="2" fillId="0" borderId="0"/>
    <xf numFmtId="185" fontId="2" fillId="0" borderId="0"/>
    <xf numFmtId="185" fontId="2" fillId="0" borderId="0"/>
    <xf numFmtId="0" fontId="1" fillId="0" borderId="0"/>
    <xf numFmtId="0" fontId="1" fillId="0" borderId="0"/>
    <xf numFmtId="0" fontId="5" fillId="0" borderId="0" applyFill="0"/>
    <xf numFmtId="0" fontId="2" fillId="0" borderId="0"/>
    <xf numFmtId="0" fontId="2" fillId="0" borderId="0"/>
    <xf numFmtId="0" fontId="2" fillId="0" borderId="0"/>
    <xf numFmtId="0" fontId="2" fillId="0" borderId="0" applyProtection="0"/>
    <xf numFmtId="185" fontId="2" fillId="0" borderId="0"/>
    <xf numFmtId="0" fontId="2" fillId="0" borderId="0"/>
    <xf numFmtId="0" fontId="2" fillId="0" borderId="0" applyProtection="0"/>
    <xf numFmtId="0" fontId="136" fillId="0" borderId="0">
      <alignment vertical="center"/>
    </xf>
    <xf numFmtId="0" fontId="2" fillId="0" borderId="0" applyProtection="0"/>
    <xf numFmtId="0" fontId="134" fillId="0" borderId="0"/>
    <xf numFmtId="0" fontId="2" fillId="0" borderId="0"/>
    <xf numFmtId="173" fontId="2" fillId="0" borderId="0"/>
    <xf numFmtId="185" fontId="2" fillId="0" borderId="0"/>
    <xf numFmtId="185" fontId="2" fillId="0" borderId="0"/>
    <xf numFmtId="173" fontId="2" fillId="0" borderId="0"/>
    <xf numFmtId="0" fontId="2" fillId="0" borderId="0"/>
    <xf numFmtId="185" fontId="2" fillId="0" borderId="0"/>
    <xf numFmtId="0" fontId="2" fillId="0" borderId="0"/>
    <xf numFmtId="0" fontId="2" fillId="0" borderId="0"/>
    <xf numFmtId="185" fontId="136" fillId="0" borderId="0"/>
    <xf numFmtId="0" fontId="2" fillId="0" borderId="0"/>
    <xf numFmtId="0" fontId="2" fillId="0" borderId="0"/>
    <xf numFmtId="185" fontId="2" fillId="0" borderId="0"/>
    <xf numFmtId="0" fontId="2" fillId="0" borderId="0"/>
    <xf numFmtId="0" fontId="208" fillId="0" borderId="0"/>
    <xf numFmtId="0" fontId="208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09" fillId="0" borderId="0"/>
    <xf numFmtId="0" fontId="12" fillId="0" borderId="0"/>
    <xf numFmtId="0" fontId="209" fillId="0" borderId="0"/>
    <xf numFmtId="0" fontId="20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4" fillId="0" borderId="0"/>
    <xf numFmtId="0" fontId="2" fillId="0" borderId="0"/>
    <xf numFmtId="0" fontId="1" fillId="0" borderId="0"/>
    <xf numFmtId="0" fontId="135" fillId="0" borderId="0"/>
    <xf numFmtId="0" fontId="136" fillId="0" borderId="0"/>
    <xf numFmtId="0" fontId="135" fillId="0" borderId="0"/>
    <xf numFmtId="185" fontId="1" fillId="0" borderId="0"/>
    <xf numFmtId="185" fontId="1" fillId="0" borderId="0"/>
    <xf numFmtId="0" fontId="210" fillId="0" borderId="0"/>
    <xf numFmtId="0" fontId="210" fillId="0" borderId="0"/>
    <xf numFmtId="0" fontId="204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07" fillId="0" borderId="0"/>
    <xf numFmtId="0" fontId="1" fillId="0" borderId="0"/>
    <xf numFmtId="0" fontId="2" fillId="0" borderId="0"/>
    <xf numFmtId="0" fontId="1" fillId="0" borderId="0"/>
    <xf numFmtId="0" fontId="134" fillId="0" borderId="0"/>
    <xf numFmtId="0" fontId="1" fillId="0" borderId="0"/>
    <xf numFmtId="0" fontId="134" fillId="0" borderId="0"/>
    <xf numFmtId="0" fontId="12" fillId="0" borderId="0"/>
    <xf numFmtId="0" fontId="134" fillId="0" borderId="0"/>
    <xf numFmtId="0" fontId="209" fillId="0" borderId="0"/>
    <xf numFmtId="0" fontId="209" fillId="0" borderId="0"/>
    <xf numFmtId="0" fontId="2" fillId="0" borderId="0"/>
    <xf numFmtId="0" fontId="207" fillId="0" borderId="0"/>
    <xf numFmtId="0" fontId="2" fillId="0" borderId="0"/>
    <xf numFmtId="0" fontId="2" fillId="0" borderId="0"/>
    <xf numFmtId="0" fontId="12" fillId="0" borderId="0"/>
    <xf numFmtId="0" fontId="204" fillId="0" borderId="0"/>
    <xf numFmtId="0" fontId="2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7" fillId="0" borderId="0"/>
    <xf numFmtId="0" fontId="1" fillId="0" borderId="0"/>
    <xf numFmtId="0" fontId="134" fillId="0" borderId="0"/>
    <xf numFmtId="0" fontId="1" fillId="0" borderId="0"/>
    <xf numFmtId="0" fontId="2" fillId="0" borderId="0"/>
    <xf numFmtId="185" fontId="2" fillId="0" borderId="0"/>
    <xf numFmtId="0" fontId="2" fillId="0" borderId="0"/>
    <xf numFmtId="185" fontId="2" fillId="0" borderId="0"/>
    <xf numFmtId="185" fontId="1" fillId="0" borderId="0"/>
    <xf numFmtId="0" fontId="207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7" fillId="0" borderId="0"/>
    <xf numFmtId="0" fontId="1" fillId="0" borderId="0"/>
    <xf numFmtId="0" fontId="134" fillId="0" borderId="0"/>
    <xf numFmtId="0" fontId="1" fillId="0" borderId="0"/>
    <xf numFmtId="0" fontId="2" fillId="0" borderId="0"/>
    <xf numFmtId="185" fontId="136" fillId="0" borderId="0"/>
    <xf numFmtId="185" fontId="1" fillId="0" borderId="0"/>
    <xf numFmtId="0" fontId="2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2" fillId="0" borderId="0"/>
    <xf numFmtId="185" fontId="2" fillId="0" borderId="0"/>
    <xf numFmtId="185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7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134" fillId="0" borderId="0"/>
    <xf numFmtId="0" fontId="134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18" borderId="39" applyNumberFormat="0" applyFont="0" applyAlignment="0" applyProtection="0"/>
    <xf numFmtId="0" fontId="2" fillId="18" borderId="39" applyNumberFormat="0" applyFont="0" applyAlignment="0" applyProtection="0"/>
    <xf numFmtId="0" fontId="2" fillId="18" borderId="39" applyNumberFormat="0" applyFont="0" applyAlignment="0" applyProtection="0"/>
    <xf numFmtId="185" fontId="2" fillId="18" borderId="39" applyNumberFormat="0" applyFont="0" applyAlignment="0" applyProtection="0"/>
    <xf numFmtId="0" fontId="2" fillId="18" borderId="39" applyNumberFormat="0" applyFont="0" applyAlignment="0" applyProtection="0"/>
    <xf numFmtId="185" fontId="2" fillId="18" borderId="39" applyNumberFormat="0" applyFont="0" applyAlignment="0" applyProtection="0"/>
    <xf numFmtId="0" fontId="2" fillId="18" borderId="39" applyNumberFormat="0" applyFont="0" applyAlignment="0" applyProtection="0"/>
    <xf numFmtId="185" fontId="2" fillId="18" borderId="39" applyNumberFormat="0" applyFont="0" applyAlignment="0" applyProtection="0"/>
    <xf numFmtId="0" fontId="2" fillId="18" borderId="39" applyNumberFormat="0" applyFont="0" applyAlignment="0" applyProtection="0"/>
    <xf numFmtId="185" fontId="2" fillId="18" borderId="39" applyNumberFormat="0" applyFont="0" applyAlignment="0" applyProtection="0"/>
    <xf numFmtId="0" fontId="2" fillId="18" borderId="39" applyNumberFormat="0" applyFont="0" applyAlignment="0" applyProtection="0"/>
    <xf numFmtId="185" fontId="2" fillId="18" borderId="39" applyNumberFormat="0" applyFont="0" applyAlignment="0" applyProtection="0"/>
    <xf numFmtId="0" fontId="2" fillId="18" borderId="39" applyNumberFormat="0" applyFont="0" applyAlignment="0" applyProtection="0"/>
    <xf numFmtId="185" fontId="2" fillId="18" borderId="39" applyNumberFormat="0" applyFont="0" applyAlignment="0" applyProtection="0"/>
    <xf numFmtId="0" fontId="2" fillId="18" borderId="39" applyNumberFormat="0" applyFont="0" applyAlignment="0" applyProtection="0"/>
    <xf numFmtId="0" fontId="2" fillId="18" borderId="39" applyNumberFormat="0" applyFont="0" applyAlignment="0" applyProtection="0"/>
    <xf numFmtId="0" fontId="2" fillId="18" borderId="39" applyNumberFormat="0" applyFont="0" applyAlignment="0" applyProtection="0"/>
    <xf numFmtId="0" fontId="2" fillId="18" borderId="39" applyNumberFormat="0" applyFont="0" applyAlignment="0" applyProtection="0"/>
    <xf numFmtId="0" fontId="2" fillId="18" borderId="39" applyNumberFormat="0" applyFont="0" applyAlignment="0" applyProtection="0"/>
    <xf numFmtId="3" fontId="137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0" fontId="138" fillId="24" borderId="20" applyNumberFormat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" fillId="0" borderId="0" quotePrefix="1">
      <protection locked="0"/>
    </xf>
    <xf numFmtId="9" fontId="3" fillId="0" borderId="23" applyNumberFormat="0" applyBorder="0"/>
    <xf numFmtId="9" fontId="3" fillId="0" borderId="23" applyNumberFormat="0" applyBorder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179" fontId="102" fillId="0" borderId="0" applyFill="0" applyBorder="0" applyAlignment="0"/>
    <xf numFmtId="179" fontId="103" fillId="0" borderId="0" applyFill="0" applyBorder="0" applyAlignment="0"/>
    <xf numFmtId="179" fontId="103" fillId="0" borderId="0" applyFill="0" applyBorder="0" applyAlignment="0"/>
    <xf numFmtId="179" fontId="102" fillId="0" borderId="0" applyFill="0" applyBorder="0" applyAlignment="0"/>
    <xf numFmtId="199" fontId="102" fillId="0" borderId="0" applyFill="0" applyBorder="0" applyAlignment="0"/>
    <xf numFmtId="199" fontId="103" fillId="0" borderId="0" applyFill="0" applyBorder="0" applyAlignment="0"/>
    <xf numFmtId="199" fontId="102" fillId="0" borderId="0" applyFill="0" applyBorder="0" applyAlignment="0"/>
    <xf numFmtId="195" fontId="102" fillId="0" borderId="0" applyFill="0" applyBorder="0" applyAlignment="0"/>
    <xf numFmtId="195" fontId="103" fillId="0" borderId="0" applyFill="0" applyBorder="0" applyAlignment="0"/>
    <xf numFmtId="195" fontId="102" fillId="0" borderId="0" applyFill="0" applyBorder="0" applyAlignment="0"/>
    <xf numFmtId="0" fontId="139" fillId="0" borderId="0"/>
    <xf numFmtId="0" fontId="140" fillId="0" borderId="0"/>
    <xf numFmtId="185" fontId="139" fillId="0" borderId="0"/>
    <xf numFmtId="185" fontId="139" fillId="0" borderId="0"/>
    <xf numFmtId="0" fontId="139" fillId="0" borderId="0"/>
    <xf numFmtId="0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185" fontId="3" fillId="0" borderId="0" applyNumberFormat="0" applyFont="0" applyFill="0" applyBorder="0" applyAlignment="0" applyProtection="0">
      <alignment horizontal="left"/>
    </xf>
    <xf numFmtId="0" fontId="141" fillId="0" borderId="27">
      <alignment horizontal="center"/>
    </xf>
    <xf numFmtId="185" fontId="141" fillId="0" borderId="27">
      <alignment horizontal="center"/>
    </xf>
    <xf numFmtId="185" fontId="141" fillId="0" borderId="27">
      <alignment horizontal="center"/>
    </xf>
    <xf numFmtId="185" fontId="141" fillId="0" borderId="27">
      <alignment horizontal="center"/>
    </xf>
    <xf numFmtId="0" fontId="142" fillId="0" borderId="0" applyNumberFormat="0" applyFill="0" applyBorder="0" applyAlignment="0" applyProtection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4" fontId="13" fillId="7" borderId="20" applyNumberFormat="0" applyProtection="0">
      <alignment horizontal="right" vertical="center"/>
    </xf>
    <xf numFmtId="4" fontId="13" fillId="7" borderId="20" applyNumberFormat="0" applyProtection="0">
      <alignment horizontal="right" vertical="center"/>
    </xf>
    <xf numFmtId="4" fontId="13" fillId="7" borderId="20" applyNumberFormat="0" applyProtection="0">
      <alignment horizontal="right" vertical="center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0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185" fontId="2" fillId="8" borderId="20" applyNumberFormat="0" applyProtection="0">
      <alignment horizontal="left" vertical="center" indent="1"/>
    </xf>
    <xf numFmtId="0" fontId="115" fillId="22" borderId="0" applyNumberFormat="0" applyBorder="0" applyAlignment="0" applyProtection="0"/>
    <xf numFmtId="0" fontId="138" fillId="16" borderId="20" applyNumberFormat="0" applyAlignment="0" applyProtection="0"/>
    <xf numFmtId="0" fontId="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82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82" fillId="0" borderId="0" applyFont="0" applyFill="0" applyBorder="0" applyAlignment="0" applyProtection="0"/>
    <xf numFmtId="177" fontId="82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82" fillId="0" borderId="0" applyFont="0" applyFill="0" applyBorder="0" applyAlignment="0" applyProtection="0"/>
    <xf numFmtId="0" fontId="125" fillId="0" borderId="0"/>
    <xf numFmtId="0" fontId="126" fillId="0" borderId="0"/>
    <xf numFmtId="185" fontId="125" fillId="0" borderId="0"/>
    <xf numFmtId="185" fontId="125" fillId="0" borderId="0"/>
    <xf numFmtId="0" fontId="125" fillId="0" borderId="0"/>
    <xf numFmtId="207" fontId="143" fillId="0" borderId="14">
      <alignment horizontal="right" vertical="center"/>
    </xf>
    <xf numFmtId="207" fontId="143" fillId="0" borderId="14">
      <alignment horizontal="right" vertical="center"/>
    </xf>
    <xf numFmtId="207" fontId="143" fillId="0" borderId="14">
      <alignment horizontal="right" vertical="center"/>
    </xf>
    <xf numFmtId="49" fontId="13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8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209" fontId="2" fillId="0" borderId="0" applyFill="0" applyBorder="0" applyAlignment="0"/>
    <xf numFmtId="0" fontId="114" fillId="0" borderId="0" applyNumberFormat="0" applyFill="0" applyBorder="0" applyAlignment="0" applyProtection="0"/>
    <xf numFmtId="210" fontId="143" fillId="0" borderId="14">
      <alignment horizontal="center"/>
    </xf>
    <xf numFmtId="0" fontId="83" fillId="0" borderId="0" applyNumberFormat="0" applyFill="0" applyBorder="0" applyAlignment="0" applyProtection="0"/>
    <xf numFmtId="210" fontId="143" fillId="0" borderId="14">
      <alignment horizontal="center"/>
    </xf>
    <xf numFmtId="185" fontId="83" fillId="0" borderId="0" applyNumberFormat="0" applyFill="0" applyBorder="0" applyAlignment="0" applyProtection="0"/>
    <xf numFmtId="210" fontId="143" fillId="0" borderId="14">
      <alignment horizontal="center"/>
    </xf>
    <xf numFmtId="185" fontId="83" fillId="0" borderId="0" applyNumberFormat="0" applyFill="0" applyBorder="0" applyAlignment="0" applyProtection="0"/>
    <xf numFmtId="210" fontId="143" fillId="0" borderId="14">
      <alignment horizontal="center"/>
    </xf>
    <xf numFmtId="185" fontId="83" fillId="0" borderId="0" applyNumberFormat="0" applyFill="0" applyBorder="0" applyAlignment="0" applyProtection="0"/>
    <xf numFmtId="210" fontId="143" fillId="0" borderId="14">
      <alignment horizontal="center"/>
    </xf>
    <xf numFmtId="210" fontId="143" fillId="0" borderId="14">
      <alignment horizontal="center"/>
    </xf>
    <xf numFmtId="210" fontId="143" fillId="0" borderId="14">
      <alignment horizontal="center"/>
    </xf>
    <xf numFmtId="210" fontId="143" fillId="0" borderId="14">
      <alignment horizontal="center"/>
    </xf>
    <xf numFmtId="210" fontId="143" fillId="0" borderId="14">
      <alignment horizontal="center"/>
    </xf>
    <xf numFmtId="0" fontId="144" fillId="0" borderId="44"/>
    <xf numFmtId="0" fontId="145" fillId="0" borderId="44"/>
    <xf numFmtId="0" fontId="144" fillId="0" borderId="44"/>
    <xf numFmtId="185" fontId="145" fillId="0" borderId="44"/>
    <xf numFmtId="185" fontId="145" fillId="0" borderId="44"/>
    <xf numFmtId="0" fontId="145" fillId="0" borderId="44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185" fontId="83" fillId="0" borderId="0" applyNumberFormat="0" applyFill="0" applyBorder="0" applyAlignment="0" applyProtection="0"/>
    <xf numFmtId="40" fontId="14" fillId="0" borderId="0"/>
    <xf numFmtId="40" fontId="203" fillId="0" borderId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45" applyNumberFormat="0" applyFill="0" applyAlignment="0" applyProtection="0"/>
    <xf numFmtId="0" fontId="149" fillId="0" borderId="41" applyNumberFormat="0" applyFill="0" applyAlignment="0" applyProtection="0"/>
    <xf numFmtId="0" fontId="150" fillId="0" borderId="46" applyNumberFormat="0" applyFill="0" applyAlignment="0" applyProtection="0"/>
    <xf numFmtId="0" fontId="150" fillId="0" borderId="0" applyNumberFormat="0" applyFill="0" applyBorder="0" applyAlignment="0" applyProtection="0"/>
    <xf numFmtId="0" fontId="151" fillId="0" borderId="47" applyNumberFormat="0" applyFill="0" applyAlignment="0" applyProtection="0"/>
    <xf numFmtId="0" fontId="127" fillId="0" borderId="48" applyNumberFormat="0" applyAlignment="0">
      <alignment horizontal="center"/>
    </xf>
    <xf numFmtId="185" fontId="127" fillId="0" borderId="48" applyNumberFormat="0" applyAlignment="0">
      <alignment horizontal="center"/>
    </xf>
    <xf numFmtId="185" fontId="127" fillId="0" borderId="48" applyNumberFormat="0" applyAlignment="0">
      <alignment horizontal="center"/>
    </xf>
    <xf numFmtId="185" fontId="127" fillId="0" borderId="48" applyNumberFormat="0" applyAlignment="0">
      <alignment horizontal="center"/>
    </xf>
    <xf numFmtId="0" fontId="152" fillId="0" borderId="0">
      <alignment horizontal="centerContinuous"/>
    </xf>
    <xf numFmtId="0" fontId="153" fillId="0" borderId="0">
      <alignment horizontal="centerContinuous"/>
    </xf>
    <xf numFmtId="185" fontId="152" fillId="0" borderId="0">
      <alignment horizontal="centerContinuous"/>
    </xf>
    <xf numFmtId="185" fontId="152" fillId="0" borderId="0">
      <alignment horizontal="centerContinuous"/>
    </xf>
    <xf numFmtId="0" fontId="152" fillId="0" borderId="0">
      <alignment horizontal="centerContinuous"/>
    </xf>
    <xf numFmtId="0" fontId="154" fillId="0" borderId="0">
      <alignment horizontal="centerContinuous"/>
    </xf>
    <xf numFmtId="0" fontId="155" fillId="0" borderId="0">
      <alignment horizontal="centerContinuous"/>
    </xf>
    <xf numFmtId="185" fontId="154" fillId="0" borderId="0">
      <alignment horizontal="centerContinuous"/>
    </xf>
    <xf numFmtId="185" fontId="154" fillId="0" borderId="0">
      <alignment horizontal="centerContinuous"/>
    </xf>
    <xf numFmtId="0" fontId="154" fillId="0" borderId="0">
      <alignment horizontal="centerContinuous"/>
    </xf>
    <xf numFmtId="0" fontId="156" fillId="0" borderId="0"/>
    <xf numFmtId="0" fontId="157" fillId="0" borderId="0"/>
    <xf numFmtId="185" fontId="156" fillId="0" borderId="0"/>
    <xf numFmtId="185" fontId="156" fillId="0" borderId="0"/>
    <xf numFmtId="0" fontId="156" fillId="0" borderId="0"/>
    <xf numFmtId="0" fontId="108" fillId="38" borderId="38" applyNumberFormat="0" applyAlignment="0" applyProtection="0"/>
    <xf numFmtId="209" fontId="143" fillId="0" borderId="0"/>
    <xf numFmtId="211" fontId="143" fillId="0" borderId="13"/>
    <xf numFmtId="211" fontId="143" fillId="0" borderId="13"/>
    <xf numFmtId="211" fontId="143" fillId="0" borderId="13"/>
    <xf numFmtId="211" fontId="143" fillId="0" borderId="13"/>
    <xf numFmtId="0" fontId="158" fillId="0" borderId="0"/>
    <xf numFmtId="185" fontId="158" fillId="0" borderId="0"/>
    <xf numFmtId="185" fontId="158" fillId="0" borderId="0"/>
    <xf numFmtId="185" fontId="158" fillId="0" borderId="0"/>
    <xf numFmtId="0" fontId="158" fillId="0" borderId="0"/>
    <xf numFmtId="185" fontId="158" fillId="0" borderId="0"/>
    <xf numFmtId="185" fontId="158" fillId="0" borderId="0"/>
    <xf numFmtId="185" fontId="158" fillId="0" borderId="0"/>
    <xf numFmtId="0" fontId="159" fillId="39" borderId="13">
      <alignment horizontal="left" vertical="center"/>
    </xf>
    <xf numFmtId="0" fontId="159" fillId="39" borderId="13">
      <alignment horizontal="left" vertical="center"/>
    </xf>
    <xf numFmtId="185" fontId="159" fillId="39" borderId="13">
      <alignment horizontal="left" vertical="center"/>
    </xf>
    <xf numFmtId="0" fontId="159" fillId="39" borderId="13">
      <alignment horizontal="left" vertical="center"/>
    </xf>
    <xf numFmtId="185" fontId="159" fillId="39" borderId="13">
      <alignment horizontal="left" vertical="center"/>
    </xf>
    <xf numFmtId="0" fontId="159" fillId="39" borderId="13">
      <alignment horizontal="left" vertical="center"/>
    </xf>
    <xf numFmtId="185" fontId="159" fillId="39" borderId="13">
      <alignment horizontal="left" vertical="center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0" fillId="0" borderId="10">
      <alignment horizontal="left" vertical="top"/>
    </xf>
    <xf numFmtId="175" fontId="161" fillId="0" borderId="34">
      <alignment horizontal="left" vertical="top"/>
    </xf>
    <xf numFmtId="175" fontId="161" fillId="0" borderId="34">
      <alignment horizontal="left" vertical="top"/>
    </xf>
    <xf numFmtId="175" fontId="161" fillId="0" borderId="34">
      <alignment horizontal="left" vertical="top"/>
    </xf>
    <xf numFmtId="0" fontId="162" fillId="0" borderId="34">
      <alignment horizontal="left" vertical="center"/>
    </xf>
    <xf numFmtId="185" fontId="162" fillId="0" borderId="34">
      <alignment horizontal="left" vertical="center"/>
    </xf>
    <xf numFmtId="185" fontId="162" fillId="0" borderId="34">
      <alignment horizontal="left" vertical="center"/>
    </xf>
    <xf numFmtId="185" fontId="162" fillId="0" borderId="34">
      <alignment horizontal="left" vertical="center"/>
    </xf>
    <xf numFmtId="0" fontId="97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185" fontId="163" fillId="0" borderId="0" applyNumberFormat="0" applyFill="0" applyBorder="0" applyAlignment="0" applyProtection="0"/>
    <xf numFmtId="185" fontId="163" fillId="0" borderId="0" applyNumberFormat="0" applyFill="0" applyBorder="0" applyAlignment="0" applyProtection="0"/>
    <xf numFmtId="185" fontId="163" fillId="0" borderId="0" applyNumberFormat="0" applyFill="0" applyBorder="0" applyAlignment="0" applyProtection="0"/>
    <xf numFmtId="0" fontId="164" fillId="0" borderId="0" applyFont="0" applyFill="0" applyBorder="0" applyAlignment="0" applyProtection="0"/>
    <xf numFmtId="0" fontId="164" fillId="0" borderId="0" applyFont="0" applyFill="0" applyBorder="0" applyAlignment="0" applyProtection="0"/>
    <xf numFmtId="0" fontId="10" fillId="0" borderId="0">
      <alignment vertical="center"/>
    </xf>
    <xf numFmtId="9" fontId="165" fillId="0" borderId="0" applyFont="0" applyFill="0" applyBorder="0" applyAlignment="0" applyProtection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0" fontId="102" fillId="0" borderId="0"/>
    <xf numFmtId="0" fontId="103" fillId="0" borderId="0"/>
    <xf numFmtId="0" fontId="103" fillId="0" borderId="0"/>
    <xf numFmtId="185" fontId="102" fillId="0" borderId="0"/>
    <xf numFmtId="185" fontId="102" fillId="0" borderId="0"/>
    <xf numFmtId="185" fontId="102" fillId="0" borderId="0"/>
    <xf numFmtId="178" fontId="166" fillId="0" borderId="0" applyFont="0" applyFill="0" applyBorder="0" applyAlignment="0" applyProtection="0"/>
    <xf numFmtId="180" fontId="166" fillId="0" borderId="0" applyFont="0" applyFill="0" applyBorder="0" applyAlignment="0" applyProtection="0"/>
    <xf numFmtId="212" fontId="132" fillId="0" borderId="0" applyFont="0" applyFill="0" applyBorder="0" applyAlignment="0" applyProtection="0"/>
    <xf numFmtId="213" fontId="132" fillId="0" borderId="0" applyFont="0" applyFill="0" applyBorder="0" applyAlignment="0" applyProtection="0"/>
    <xf numFmtId="0" fontId="167" fillId="0" borderId="0">
      <alignment vertical="center"/>
    </xf>
    <xf numFmtId="0" fontId="168" fillId="0" borderId="0">
      <alignment vertical="center"/>
    </xf>
    <xf numFmtId="0" fontId="168" fillId="0" borderId="0">
      <alignment vertical="center"/>
    </xf>
    <xf numFmtId="185" fontId="167" fillId="0" borderId="0">
      <alignment vertical="center"/>
    </xf>
    <xf numFmtId="185" fontId="167" fillId="0" borderId="0">
      <alignment vertical="center"/>
    </xf>
    <xf numFmtId="185" fontId="167" fillId="0" borderId="0">
      <alignment vertical="center"/>
    </xf>
    <xf numFmtId="185" fontId="167" fillId="0" borderId="0">
      <alignment vertical="center"/>
    </xf>
    <xf numFmtId="0" fontId="61" fillId="0" borderId="0"/>
    <xf numFmtId="0" fontId="169" fillId="26" borderId="0" applyNumberFormat="0" applyBorder="0" applyAlignment="0" applyProtection="0">
      <alignment vertical="center"/>
    </xf>
    <xf numFmtId="0" fontId="170" fillId="26" borderId="0" applyNumberFormat="0" applyBorder="0" applyAlignment="0" applyProtection="0">
      <alignment vertical="center"/>
    </xf>
    <xf numFmtId="185" fontId="169" fillId="26" borderId="0" applyNumberFormat="0" applyBorder="0" applyAlignment="0" applyProtection="0">
      <alignment vertical="center"/>
    </xf>
    <xf numFmtId="185" fontId="169" fillId="26" borderId="0" applyNumberFormat="0" applyBorder="0" applyAlignment="0" applyProtection="0">
      <alignment vertical="center"/>
    </xf>
    <xf numFmtId="185" fontId="169" fillId="26" borderId="0" applyNumberFormat="0" applyBorder="0" applyAlignment="0" applyProtection="0">
      <alignment vertical="center"/>
    </xf>
    <xf numFmtId="0" fontId="88" fillId="18" borderId="39" applyNumberFormat="0" applyFont="0" applyAlignment="0" applyProtection="0">
      <alignment vertical="center"/>
    </xf>
    <xf numFmtId="0" fontId="2" fillId="18" borderId="39" applyNumberFormat="0" applyFont="0" applyAlignment="0" applyProtection="0">
      <alignment vertical="center"/>
    </xf>
    <xf numFmtId="0" fontId="2" fillId="18" borderId="39" applyNumberFormat="0" applyFont="0" applyAlignment="0" applyProtection="0">
      <alignment vertical="center"/>
    </xf>
    <xf numFmtId="185" fontId="2" fillId="18" borderId="39" applyNumberFormat="0" applyFont="0" applyAlignment="0" applyProtection="0">
      <alignment vertical="center"/>
    </xf>
    <xf numFmtId="0" fontId="2" fillId="18" borderId="39" applyNumberFormat="0" applyFont="0" applyAlignment="0" applyProtection="0">
      <alignment vertical="center"/>
    </xf>
    <xf numFmtId="185" fontId="2" fillId="18" borderId="39" applyNumberFormat="0" applyFont="0" applyAlignment="0" applyProtection="0">
      <alignment vertical="center"/>
    </xf>
    <xf numFmtId="0" fontId="2" fillId="18" borderId="39" applyNumberFormat="0" applyFont="0" applyAlignment="0" applyProtection="0">
      <alignment vertical="center"/>
    </xf>
    <xf numFmtId="185" fontId="2" fillId="18" borderId="39" applyNumberFormat="0" applyFont="0" applyAlignment="0" applyProtection="0">
      <alignment vertical="center"/>
    </xf>
    <xf numFmtId="0" fontId="88" fillId="18" borderId="39" applyNumberFormat="0" applyFont="0" applyAlignment="0" applyProtection="0">
      <alignment vertical="center"/>
    </xf>
    <xf numFmtId="185" fontId="88" fillId="18" borderId="39" applyNumberFormat="0" applyFont="0" applyAlignment="0" applyProtection="0">
      <alignment vertical="center"/>
    </xf>
    <xf numFmtId="0" fontId="88" fillId="18" borderId="39" applyNumberFormat="0" applyFont="0" applyAlignment="0" applyProtection="0">
      <alignment vertical="center"/>
    </xf>
    <xf numFmtId="185" fontId="88" fillId="18" borderId="39" applyNumberFormat="0" applyFont="0" applyAlignment="0" applyProtection="0">
      <alignment vertical="center"/>
    </xf>
    <xf numFmtId="0" fontId="88" fillId="18" borderId="39" applyNumberFormat="0" applyFont="0" applyAlignment="0" applyProtection="0">
      <alignment vertical="center"/>
    </xf>
    <xf numFmtId="185" fontId="88" fillId="18" borderId="39" applyNumberFormat="0" applyFont="0" applyAlignment="0" applyProtection="0">
      <alignment vertical="center"/>
    </xf>
    <xf numFmtId="178" fontId="99" fillId="0" borderId="0" applyFont="0" applyFill="0" applyBorder="0" applyAlignment="0" applyProtection="0"/>
    <xf numFmtId="180" fontId="99" fillId="0" borderId="0" applyFont="0" applyFill="0" applyBorder="0" applyAlignment="0" applyProtection="0"/>
    <xf numFmtId="0" fontId="171" fillId="0" borderId="47" applyNumberFormat="0" applyFill="0" applyAlignment="0" applyProtection="0">
      <alignment vertical="center"/>
    </xf>
    <xf numFmtId="0" fontId="171" fillId="0" borderId="47" applyNumberFormat="0" applyFill="0" applyAlignment="0" applyProtection="0">
      <alignment vertical="center"/>
    </xf>
    <xf numFmtId="0" fontId="171" fillId="0" borderId="47" applyNumberFormat="0" applyFill="0" applyAlignment="0" applyProtection="0">
      <alignment vertical="center"/>
    </xf>
    <xf numFmtId="185" fontId="171" fillId="0" borderId="47" applyNumberFormat="0" applyFill="0" applyAlignment="0" applyProtection="0">
      <alignment vertical="center"/>
    </xf>
    <xf numFmtId="0" fontId="171" fillId="0" borderId="47" applyNumberFormat="0" applyFill="0" applyAlignment="0" applyProtection="0">
      <alignment vertical="center"/>
    </xf>
    <xf numFmtId="185" fontId="171" fillId="0" borderId="47" applyNumberFormat="0" applyFill="0" applyAlignment="0" applyProtection="0">
      <alignment vertical="center"/>
    </xf>
    <xf numFmtId="0" fontId="172" fillId="0" borderId="47" applyNumberFormat="0" applyFill="0" applyAlignment="0" applyProtection="0">
      <alignment vertical="center"/>
    </xf>
    <xf numFmtId="185" fontId="171" fillId="0" borderId="47" applyNumberFormat="0" applyFill="0" applyAlignment="0" applyProtection="0">
      <alignment vertical="center"/>
    </xf>
    <xf numFmtId="0" fontId="173" fillId="21" borderId="0" applyNumberFormat="0" applyBorder="0" applyAlignment="0" applyProtection="0">
      <alignment vertical="center"/>
    </xf>
    <xf numFmtId="0" fontId="174" fillId="21" borderId="0" applyNumberFormat="0" applyBorder="0" applyAlignment="0" applyProtection="0">
      <alignment vertical="center"/>
    </xf>
    <xf numFmtId="185" fontId="173" fillId="21" borderId="0" applyNumberFormat="0" applyBorder="0" applyAlignment="0" applyProtection="0">
      <alignment vertical="center"/>
    </xf>
    <xf numFmtId="185" fontId="173" fillId="21" borderId="0" applyNumberFormat="0" applyBorder="0" applyAlignment="0" applyProtection="0">
      <alignment vertical="center"/>
    </xf>
    <xf numFmtId="185" fontId="173" fillId="21" borderId="0" applyNumberFormat="0" applyBorder="0" applyAlignment="0" applyProtection="0">
      <alignment vertical="center"/>
    </xf>
    <xf numFmtId="0" fontId="175" fillId="21" borderId="0" applyNumberFormat="0" applyBorder="0" applyAlignment="0" applyProtection="0">
      <alignment vertical="center"/>
    </xf>
    <xf numFmtId="0" fontId="175" fillId="21" borderId="0" applyNumberFormat="0" applyBorder="0" applyAlignment="0" applyProtection="0">
      <alignment vertical="center"/>
    </xf>
    <xf numFmtId="0" fontId="175" fillId="21" borderId="0" applyNumberFormat="0" applyBorder="0" applyAlignment="0" applyProtection="0">
      <alignment vertical="center"/>
    </xf>
    <xf numFmtId="0" fontId="175" fillId="21" borderId="0" applyNumberFormat="0" applyBorder="0" applyAlignment="0" applyProtection="0">
      <alignment vertical="center"/>
    </xf>
    <xf numFmtId="0" fontId="98" fillId="21" borderId="0" applyNumberFormat="0" applyBorder="0" applyAlignment="0" applyProtection="0"/>
    <xf numFmtId="185" fontId="98" fillId="21" borderId="0" applyNumberFormat="0" applyBorder="0" applyAlignment="0" applyProtection="0"/>
    <xf numFmtId="185" fontId="98" fillId="21" borderId="0" applyNumberFormat="0" applyBorder="0" applyAlignment="0" applyProtection="0"/>
    <xf numFmtId="185" fontId="98" fillId="21" borderId="0" applyNumberFormat="0" applyBorder="0" applyAlignment="0" applyProtection="0"/>
    <xf numFmtId="0" fontId="176" fillId="22" borderId="0" applyNumberFormat="0" applyBorder="0" applyAlignment="0" applyProtection="0">
      <alignment vertical="center"/>
    </xf>
    <xf numFmtId="0" fontId="177" fillId="22" borderId="0" applyNumberFormat="0" applyBorder="0" applyAlignment="0" applyProtection="0">
      <alignment vertical="center"/>
    </xf>
    <xf numFmtId="185" fontId="176" fillId="22" borderId="0" applyNumberFormat="0" applyBorder="0" applyAlignment="0" applyProtection="0">
      <alignment vertical="center"/>
    </xf>
    <xf numFmtId="185" fontId="176" fillId="22" borderId="0" applyNumberFormat="0" applyBorder="0" applyAlignment="0" applyProtection="0">
      <alignment vertical="center"/>
    </xf>
    <xf numFmtId="185" fontId="176" fillId="22" borderId="0" applyNumberFormat="0" applyBorder="0" applyAlignment="0" applyProtection="0">
      <alignment vertical="center"/>
    </xf>
    <xf numFmtId="0" fontId="115" fillId="22" borderId="0" applyNumberFormat="0" applyBorder="0" applyAlignment="0" applyProtection="0"/>
    <xf numFmtId="185" fontId="115" fillId="22" borderId="0" applyNumberFormat="0" applyBorder="0" applyAlignment="0" applyProtection="0"/>
    <xf numFmtId="185" fontId="115" fillId="22" borderId="0" applyNumberFormat="0" applyBorder="0" applyAlignment="0" applyProtection="0"/>
    <xf numFmtId="185" fontId="115" fillId="22" borderId="0" applyNumberFormat="0" applyBorder="0" applyAlignment="0" applyProtection="0"/>
    <xf numFmtId="0" fontId="136" fillId="0" borderId="0">
      <alignment vertical="center"/>
    </xf>
    <xf numFmtId="0" fontId="136" fillId="0" borderId="0">
      <alignment vertical="center"/>
    </xf>
    <xf numFmtId="0" fontId="136" fillId="0" borderId="0"/>
    <xf numFmtId="178" fontId="2" fillId="0" borderId="0" applyFont="0" applyFill="0" applyBorder="0" applyAlignment="0" applyProtection="0"/>
    <xf numFmtId="0" fontId="2" fillId="0" borderId="0"/>
    <xf numFmtId="0" fontId="178" fillId="0" borderId="0" applyNumberFormat="0" applyFill="0" applyBorder="0" applyAlignment="0" applyProtection="0">
      <alignment vertical="center"/>
    </xf>
    <xf numFmtId="0" fontId="179" fillId="0" borderId="40" applyNumberFormat="0" applyFill="0" applyAlignment="0" applyProtection="0">
      <alignment vertical="center"/>
    </xf>
    <xf numFmtId="0" fontId="180" fillId="0" borderId="40" applyNumberFormat="0" applyFill="0" applyAlignment="0" applyProtection="0">
      <alignment vertical="center"/>
    </xf>
    <xf numFmtId="185" fontId="179" fillId="0" borderId="40" applyNumberFormat="0" applyFill="0" applyAlignment="0" applyProtection="0">
      <alignment vertical="center"/>
    </xf>
    <xf numFmtId="185" fontId="179" fillId="0" borderId="40" applyNumberFormat="0" applyFill="0" applyAlignment="0" applyProtection="0">
      <alignment vertical="center"/>
    </xf>
    <xf numFmtId="185" fontId="179" fillId="0" borderId="40" applyNumberFormat="0" applyFill="0" applyAlignment="0" applyProtection="0">
      <alignment vertical="center"/>
    </xf>
    <xf numFmtId="0" fontId="181" fillId="0" borderId="41" applyNumberFormat="0" applyFill="0" applyAlignment="0" applyProtection="0">
      <alignment vertical="center"/>
    </xf>
    <xf numFmtId="0" fontId="182" fillId="0" borderId="41" applyNumberFormat="0" applyFill="0" applyAlignment="0" applyProtection="0">
      <alignment vertical="center"/>
    </xf>
    <xf numFmtId="185" fontId="181" fillId="0" borderId="41" applyNumberFormat="0" applyFill="0" applyAlignment="0" applyProtection="0">
      <alignment vertical="center"/>
    </xf>
    <xf numFmtId="185" fontId="181" fillId="0" borderId="41" applyNumberFormat="0" applyFill="0" applyAlignment="0" applyProtection="0">
      <alignment vertical="center"/>
    </xf>
    <xf numFmtId="185" fontId="181" fillId="0" borderId="41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0" fontId="184" fillId="0" borderId="42" applyNumberFormat="0" applyFill="0" applyAlignment="0" applyProtection="0">
      <alignment vertical="center"/>
    </xf>
    <xf numFmtId="185" fontId="183" fillId="0" borderId="42" applyNumberFormat="0" applyFill="0" applyAlignment="0" applyProtection="0">
      <alignment vertical="center"/>
    </xf>
    <xf numFmtId="185" fontId="183" fillId="0" borderId="42" applyNumberFormat="0" applyFill="0" applyAlignment="0" applyProtection="0">
      <alignment vertical="center"/>
    </xf>
    <xf numFmtId="185" fontId="183" fillId="0" borderId="42" applyNumberFormat="0" applyFill="0" applyAlignment="0" applyProtection="0">
      <alignment vertical="center"/>
    </xf>
    <xf numFmtId="0" fontId="183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185" fontId="183" fillId="0" borderId="0" applyNumberFormat="0" applyFill="0" applyBorder="0" applyAlignment="0" applyProtection="0">
      <alignment vertical="center"/>
    </xf>
    <xf numFmtId="185" fontId="183" fillId="0" borderId="0" applyNumberFormat="0" applyFill="0" applyBorder="0" applyAlignment="0" applyProtection="0">
      <alignment vertical="center"/>
    </xf>
    <xf numFmtId="185" fontId="183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185" fontId="178" fillId="0" borderId="0" applyNumberFormat="0" applyFill="0" applyBorder="0" applyAlignment="0" applyProtection="0">
      <alignment vertical="center"/>
    </xf>
    <xf numFmtId="185" fontId="178" fillId="0" borderId="0" applyNumberFormat="0" applyFill="0" applyBorder="0" applyAlignment="0" applyProtection="0">
      <alignment vertical="center"/>
    </xf>
    <xf numFmtId="185" fontId="178" fillId="0" borderId="0" applyNumberFormat="0" applyFill="0" applyBorder="0" applyAlignment="0" applyProtection="0">
      <alignment vertical="center"/>
    </xf>
    <xf numFmtId="0" fontId="186" fillId="0" borderId="0" applyNumberFormat="0" applyFill="0" applyBorder="0" applyAlignment="0" applyProtection="0">
      <alignment vertical="center"/>
    </xf>
    <xf numFmtId="0" fontId="187" fillId="38" borderId="38" applyNumberFormat="0" applyAlignment="0" applyProtection="0">
      <alignment vertical="center"/>
    </xf>
    <xf numFmtId="0" fontId="188" fillId="38" borderId="38" applyNumberFormat="0" applyAlignment="0" applyProtection="0">
      <alignment vertical="center"/>
    </xf>
    <xf numFmtId="185" fontId="187" fillId="38" borderId="38" applyNumberFormat="0" applyAlignment="0" applyProtection="0">
      <alignment vertical="center"/>
    </xf>
    <xf numFmtId="185" fontId="187" fillId="38" borderId="38" applyNumberFormat="0" applyAlignment="0" applyProtection="0">
      <alignment vertical="center"/>
    </xf>
    <xf numFmtId="185" fontId="187" fillId="38" borderId="38" applyNumberFormat="0" applyAlignment="0" applyProtection="0">
      <alignment vertical="center"/>
    </xf>
    <xf numFmtId="0" fontId="189" fillId="24" borderId="36" applyNumberFormat="0" applyAlignment="0" applyProtection="0">
      <alignment vertical="center"/>
    </xf>
    <xf numFmtId="0" fontId="189" fillId="24" borderId="36" applyNumberFormat="0" applyAlignment="0" applyProtection="0">
      <alignment vertical="center"/>
    </xf>
    <xf numFmtId="0" fontId="189" fillId="24" borderId="36" applyNumberFormat="0" applyAlignment="0" applyProtection="0">
      <alignment vertical="center"/>
    </xf>
    <xf numFmtId="185" fontId="189" fillId="24" borderId="36" applyNumberFormat="0" applyAlignment="0" applyProtection="0">
      <alignment vertical="center"/>
    </xf>
    <xf numFmtId="0" fontId="189" fillId="24" borderId="36" applyNumberFormat="0" applyAlignment="0" applyProtection="0">
      <alignment vertical="center"/>
    </xf>
    <xf numFmtId="185" fontId="189" fillId="24" borderId="36" applyNumberFormat="0" applyAlignment="0" applyProtection="0">
      <alignment vertical="center"/>
    </xf>
    <xf numFmtId="0" fontId="189" fillId="24" borderId="36" applyNumberFormat="0" applyAlignment="0" applyProtection="0">
      <alignment vertical="center"/>
    </xf>
    <xf numFmtId="185" fontId="189" fillId="24" borderId="36" applyNumberFormat="0" applyAlignment="0" applyProtection="0">
      <alignment vertical="center"/>
    </xf>
    <xf numFmtId="0" fontId="190" fillId="24" borderId="36" applyNumberFormat="0" applyAlignment="0" applyProtection="0">
      <alignment vertical="center"/>
    </xf>
    <xf numFmtId="0" fontId="191" fillId="0" borderId="0" applyNumberFormat="0" applyFill="0" applyBorder="0" applyAlignment="0" applyProtection="0">
      <alignment vertical="center"/>
    </xf>
    <xf numFmtId="0" fontId="192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185" fontId="191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185" fontId="193" fillId="0" borderId="0" applyNumberFormat="0" applyFill="0" applyBorder="0" applyAlignment="0" applyProtection="0">
      <alignment vertical="center"/>
    </xf>
    <xf numFmtId="185" fontId="193" fillId="0" borderId="0" applyNumberFormat="0" applyFill="0" applyBorder="0" applyAlignment="0" applyProtection="0">
      <alignment vertical="center"/>
    </xf>
    <xf numFmtId="185" fontId="193" fillId="0" borderId="0" applyNumberFormat="0" applyFill="0" applyBorder="0" applyAlignment="0" applyProtection="0">
      <alignment vertical="center"/>
    </xf>
    <xf numFmtId="177" fontId="99" fillId="0" borderId="0" applyFont="0" applyFill="0" applyBorder="0" applyAlignment="0" applyProtection="0"/>
    <xf numFmtId="176" fontId="195" fillId="0" borderId="0" applyFont="0" applyFill="0" applyBorder="0" applyAlignment="0" applyProtection="0"/>
    <xf numFmtId="179" fontId="99" fillId="0" borderId="0" applyFont="0" applyFill="0" applyBorder="0" applyAlignment="0" applyProtection="0"/>
    <xf numFmtId="0" fontId="93" fillId="34" borderId="0" applyNumberFormat="0" applyBorder="0" applyAlignment="0" applyProtection="0">
      <alignment vertical="center"/>
    </xf>
    <xf numFmtId="0" fontId="94" fillId="34" borderId="0" applyNumberFormat="0" applyBorder="0" applyAlignment="0" applyProtection="0">
      <alignment vertical="center"/>
    </xf>
    <xf numFmtId="185" fontId="93" fillId="34" borderId="0" applyNumberFormat="0" applyBorder="0" applyAlignment="0" applyProtection="0">
      <alignment vertical="center"/>
    </xf>
    <xf numFmtId="185" fontId="93" fillId="34" borderId="0" applyNumberFormat="0" applyBorder="0" applyAlignment="0" applyProtection="0">
      <alignment vertical="center"/>
    </xf>
    <xf numFmtId="185" fontId="93" fillId="34" borderId="0" applyNumberFormat="0" applyBorder="0" applyAlignment="0" applyProtection="0">
      <alignment vertical="center"/>
    </xf>
    <xf numFmtId="0" fontId="93" fillId="35" borderId="0" applyNumberFormat="0" applyBorder="0" applyAlignment="0" applyProtection="0">
      <alignment vertical="center"/>
    </xf>
    <xf numFmtId="0" fontId="94" fillId="35" borderId="0" applyNumberFormat="0" applyBorder="0" applyAlignment="0" applyProtection="0">
      <alignment vertical="center"/>
    </xf>
    <xf numFmtId="185" fontId="93" fillId="35" borderId="0" applyNumberFormat="0" applyBorder="0" applyAlignment="0" applyProtection="0">
      <alignment vertical="center"/>
    </xf>
    <xf numFmtId="185" fontId="93" fillId="35" borderId="0" applyNumberFormat="0" applyBorder="0" applyAlignment="0" applyProtection="0">
      <alignment vertical="center"/>
    </xf>
    <xf numFmtId="185" fontId="93" fillId="35" borderId="0" applyNumberFormat="0" applyBorder="0" applyAlignment="0" applyProtection="0">
      <alignment vertical="center"/>
    </xf>
    <xf numFmtId="0" fontId="93" fillId="36" borderId="0" applyNumberFormat="0" applyBorder="0" applyAlignment="0" applyProtection="0">
      <alignment vertical="center"/>
    </xf>
    <xf numFmtId="0" fontId="94" fillId="36" borderId="0" applyNumberFormat="0" applyBorder="0" applyAlignment="0" applyProtection="0">
      <alignment vertical="center"/>
    </xf>
    <xf numFmtId="185" fontId="93" fillId="36" borderId="0" applyNumberFormat="0" applyBorder="0" applyAlignment="0" applyProtection="0">
      <alignment vertical="center"/>
    </xf>
    <xf numFmtId="185" fontId="93" fillId="36" borderId="0" applyNumberFormat="0" applyBorder="0" applyAlignment="0" applyProtection="0">
      <alignment vertical="center"/>
    </xf>
    <xf numFmtId="185" fontId="93" fillId="36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4" fillId="32" borderId="0" applyNumberFormat="0" applyBorder="0" applyAlignment="0" applyProtection="0">
      <alignment vertical="center"/>
    </xf>
    <xf numFmtId="185" fontId="93" fillId="32" borderId="0" applyNumberFormat="0" applyBorder="0" applyAlignment="0" applyProtection="0">
      <alignment vertical="center"/>
    </xf>
    <xf numFmtId="185" fontId="93" fillId="32" borderId="0" applyNumberFormat="0" applyBorder="0" applyAlignment="0" applyProtection="0">
      <alignment vertical="center"/>
    </xf>
    <xf numFmtId="185" fontId="93" fillId="32" borderId="0" applyNumberFormat="0" applyBorder="0" applyAlignment="0" applyProtection="0">
      <alignment vertical="center"/>
    </xf>
    <xf numFmtId="0" fontId="93" fillId="30" borderId="0" applyNumberFormat="0" applyBorder="0" applyAlignment="0" applyProtection="0">
      <alignment vertical="center"/>
    </xf>
    <xf numFmtId="0" fontId="94" fillId="30" borderId="0" applyNumberFormat="0" applyBorder="0" applyAlignment="0" applyProtection="0">
      <alignment vertical="center"/>
    </xf>
    <xf numFmtId="185" fontId="93" fillId="30" borderId="0" applyNumberFormat="0" applyBorder="0" applyAlignment="0" applyProtection="0">
      <alignment vertical="center"/>
    </xf>
    <xf numFmtId="185" fontId="93" fillId="30" borderId="0" applyNumberFormat="0" applyBorder="0" applyAlignment="0" applyProtection="0">
      <alignment vertical="center"/>
    </xf>
    <xf numFmtId="185" fontId="93" fillId="30" borderId="0" applyNumberFormat="0" applyBorder="0" applyAlignment="0" applyProtection="0">
      <alignment vertical="center"/>
    </xf>
    <xf numFmtId="0" fontId="93" fillId="37" borderId="0" applyNumberFormat="0" applyBorder="0" applyAlignment="0" applyProtection="0">
      <alignment vertical="center"/>
    </xf>
    <xf numFmtId="0" fontId="94" fillId="37" borderId="0" applyNumberFormat="0" applyBorder="0" applyAlignment="0" applyProtection="0">
      <alignment vertical="center"/>
    </xf>
    <xf numFmtId="185" fontId="93" fillId="37" borderId="0" applyNumberFormat="0" applyBorder="0" applyAlignment="0" applyProtection="0">
      <alignment vertical="center"/>
    </xf>
    <xf numFmtId="185" fontId="93" fillId="37" borderId="0" applyNumberFormat="0" applyBorder="0" applyAlignment="0" applyProtection="0">
      <alignment vertical="center"/>
    </xf>
    <xf numFmtId="185" fontId="93" fillId="37" borderId="0" applyNumberFormat="0" applyBorder="0" applyAlignment="0" applyProtection="0">
      <alignment vertical="center"/>
    </xf>
    <xf numFmtId="0" fontId="196" fillId="17" borderId="36" applyNumberFormat="0" applyAlignment="0" applyProtection="0">
      <alignment vertical="center"/>
    </xf>
    <xf numFmtId="0" fontId="196" fillId="17" borderId="36" applyNumberFormat="0" applyAlignment="0" applyProtection="0">
      <alignment vertical="center"/>
    </xf>
    <xf numFmtId="0" fontId="196" fillId="17" borderId="36" applyNumberFormat="0" applyAlignment="0" applyProtection="0">
      <alignment vertical="center"/>
    </xf>
    <xf numFmtId="185" fontId="196" fillId="17" borderId="36" applyNumberFormat="0" applyAlignment="0" applyProtection="0">
      <alignment vertical="center"/>
    </xf>
    <xf numFmtId="0" fontId="196" fillId="17" borderId="36" applyNumberFormat="0" applyAlignment="0" applyProtection="0">
      <alignment vertical="center"/>
    </xf>
    <xf numFmtId="185" fontId="196" fillId="17" borderId="36" applyNumberFormat="0" applyAlignment="0" applyProtection="0">
      <alignment vertical="center"/>
    </xf>
    <xf numFmtId="0" fontId="196" fillId="17" borderId="36" applyNumberFormat="0" applyAlignment="0" applyProtection="0">
      <alignment vertical="center"/>
    </xf>
    <xf numFmtId="185" fontId="196" fillId="17" borderId="36" applyNumberFormat="0" applyAlignment="0" applyProtection="0">
      <alignment vertical="center"/>
    </xf>
    <xf numFmtId="0" fontId="197" fillId="17" borderId="36" applyNumberFormat="0" applyAlignment="0" applyProtection="0">
      <alignment vertical="center"/>
    </xf>
    <xf numFmtId="0" fontId="198" fillId="24" borderId="20" applyNumberFormat="0" applyAlignment="0" applyProtection="0">
      <alignment vertical="center"/>
    </xf>
    <xf numFmtId="0" fontId="198" fillId="24" borderId="20" applyNumberFormat="0" applyAlignment="0" applyProtection="0">
      <alignment vertical="center"/>
    </xf>
    <xf numFmtId="0" fontId="198" fillId="24" borderId="20" applyNumberFormat="0" applyAlignment="0" applyProtection="0">
      <alignment vertical="center"/>
    </xf>
    <xf numFmtId="185" fontId="198" fillId="24" borderId="20" applyNumberFormat="0" applyAlignment="0" applyProtection="0">
      <alignment vertical="center"/>
    </xf>
    <xf numFmtId="0" fontId="198" fillId="24" borderId="20" applyNumberFormat="0" applyAlignment="0" applyProtection="0">
      <alignment vertical="center"/>
    </xf>
    <xf numFmtId="185" fontId="198" fillId="24" borderId="20" applyNumberFormat="0" applyAlignment="0" applyProtection="0">
      <alignment vertical="center"/>
    </xf>
    <xf numFmtId="0" fontId="199" fillId="24" borderId="20" applyNumberFormat="0" applyAlignment="0" applyProtection="0">
      <alignment vertical="center"/>
    </xf>
    <xf numFmtId="185" fontId="198" fillId="24" borderId="20" applyNumberFormat="0" applyAlignment="0" applyProtection="0">
      <alignment vertical="center"/>
    </xf>
    <xf numFmtId="0" fontId="200" fillId="0" borderId="37" applyNumberFormat="0" applyFill="0" applyAlignment="0" applyProtection="0">
      <alignment vertical="center"/>
    </xf>
    <xf numFmtId="0" fontId="201" fillId="0" borderId="37" applyNumberFormat="0" applyFill="0" applyAlignment="0" applyProtection="0">
      <alignment vertical="center"/>
    </xf>
    <xf numFmtId="185" fontId="200" fillId="0" borderId="37" applyNumberFormat="0" applyFill="0" applyAlignment="0" applyProtection="0">
      <alignment vertical="center"/>
    </xf>
    <xf numFmtId="185" fontId="200" fillId="0" borderId="37" applyNumberFormat="0" applyFill="0" applyAlignment="0" applyProtection="0">
      <alignment vertical="center"/>
    </xf>
    <xf numFmtId="185" fontId="200" fillId="0" borderId="37" applyNumberFormat="0" applyFill="0" applyAlignment="0" applyProtection="0">
      <alignment vertical="center"/>
    </xf>
    <xf numFmtId="0" fontId="13" fillId="0" borderId="0"/>
    <xf numFmtId="41" fontId="87" fillId="0" borderId="0" applyFont="0" applyFill="0" applyBorder="0" applyAlignment="0" applyProtection="0"/>
    <xf numFmtId="185" fontId="1" fillId="0" borderId="0"/>
    <xf numFmtId="0" fontId="10" fillId="0" borderId="0"/>
    <xf numFmtId="0" fontId="215" fillId="0" borderId="0"/>
    <xf numFmtId="0" fontId="219" fillId="0" borderId="0"/>
    <xf numFmtId="0" fontId="215" fillId="0" borderId="0"/>
  </cellStyleXfs>
  <cellXfs count="392">
    <xf numFmtId="0" fontId="0" fillId="0" borderId="0" xfId="0"/>
    <xf numFmtId="0" fontId="22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3" fillId="2" borderId="0" xfId="0" applyFont="1" applyFill="1" applyAlignment="1">
      <alignment vertical="center" wrapText="1"/>
    </xf>
    <xf numFmtId="0" fontId="24" fillId="2" borderId="0" xfId="0" applyFont="1" applyFill="1" applyAlignment="1">
      <alignment vertical="center"/>
    </xf>
    <xf numFmtId="0" fontId="19" fillId="2" borderId="0" xfId="0" applyFont="1" applyFill="1" applyAlignment="1">
      <alignment vertical="center" wrapText="1"/>
    </xf>
    <xf numFmtId="0" fontId="19" fillId="3" borderId="0" xfId="0" applyFont="1" applyFill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0" fontId="25" fillId="3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5" fillId="2" borderId="0" xfId="0" applyFont="1" applyFill="1" applyAlignment="1">
      <alignment vertical="center" wrapText="1"/>
    </xf>
    <xf numFmtId="0" fontId="25" fillId="2" borderId="1" xfId="0" applyFont="1" applyFill="1" applyBorder="1" applyAlignment="1" applyProtection="1">
      <alignment vertical="center"/>
      <protection hidden="1"/>
    </xf>
    <xf numFmtId="0" fontId="26" fillId="2" borderId="1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left" vertical="center" wrapText="1"/>
    </xf>
    <xf numFmtId="0" fontId="25" fillId="2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horizontal="left" vertical="center"/>
    </xf>
    <xf numFmtId="15" fontId="25" fillId="2" borderId="1" xfId="0" applyNumberFormat="1" applyFont="1" applyFill="1" applyBorder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5" fillId="2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vertical="center" wrapText="1"/>
    </xf>
    <xf numFmtId="0" fontId="25" fillId="3" borderId="0" xfId="0" applyFont="1" applyFill="1" applyAlignment="1">
      <alignment horizontal="left" vertical="center"/>
    </xf>
    <xf numFmtId="0" fontId="19" fillId="2" borderId="3" xfId="0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36" fillId="2" borderId="13" xfId="0" applyFont="1" applyFill="1" applyBorder="1" applyAlignment="1">
      <alignment horizontal="center" vertical="center"/>
    </xf>
    <xf numFmtId="1" fontId="37" fillId="0" borderId="13" xfId="1" applyNumberFormat="1" applyFont="1" applyBorder="1" applyAlignment="1">
      <alignment horizontal="center" vertical="center" wrapText="1"/>
    </xf>
    <xf numFmtId="1" fontId="38" fillId="0" borderId="13" xfId="1" applyNumberFormat="1" applyFont="1" applyBorder="1" applyAlignment="1">
      <alignment horizontal="center" vertical="center" wrapText="1"/>
    </xf>
    <xf numFmtId="2" fontId="28" fillId="2" borderId="13" xfId="0" applyNumberFormat="1" applyFont="1" applyFill="1" applyBorder="1" applyAlignment="1">
      <alignment horizontal="center" vertical="center"/>
    </xf>
    <xf numFmtId="1" fontId="34" fillId="2" borderId="13" xfId="0" applyNumberFormat="1" applyFont="1" applyFill="1" applyBorder="1" applyAlignment="1">
      <alignment horizontal="center" vertical="center"/>
    </xf>
    <xf numFmtId="165" fontId="28" fillId="2" borderId="13" xfId="0" applyNumberFormat="1" applyFont="1" applyFill="1" applyBorder="1" applyAlignment="1">
      <alignment horizontal="center" vertical="center"/>
    </xf>
    <xf numFmtId="1" fontId="25" fillId="2" borderId="13" xfId="0" applyNumberFormat="1" applyFont="1" applyFill="1" applyBorder="1" applyAlignment="1">
      <alignment horizontal="center" vertical="center"/>
    </xf>
    <xf numFmtId="1" fontId="39" fillId="2" borderId="12" xfId="0" applyNumberFormat="1" applyFont="1" applyFill="1" applyBorder="1" applyAlignment="1">
      <alignment vertical="center" wrapText="1"/>
    </xf>
    <xf numFmtId="1" fontId="35" fillId="2" borderId="13" xfId="0" applyNumberFormat="1" applyFont="1" applyFill="1" applyBorder="1" applyAlignment="1">
      <alignment horizontal="center" vertical="center"/>
    </xf>
    <xf numFmtId="0" fontId="28" fillId="2" borderId="0" xfId="0" applyFont="1" applyFill="1" applyAlignment="1">
      <alignment horizontal="left" vertical="center"/>
    </xf>
    <xf numFmtId="0" fontId="40" fillId="2" borderId="0" xfId="0" applyFont="1" applyFill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27" fillId="0" borderId="13" xfId="0" applyFont="1" applyBorder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35" fillId="2" borderId="0" xfId="0" applyFont="1" applyFill="1" applyAlignment="1">
      <alignment horizontal="left" vertical="center"/>
    </xf>
    <xf numFmtId="0" fontId="25" fillId="2" borderId="13" xfId="0" applyFont="1" applyFill="1" applyBorder="1" applyAlignment="1">
      <alignment horizontal="center" vertical="center"/>
    </xf>
    <xf numFmtId="0" fontId="22" fillId="2" borderId="32" xfId="0" applyFont="1" applyFill="1" applyBorder="1" applyAlignment="1">
      <alignment vertical="center"/>
    </xf>
    <xf numFmtId="0" fontId="19" fillId="2" borderId="32" xfId="0" applyFont="1" applyFill="1" applyBorder="1" applyAlignment="1">
      <alignment vertical="center" wrapText="1"/>
    </xf>
    <xf numFmtId="0" fontId="22" fillId="2" borderId="33" xfId="0" applyFont="1" applyFill="1" applyBorder="1" applyAlignment="1">
      <alignment vertical="center"/>
    </xf>
    <xf numFmtId="0" fontId="43" fillId="3" borderId="0" xfId="0" applyFont="1" applyFill="1" applyAlignment="1">
      <alignment vertical="center"/>
    </xf>
    <xf numFmtId="0" fontId="25" fillId="2" borderId="0" xfId="0" applyFont="1" applyFill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1" fontId="19" fillId="11" borderId="3" xfId="0" applyNumberFormat="1" applyFont="1" applyFill="1" applyBorder="1" applyAlignment="1">
      <alignment vertical="center"/>
    </xf>
    <xf numFmtId="0" fontId="20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horizontal="right" vertical="center"/>
    </xf>
    <xf numFmtId="3" fontId="46" fillId="2" borderId="4" xfId="0" applyNumberFormat="1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right" vertical="center"/>
    </xf>
    <xf numFmtId="3" fontId="46" fillId="2" borderId="4" xfId="0" applyNumberFormat="1" applyFont="1" applyFill="1" applyBorder="1" applyAlignment="1">
      <alignment vertical="center"/>
    </xf>
    <xf numFmtId="0" fontId="48" fillId="2" borderId="0" xfId="0" applyFont="1" applyFill="1" applyAlignment="1">
      <alignment vertical="center"/>
    </xf>
    <xf numFmtId="0" fontId="20" fillId="5" borderId="7" xfId="0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0" fontId="50" fillId="2" borderId="0" xfId="0" applyFont="1" applyFill="1" applyAlignment="1">
      <alignment vertical="center"/>
    </xf>
    <xf numFmtId="0" fontId="49" fillId="2" borderId="0" xfId="0" applyFont="1" applyFill="1" applyAlignment="1">
      <alignment vertical="center" wrapText="1"/>
    </xf>
    <xf numFmtId="0" fontId="49" fillId="2" borderId="0" xfId="0" applyFont="1" applyFill="1" applyAlignment="1">
      <alignment horizontal="center" vertical="center"/>
    </xf>
    <xf numFmtId="0" fontId="20" fillId="5" borderId="19" xfId="0" applyFont="1" applyFill="1" applyBorder="1" applyAlignment="1">
      <alignment horizontal="center" vertical="center" wrapText="1"/>
    </xf>
    <xf numFmtId="0" fontId="20" fillId="5" borderId="19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9" fillId="2" borderId="4" xfId="0" applyFont="1" applyFill="1" applyBorder="1" applyAlignment="1">
      <alignment vertical="center"/>
    </xf>
    <xf numFmtId="0" fontId="49" fillId="2" borderId="4" xfId="0" applyFont="1" applyFill="1" applyBorder="1" applyAlignment="1">
      <alignment vertical="center" wrapText="1"/>
    </xf>
    <xf numFmtId="0" fontId="51" fillId="0" borderId="0" xfId="0" applyFont="1" applyAlignment="1">
      <alignment vertical="center"/>
    </xf>
    <xf numFmtId="0" fontId="51" fillId="0" borderId="0" xfId="0" applyFont="1" applyAlignment="1">
      <alignment vertical="center" wrapText="1"/>
    </xf>
    <xf numFmtId="1" fontId="32" fillId="5" borderId="13" xfId="2" applyNumberFormat="1" applyFont="1" applyFill="1" applyBorder="1" applyAlignment="1">
      <alignment horizontal="center" vertical="center" wrapText="1"/>
    </xf>
    <xf numFmtId="1" fontId="54" fillId="0" borderId="13" xfId="0" applyNumberFormat="1" applyFont="1" applyBorder="1" applyAlignment="1">
      <alignment horizontal="center" vertical="center" wrapText="1"/>
    </xf>
    <xf numFmtId="1" fontId="56" fillId="0" borderId="13" xfId="1" applyNumberFormat="1" applyFont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/>
    </xf>
    <xf numFmtId="165" fontId="28" fillId="2" borderId="13" xfId="0" applyNumberFormat="1" applyFont="1" applyFill="1" applyBorder="1" applyAlignment="1">
      <alignment horizontal="center" vertical="center" wrapText="1"/>
    </xf>
    <xf numFmtId="0" fontId="20" fillId="5" borderId="17" xfId="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left" vertical="center" wrapText="1"/>
    </xf>
    <xf numFmtId="15" fontId="25" fillId="2" borderId="1" xfId="0" applyNumberFormat="1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center" vertical="center"/>
    </xf>
    <xf numFmtId="0" fontId="23" fillId="3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19" fillId="3" borderId="0" xfId="0" applyFont="1" applyFill="1" applyAlignment="1">
      <alignment vertical="center" wrapText="1"/>
    </xf>
    <xf numFmtId="0" fontId="35" fillId="2" borderId="0" xfId="0" applyFont="1" applyFill="1" applyAlignment="1">
      <alignment vertical="center"/>
    </xf>
    <xf numFmtId="0" fontId="28" fillId="2" borderId="0" xfId="0" applyFont="1" applyFill="1" applyAlignment="1">
      <alignment vertical="center" wrapText="1"/>
    </xf>
    <xf numFmtId="166" fontId="28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 wrapText="1"/>
    </xf>
    <xf numFmtId="0" fontId="58" fillId="2" borderId="0" xfId="0" applyFont="1" applyFill="1" applyAlignment="1">
      <alignment horizontal="left" vertical="center"/>
    </xf>
    <xf numFmtId="0" fontId="58" fillId="2" borderId="0" xfId="0" applyFont="1" applyFill="1" applyAlignment="1">
      <alignment vertical="center"/>
    </xf>
    <xf numFmtId="166" fontId="35" fillId="2" borderId="0" xfId="0" applyNumberFormat="1" applyFont="1" applyFill="1" applyAlignment="1">
      <alignment horizontal="center" vertical="center"/>
    </xf>
    <xf numFmtId="0" fontId="25" fillId="2" borderId="13" xfId="0" quotePrefix="1" applyFont="1" applyFill="1" applyBorder="1" applyAlignment="1">
      <alignment horizontal="left" vertical="center"/>
    </xf>
    <xf numFmtId="0" fontId="25" fillId="2" borderId="13" xfId="0" applyFont="1" applyFill="1" applyBorder="1" applyAlignment="1">
      <alignment vertical="center"/>
    </xf>
    <xf numFmtId="0" fontId="25" fillId="2" borderId="0" xfId="0" applyFont="1" applyFill="1" applyAlignment="1">
      <alignment horizontal="center" vertical="center"/>
    </xf>
    <xf numFmtId="166" fontId="25" fillId="2" borderId="0" xfId="0" applyNumberFormat="1" applyFont="1" applyFill="1" applyAlignment="1">
      <alignment horizontal="center" vertical="center"/>
    </xf>
    <xf numFmtId="1" fontId="28" fillId="2" borderId="13" xfId="0" applyNumberFormat="1" applyFont="1" applyFill="1" applyBorder="1" applyAlignment="1">
      <alignment horizontal="center" vertical="center"/>
    </xf>
    <xf numFmtId="1" fontId="35" fillId="2" borderId="14" xfId="0" applyNumberFormat="1" applyFont="1" applyFill="1" applyBorder="1" applyAlignment="1">
      <alignment horizontal="center" vertical="center" wrapText="1"/>
    </xf>
    <xf numFmtId="0" fontId="28" fillId="2" borderId="0" xfId="0" quotePrefix="1" applyFont="1" applyFill="1" applyAlignment="1">
      <alignment horizontal="left" vertical="center"/>
    </xf>
    <xf numFmtId="0" fontId="31" fillId="3" borderId="0" xfId="2" applyFont="1" applyFill="1" applyAlignment="1">
      <alignment horizontal="left" vertical="center"/>
    </xf>
    <xf numFmtId="0" fontId="31" fillId="3" borderId="0" xfId="2" applyFont="1" applyFill="1" applyAlignment="1">
      <alignment vertical="center"/>
    </xf>
    <xf numFmtId="0" fontId="52" fillId="0" borderId="0" xfId="2" applyFont="1" applyAlignment="1">
      <alignment vertical="center"/>
    </xf>
    <xf numFmtId="0" fontId="31" fillId="0" borderId="0" xfId="2" applyFont="1" applyAlignment="1">
      <alignment horizontal="center" vertical="center"/>
    </xf>
    <xf numFmtId="0" fontId="32" fillId="5" borderId="13" xfId="2" applyFont="1" applyFill="1" applyBorder="1" applyAlignment="1">
      <alignment horizontal="center" vertical="center" wrapText="1"/>
    </xf>
    <xf numFmtId="0" fontId="33" fillId="0" borderId="0" xfId="2" applyFont="1" applyAlignment="1">
      <alignment vertical="center"/>
    </xf>
    <xf numFmtId="0" fontId="32" fillId="5" borderId="13" xfId="2" applyFont="1" applyFill="1" applyBorder="1" applyAlignment="1">
      <alignment horizontal="center" vertical="center"/>
    </xf>
    <xf numFmtId="0" fontId="33" fillId="0" borderId="13" xfId="2" applyFont="1" applyBorder="1" applyAlignment="1">
      <alignment horizontal="center" vertical="center" wrapText="1"/>
    </xf>
    <xf numFmtId="0" fontId="32" fillId="0" borderId="0" xfId="2" applyFont="1" applyAlignment="1">
      <alignment vertical="center"/>
    </xf>
    <xf numFmtId="0" fontId="36" fillId="0" borderId="0" xfId="2" applyFont="1" applyAlignment="1">
      <alignment horizontal="center" vertical="center"/>
    </xf>
    <xf numFmtId="0" fontId="36" fillId="0" borderId="0" xfId="2" applyFont="1" applyAlignment="1">
      <alignment vertical="center"/>
    </xf>
    <xf numFmtId="0" fontId="28" fillId="2" borderId="13" xfId="0" applyFont="1" applyFill="1" applyBorder="1" applyAlignment="1">
      <alignment horizontal="center" vertical="center"/>
    </xf>
    <xf numFmtId="0" fontId="212" fillId="2" borderId="0" xfId="0" applyFont="1" applyFill="1" applyAlignment="1">
      <alignment vertical="center"/>
    </xf>
    <xf numFmtId="0" fontId="211" fillId="2" borderId="0" xfId="0" applyFont="1" applyFill="1" applyAlignment="1">
      <alignment vertical="center"/>
    </xf>
    <xf numFmtId="0" fontId="213" fillId="2" borderId="0" xfId="0" applyFont="1" applyFill="1" applyAlignment="1">
      <alignment vertical="center"/>
    </xf>
    <xf numFmtId="0" fontId="28" fillId="2" borderId="13" xfId="0" applyFont="1" applyFill="1" applyBorder="1" applyAlignment="1">
      <alignment horizontal="center" vertical="center" wrapText="1"/>
    </xf>
    <xf numFmtId="1" fontId="28" fillId="2" borderId="13" xfId="0" applyNumberFormat="1" applyFont="1" applyFill="1" applyBorder="1" applyAlignment="1">
      <alignment horizontal="center" vertical="center" wrapText="1"/>
    </xf>
    <xf numFmtId="1" fontId="25" fillId="2" borderId="12" xfId="0" applyNumberFormat="1" applyFont="1" applyFill="1" applyBorder="1" applyAlignment="1">
      <alignment vertical="center" wrapText="1"/>
    </xf>
    <xf numFmtId="0" fontId="214" fillId="0" borderId="13" xfId="2" applyFont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1" fontId="53" fillId="11" borderId="3" xfId="0" applyNumberFormat="1" applyFont="1" applyFill="1" applyBorder="1" applyAlignment="1">
      <alignment horizontal="center"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12" borderId="0" xfId="0" applyFont="1" applyFill="1" applyAlignment="1">
      <alignment horizontal="left" vertical="center"/>
    </xf>
    <xf numFmtId="0" fontId="53" fillId="12" borderId="0" xfId="0" applyFont="1" applyFill="1" applyAlignment="1">
      <alignment horizontal="center" vertical="center"/>
    </xf>
    <xf numFmtId="1" fontId="53" fillId="12" borderId="0" xfId="0" applyNumberFormat="1" applyFont="1" applyFill="1" applyAlignment="1">
      <alignment horizontal="right" vertical="center"/>
    </xf>
    <xf numFmtId="1" fontId="53" fillId="12" borderId="0" xfId="0" applyNumberFormat="1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19" fillId="4" borderId="2" xfId="0" quotePrefix="1" applyFont="1" applyFill="1" applyBorder="1" applyAlignment="1">
      <alignment horizontal="center" vertical="center"/>
    </xf>
    <xf numFmtId="0" fontId="44" fillId="2" borderId="2" xfId="0" applyFont="1" applyFill="1" applyBorder="1" applyAlignment="1">
      <alignment horizontal="center" vertical="center"/>
    </xf>
    <xf numFmtId="0" fontId="44" fillId="2" borderId="2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0" fontId="19" fillId="11" borderId="3" xfId="0" applyFont="1" applyFill="1" applyBorder="1" applyAlignment="1">
      <alignment horizontal="center" vertical="center"/>
    </xf>
    <xf numFmtId="1" fontId="19" fillId="11" borderId="3" xfId="0" applyNumberFormat="1" applyFont="1" applyFill="1" applyBorder="1" applyAlignment="1">
      <alignment horizontal="left" vertical="center"/>
    </xf>
    <xf numFmtId="0" fontId="19" fillId="2" borderId="0" xfId="0" applyFont="1" applyFill="1" applyAlignment="1">
      <alignment horizontal="left" vertical="center"/>
    </xf>
    <xf numFmtId="0" fontId="19" fillId="2" borderId="0" xfId="0" quotePrefix="1" applyFont="1" applyFill="1" applyAlignment="1">
      <alignment horizontal="left" vertical="center"/>
    </xf>
    <xf numFmtId="166" fontId="19" fillId="2" borderId="0" xfId="0" applyNumberFormat="1" applyFont="1" applyFill="1" applyAlignment="1">
      <alignment horizontal="center" vertical="center"/>
    </xf>
    <xf numFmtId="0" fontId="216" fillId="2" borderId="0" xfId="0" quotePrefix="1" applyFont="1" applyFill="1" applyAlignment="1">
      <alignment horizontal="left" vertical="center"/>
    </xf>
    <xf numFmtId="1" fontId="25" fillId="2" borderId="1" xfId="0" applyNumberFormat="1" applyFont="1" applyFill="1" applyBorder="1" applyAlignment="1">
      <alignment vertical="center"/>
    </xf>
    <xf numFmtId="0" fontId="31" fillId="0" borderId="13" xfId="0" applyFont="1" applyBorder="1" applyAlignment="1">
      <alignment horizontal="center" vertical="center"/>
    </xf>
    <xf numFmtId="1" fontId="31" fillId="2" borderId="14" xfId="0" applyNumberFormat="1" applyFont="1" applyFill="1" applyBorder="1" applyAlignment="1">
      <alignment horizontal="center" vertical="center" wrapText="1"/>
    </xf>
    <xf numFmtId="0" fontId="25" fillId="5" borderId="13" xfId="2" applyFont="1" applyFill="1" applyBorder="1" applyAlignment="1">
      <alignment horizontal="center" vertical="center" wrapText="1"/>
    </xf>
    <xf numFmtId="0" fontId="28" fillId="0" borderId="0" xfId="2" applyFont="1" applyAlignment="1">
      <alignment vertical="center"/>
    </xf>
    <xf numFmtId="0" fontId="217" fillId="0" borderId="0" xfId="0" applyFont="1"/>
    <xf numFmtId="0" fontId="218" fillId="0" borderId="0" xfId="0" applyFont="1"/>
    <xf numFmtId="12" fontId="33" fillId="0" borderId="0" xfId="2" quotePrefix="1" applyNumberFormat="1" applyFont="1" applyAlignment="1">
      <alignment vertical="center"/>
    </xf>
    <xf numFmtId="0" fontId="220" fillId="0" borderId="0" xfId="3552" applyFont="1" applyAlignment="1">
      <alignment horizontal="left" vertical="top"/>
    </xf>
    <xf numFmtId="0" fontId="222" fillId="0" borderId="0" xfId="3552" applyFont="1" applyAlignment="1">
      <alignment horizontal="left" vertical="top"/>
    </xf>
    <xf numFmtId="0" fontId="223" fillId="0" borderId="0" xfId="0" applyFont="1"/>
    <xf numFmtId="0" fontId="224" fillId="0" borderId="54" xfId="0" applyFont="1" applyBorder="1" applyAlignment="1">
      <alignment vertical="top" wrapText="1"/>
    </xf>
    <xf numFmtId="0" fontId="224" fillId="0" borderId="54" xfId="3552" applyFont="1" applyBorder="1" applyAlignment="1">
      <alignment vertical="top" wrapText="1"/>
    </xf>
    <xf numFmtId="0" fontId="224" fillId="0" borderId="55" xfId="0" applyFont="1" applyBorder="1" applyAlignment="1">
      <alignment horizontal="left" vertical="top" wrapText="1"/>
    </xf>
    <xf numFmtId="0" fontId="224" fillId="40" borderId="54" xfId="0" applyFont="1" applyFill="1" applyBorder="1" applyAlignment="1">
      <alignment horizontal="left" vertical="top" wrapText="1"/>
    </xf>
    <xf numFmtId="0" fontId="224" fillId="0" borderId="56" xfId="0" applyFont="1" applyBorder="1" applyAlignment="1">
      <alignment vertical="top" wrapText="1"/>
    </xf>
    <xf numFmtId="0" fontId="224" fillId="0" borderId="57" xfId="0" applyFont="1" applyBorder="1" applyAlignment="1">
      <alignment vertical="top" wrapText="1"/>
    </xf>
    <xf numFmtId="0" fontId="0" fillId="0" borderId="0" xfId="0" applyAlignment="1">
      <alignment horizontal="left" vertical="top"/>
    </xf>
    <xf numFmtId="0" fontId="0" fillId="0" borderId="54" xfId="0" applyBorder="1" applyAlignment="1">
      <alignment vertical="top" wrapText="1"/>
    </xf>
    <xf numFmtId="0" fontId="0" fillId="0" borderId="56" xfId="0" applyBorder="1" applyAlignment="1">
      <alignment vertical="top" wrapText="1"/>
    </xf>
    <xf numFmtId="0" fontId="0" fillId="0" borderId="57" xfId="0" applyBorder="1" applyAlignment="1">
      <alignment vertical="top" wrapText="1"/>
    </xf>
    <xf numFmtId="0" fontId="226" fillId="0" borderId="0" xfId="0" applyFont="1" applyAlignment="1">
      <alignment vertical="top" wrapText="1"/>
    </xf>
    <xf numFmtId="0" fontId="204" fillId="0" borderId="0" xfId="0" applyFont="1" applyAlignment="1">
      <alignment vertical="top" wrapText="1"/>
    </xf>
    <xf numFmtId="0" fontId="204" fillId="0" borderId="0" xfId="0" applyFont="1" applyAlignment="1">
      <alignment horizontal="left" vertical="top" wrapText="1"/>
    </xf>
    <xf numFmtId="0" fontId="227" fillId="0" borderId="0" xfId="0" applyFont="1"/>
    <xf numFmtId="0" fontId="57" fillId="0" borderId="0" xfId="0" applyFont="1"/>
    <xf numFmtId="0" fontId="228" fillId="0" borderId="0" xfId="0" applyFont="1"/>
    <xf numFmtId="0" fontId="57" fillId="0" borderId="0" xfId="0" applyFont="1" applyAlignment="1">
      <alignment vertical="center"/>
    </xf>
    <xf numFmtId="0" fontId="229" fillId="0" borderId="0" xfId="0" applyFont="1"/>
    <xf numFmtId="0" fontId="229" fillId="0" borderId="0" xfId="0" applyFont="1" applyAlignment="1">
      <alignment vertical="center"/>
    </xf>
    <xf numFmtId="0" fontId="230" fillId="0" borderId="0" xfId="0" applyFont="1"/>
    <xf numFmtId="0" fontId="218" fillId="0" borderId="0" xfId="0" applyFont="1" applyAlignment="1">
      <alignment wrapText="1"/>
    </xf>
    <xf numFmtId="0" fontId="36" fillId="0" borderId="0" xfId="2" applyFont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" fontId="27" fillId="2" borderId="10" xfId="0" applyNumberFormat="1" applyFont="1" applyFill="1" applyBorder="1" applyAlignment="1">
      <alignment vertical="center" wrapText="1"/>
    </xf>
    <xf numFmtId="1" fontId="37" fillId="0" borderId="0" xfId="1" applyNumberFormat="1" applyFont="1" applyAlignment="1">
      <alignment horizontal="center" vertical="center" wrapText="1"/>
    </xf>
    <xf numFmtId="1" fontId="28" fillId="2" borderId="0" xfId="0" applyNumberFormat="1" applyFont="1" applyFill="1" applyAlignment="1">
      <alignment horizontal="center" vertical="center" wrapText="1"/>
    </xf>
    <xf numFmtId="1" fontId="28" fillId="2" borderId="0" xfId="0" applyNumberFormat="1" applyFont="1" applyFill="1" applyAlignment="1">
      <alignment horizontal="center" vertical="center"/>
    </xf>
    <xf numFmtId="2" fontId="28" fillId="2" borderId="0" xfId="0" applyNumberFormat="1" applyFont="1" applyFill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left" vertical="center" wrapText="1"/>
    </xf>
    <xf numFmtId="0" fontId="19" fillId="5" borderId="13" xfId="2" applyFont="1" applyFill="1" applyBorder="1" applyAlignment="1">
      <alignment horizontal="center" vertical="center" wrapText="1"/>
    </xf>
    <xf numFmtId="0" fontId="28" fillId="0" borderId="13" xfId="2" applyFont="1" applyBorder="1" applyAlignment="1">
      <alignment horizontal="center" vertical="center" wrapText="1"/>
    </xf>
    <xf numFmtId="0" fontId="23" fillId="0" borderId="13" xfId="2" applyFont="1" applyBorder="1" applyAlignment="1">
      <alignment horizontal="center" vertical="center" wrapText="1"/>
    </xf>
    <xf numFmtId="1" fontId="38" fillId="0" borderId="0" xfId="1" applyNumberFormat="1" applyFont="1" applyAlignment="1">
      <alignment horizontal="center" vertical="center" wrapText="1"/>
    </xf>
    <xf numFmtId="1" fontId="28" fillId="2" borderId="0" xfId="0" applyNumberFormat="1" applyFont="1" applyFill="1" applyAlignment="1">
      <alignment horizontal="left" vertical="center"/>
    </xf>
    <xf numFmtId="1" fontId="35" fillId="2" borderId="0" xfId="0" applyNumberFormat="1" applyFont="1" applyFill="1" applyAlignment="1">
      <alignment horizontal="center" vertical="center"/>
    </xf>
    <xf numFmtId="165" fontId="28" fillId="2" borderId="0" xfId="0" applyNumberFormat="1" applyFont="1" applyFill="1" applyAlignment="1">
      <alignment horizontal="center" vertical="center"/>
    </xf>
    <xf numFmtId="1" fontId="39" fillId="2" borderId="0" xfId="0" applyNumberFormat="1" applyFont="1" applyFill="1" applyAlignment="1">
      <alignment vertical="center" wrapText="1"/>
    </xf>
    <xf numFmtId="0" fontId="27" fillId="0" borderId="13" xfId="0" quotePrefix="1" applyFont="1" applyBorder="1" applyAlignment="1">
      <alignment horizontal="center" vertical="center"/>
    </xf>
    <xf numFmtId="12" fontId="23" fillId="0" borderId="13" xfId="0" quotePrefix="1" applyNumberFormat="1" applyFont="1" applyBorder="1" applyAlignment="1">
      <alignment vertical="center" wrapText="1"/>
    </xf>
    <xf numFmtId="0" fontId="20" fillId="0" borderId="13" xfId="0" quotePrefix="1" applyFont="1" applyBorder="1" applyAlignment="1">
      <alignment horizontal="center" vertical="center" wrapText="1"/>
    </xf>
    <xf numFmtId="0" fontId="23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231" fillId="2" borderId="0" xfId="0" applyFont="1" applyFill="1" applyAlignment="1">
      <alignment horizontal="left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 wrapText="1"/>
    </xf>
    <xf numFmtId="0" fontId="232" fillId="0" borderId="0" xfId="0" applyFont="1"/>
    <xf numFmtId="0" fontId="28" fillId="2" borderId="0" xfId="0" applyFont="1" applyFill="1" applyAlignment="1">
      <alignment horizontal="center" vertical="center" wrapText="1"/>
    </xf>
    <xf numFmtId="0" fontId="233" fillId="0" borderId="0" xfId="0" applyFont="1" applyAlignment="1">
      <alignment vertical="center"/>
    </xf>
    <xf numFmtId="0" fontId="52" fillId="2" borderId="13" xfId="0" applyFont="1" applyFill="1" applyBorder="1" applyAlignment="1">
      <alignment horizontal="center" vertical="center" wrapText="1"/>
    </xf>
    <xf numFmtId="0" fontId="28" fillId="0" borderId="14" xfId="0" quotePrefix="1" applyFont="1" applyBorder="1" applyAlignment="1">
      <alignment vertical="center" wrapText="1"/>
    </xf>
    <xf numFmtId="0" fontId="28" fillId="0" borderId="11" xfId="0" quotePrefix="1" applyFont="1" applyBorder="1" applyAlignment="1">
      <alignment vertical="center" wrapText="1"/>
    </xf>
    <xf numFmtId="0" fontId="233" fillId="0" borderId="0" xfId="0" applyFont="1" applyAlignment="1">
      <alignment vertical="center" wrapText="1"/>
    </xf>
    <xf numFmtId="0" fontId="232" fillId="0" borderId="0" xfId="0" applyFont="1" applyAlignment="1">
      <alignment vertical="center"/>
    </xf>
    <xf numFmtId="0" fontId="232" fillId="3" borderId="0" xfId="0" applyFont="1" applyFill="1" applyAlignment="1">
      <alignment vertical="center"/>
    </xf>
    <xf numFmtId="0" fontId="234" fillId="0" borderId="0" xfId="0" applyFont="1" applyAlignment="1">
      <alignment vertical="center"/>
    </xf>
    <xf numFmtId="0" fontId="234" fillId="0" borderId="0" xfId="0" applyFont="1" applyAlignment="1">
      <alignment vertical="center" wrapText="1"/>
    </xf>
    <xf numFmtId="0" fontId="233" fillId="41" borderId="0" xfId="0" applyFont="1" applyFill="1" applyAlignment="1">
      <alignment vertical="center"/>
    </xf>
    <xf numFmtId="0" fontId="233" fillId="3" borderId="0" xfId="0" applyFont="1" applyFill="1" applyAlignment="1">
      <alignment vertical="center"/>
    </xf>
    <xf numFmtId="0" fontId="233" fillId="3" borderId="0" xfId="0" applyFont="1" applyFill="1" applyAlignment="1">
      <alignment horizontal="left" vertical="center" wrapText="1"/>
    </xf>
    <xf numFmtId="0" fontId="235" fillId="0" borderId="0" xfId="0" applyFont="1" applyAlignment="1">
      <alignment vertical="center"/>
    </xf>
    <xf numFmtId="0" fontId="236" fillId="0" borderId="0" xfId="0" applyFont="1" applyAlignment="1">
      <alignment vertical="center" wrapText="1"/>
    </xf>
    <xf numFmtId="0" fontId="237" fillId="41" borderId="0" xfId="0" applyFont="1" applyFill="1" applyAlignment="1">
      <alignment vertical="center"/>
    </xf>
    <xf numFmtId="0" fontId="238" fillId="0" borderId="0" xfId="0" applyFont="1"/>
    <xf numFmtId="0" fontId="239" fillId="0" borderId="13" xfId="3551" applyFont="1" applyBorder="1" applyAlignment="1">
      <alignment horizontal="center" vertical="center" wrapText="1"/>
    </xf>
    <xf numFmtId="0" fontId="240" fillId="0" borderId="13" xfId="3551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224" fillId="0" borderId="13" xfId="0" applyFont="1" applyBorder="1" applyAlignment="1">
      <alignment vertical="center" wrapText="1"/>
    </xf>
    <xf numFmtId="0" fontId="83" fillId="0" borderId="13" xfId="0" applyFont="1" applyBorder="1" applyAlignment="1">
      <alignment vertical="center" wrapText="1"/>
    </xf>
    <xf numFmtId="0" fontId="224" fillId="0" borderId="13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241" fillId="0" borderId="13" xfId="0" applyFont="1" applyBorder="1" applyAlignment="1">
      <alignment vertical="center" wrapText="1"/>
    </xf>
    <xf numFmtId="0" fontId="236" fillId="0" borderId="0" xfId="3551" applyFont="1" applyAlignment="1">
      <alignment vertical="center" wrapText="1"/>
    </xf>
    <xf numFmtId="0" fontId="235" fillId="0" borderId="0" xfId="3551" applyFont="1" applyAlignment="1">
      <alignment vertical="center" wrapText="1"/>
    </xf>
    <xf numFmtId="0" fontId="242" fillId="0" borderId="0" xfId="3551" applyFont="1" applyAlignment="1">
      <alignment vertical="center" wrapText="1"/>
    </xf>
    <xf numFmtId="0" fontId="243" fillId="0" borderId="0" xfId="3551" applyFont="1" applyAlignment="1">
      <alignment horizontal="left" vertical="center"/>
    </xf>
    <xf numFmtId="0" fontId="83" fillId="0" borderId="14" xfId="0" applyFont="1" applyBorder="1" applyAlignment="1">
      <alignment horizontal="left" vertical="center" wrapText="1"/>
    </xf>
    <xf numFmtId="0" fontId="1" fillId="0" borderId="12" xfId="0" applyFont="1" applyBorder="1" applyAlignment="1">
      <alignment vertical="center"/>
    </xf>
    <xf numFmtId="0" fontId="244" fillId="0" borderId="13" xfId="0" applyFont="1" applyBorder="1" applyAlignment="1">
      <alignment horizontal="left" vertical="top" wrapText="1"/>
    </xf>
    <xf numFmtId="0" fontId="244" fillId="0" borderId="13" xfId="0" applyFont="1" applyBorder="1" applyAlignment="1">
      <alignment vertical="top" wrapText="1"/>
    </xf>
    <xf numFmtId="0" fontId="246" fillId="0" borderId="13" xfId="0" applyFont="1" applyBorder="1" applyAlignment="1">
      <alignment vertical="top" wrapText="1"/>
    </xf>
    <xf numFmtId="0" fontId="244" fillId="40" borderId="13" xfId="0" applyFont="1" applyFill="1" applyBorder="1" applyAlignment="1">
      <alignment vertical="top" wrapText="1"/>
    </xf>
    <xf numFmtId="0" fontId="244" fillId="42" borderId="13" xfId="0" applyFont="1" applyFill="1" applyBorder="1" applyAlignment="1">
      <alignment vertical="top" wrapText="1"/>
    </xf>
    <xf numFmtId="0" fontId="227" fillId="0" borderId="13" xfId="0" applyFont="1" applyBorder="1" applyAlignment="1">
      <alignment vertical="top" wrapText="1"/>
    </xf>
    <xf numFmtId="0" fontId="244" fillId="43" borderId="13" xfId="0" applyFont="1" applyFill="1" applyBorder="1" applyAlignment="1">
      <alignment vertical="top" wrapText="1"/>
    </xf>
    <xf numFmtId="0" fontId="245" fillId="0" borderId="13" xfId="0" applyFont="1" applyBorder="1" applyAlignment="1">
      <alignment vertical="top" wrapText="1"/>
    </xf>
    <xf numFmtId="0" fontId="247" fillId="0" borderId="0" xfId="3551" applyFont="1" applyAlignment="1">
      <alignment horizontal="left" vertical="center"/>
    </xf>
    <xf numFmtId="0" fontId="247" fillId="0" borderId="0" xfId="3551" applyFont="1" applyAlignment="1">
      <alignment horizontal="center" vertical="center"/>
    </xf>
    <xf numFmtId="0" fontId="238" fillId="0" borderId="0" xfId="0" applyFont="1" applyAlignment="1">
      <alignment vertical="center" wrapText="1"/>
    </xf>
    <xf numFmtId="1" fontId="27" fillId="2" borderId="13" xfId="0" applyNumberFormat="1" applyFont="1" applyFill="1" applyBorder="1" applyAlignment="1">
      <alignment vertical="center" wrapText="1"/>
    </xf>
    <xf numFmtId="1" fontId="27" fillId="2" borderId="13" xfId="0" applyNumberFormat="1" applyFont="1" applyFill="1" applyBorder="1" applyAlignment="1">
      <alignment horizontal="center" vertical="center" wrapText="1"/>
    </xf>
    <xf numFmtId="0" fontId="36" fillId="2" borderId="13" xfId="0" applyFont="1" applyFill="1" applyBorder="1" applyAlignment="1">
      <alignment horizontal="center" vertical="center" wrapText="1"/>
    </xf>
    <xf numFmtId="2" fontId="28" fillId="2" borderId="13" xfId="0" applyNumberFormat="1" applyFont="1" applyFill="1" applyBorder="1" applyAlignment="1">
      <alignment horizontal="center" vertical="center" wrapText="1"/>
    </xf>
    <xf numFmtId="1" fontId="34" fillId="2" borderId="13" xfId="0" applyNumberFormat="1" applyFont="1" applyFill="1" applyBorder="1" applyAlignment="1">
      <alignment horizontal="center" vertical="center" wrapText="1"/>
    </xf>
    <xf numFmtId="1" fontId="25" fillId="2" borderId="13" xfId="0" applyNumberFormat="1" applyFont="1" applyFill="1" applyBorder="1" applyAlignment="1">
      <alignment horizontal="center" vertical="center" wrapText="1"/>
    </xf>
    <xf numFmtId="0" fontId="35" fillId="2" borderId="0" xfId="0" applyFont="1" applyFill="1" applyAlignment="1">
      <alignment horizontal="center" vertical="center" wrapText="1"/>
    </xf>
    <xf numFmtId="1" fontId="25" fillId="5" borderId="13" xfId="2" applyNumberFormat="1" applyFont="1" applyFill="1" applyBorder="1" applyAlignment="1">
      <alignment horizontal="center" vertical="center" wrapText="1"/>
    </xf>
    <xf numFmtId="0" fontId="33" fillId="0" borderId="13" xfId="2" applyFont="1" applyBorder="1" applyAlignment="1">
      <alignment horizontal="center" vertical="center"/>
    </xf>
    <xf numFmtId="1" fontId="53" fillId="14" borderId="13" xfId="2" applyNumberFormat="1" applyFont="1" applyFill="1" applyBorder="1" applyAlignment="1">
      <alignment horizontal="center" vertical="center" wrapText="1"/>
    </xf>
    <xf numFmtId="1" fontId="53" fillId="0" borderId="13" xfId="2" applyNumberFormat="1" applyFont="1" applyBorder="1" applyAlignment="1">
      <alignment horizontal="center" vertical="top" wrapText="1"/>
    </xf>
    <xf numFmtId="1" fontId="33" fillId="0" borderId="13" xfId="2" applyNumberFormat="1" applyFont="1" applyBorder="1" applyAlignment="1">
      <alignment horizontal="center" vertical="center" wrapText="1"/>
    </xf>
    <xf numFmtId="1" fontId="33" fillId="0" borderId="13" xfId="2" applyNumberFormat="1" applyFont="1" applyBorder="1" applyAlignment="1">
      <alignment horizontal="center" vertical="center"/>
    </xf>
    <xf numFmtId="165" fontId="28" fillId="2" borderId="9" xfId="0" applyNumberFormat="1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vertical="center"/>
    </xf>
    <xf numFmtId="0" fontId="59" fillId="0" borderId="0" xfId="0" applyFont="1" applyAlignment="1">
      <alignment vertical="center"/>
    </xf>
    <xf numFmtId="1" fontId="28" fillId="41" borderId="13" xfId="0" applyNumberFormat="1" applyFont="1" applyFill="1" applyBorder="1" applyAlignment="1">
      <alignment horizontal="center" vertical="center" wrapText="1"/>
    </xf>
    <xf numFmtId="0" fontId="28" fillId="41" borderId="13" xfId="0" applyFont="1" applyFill="1" applyBorder="1" applyAlignment="1">
      <alignment horizontal="center" vertical="center"/>
    </xf>
    <xf numFmtId="165" fontId="28" fillId="41" borderId="13" xfId="0" applyNumberFormat="1" applyFont="1" applyFill="1" applyBorder="1" applyAlignment="1">
      <alignment horizontal="center" vertical="center"/>
    </xf>
    <xf numFmtId="1" fontId="54" fillId="41" borderId="13" xfId="0" applyNumberFormat="1" applyFont="1" applyFill="1" applyBorder="1" applyAlignment="1">
      <alignment horizontal="center" vertical="center" wrapText="1"/>
    </xf>
    <xf numFmtId="0" fontId="28" fillId="41" borderId="13" xfId="0" applyFont="1" applyFill="1" applyBorder="1" applyAlignment="1">
      <alignment horizontal="center" vertical="center" wrapText="1"/>
    </xf>
    <xf numFmtId="1" fontId="28" fillId="0" borderId="13" xfId="0" applyNumberFormat="1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/>
    </xf>
    <xf numFmtId="165" fontId="28" fillId="0" borderId="13" xfId="0" applyNumberFormat="1" applyFont="1" applyBorder="1" applyAlignment="1">
      <alignment horizontal="center" vertical="center"/>
    </xf>
    <xf numFmtId="0" fontId="28" fillId="0" borderId="13" xfId="0" applyFont="1" applyBorder="1" applyAlignment="1">
      <alignment vertical="center"/>
    </xf>
    <xf numFmtId="0" fontId="25" fillId="2" borderId="13" xfId="0" applyFont="1" applyFill="1" applyBorder="1" applyAlignment="1">
      <alignment vertical="center" wrapText="1"/>
    </xf>
    <xf numFmtId="0" fontId="25" fillId="2" borderId="0" xfId="0" applyFont="1" applyFill="1" applyAlignment="1">
      <alignment horizontal="center" vertical="center" wrapText="1"/>
    </xf>
    <xf numFmtId="166" fontId="25" fillId="2" borderId="0" xfId="0" applyNumberFormat="1" applyFont="1" applyFill="1" applyAlignment="1">
      <alignment horizontal="center" vertical="center" wrapText="1"/>
    </xf>
    <xf numFmtId="1" fontId="25" fillId="2" borderId="13" xfId="0" quotePrefix="1" applyNumberFormat="1" applyFont="1" applyFill="1" applyBorder="1" applyAlignment="1">
      <alignment horizontal="left" vertical="center" wrapText="1"/>
    </xf>
    <xf numFmtId="0" fontId="25" fillId="41" borderId="13" xfId="0" quotePrefix="1" applyFont="1" applyFill="1" applyBorder="1" applyAlignment="1">
      <alignment horizontal="left" vertical="center" wrapText="1"/>
    </xf>
    <xf numFmtId="0" fontId="25" fillId="41" borderId="13" xfId="0" applyFont="1" applyFill="1" applyBorder="1" applyAlignment="1">
      <alignment horizontal="center" vertical="center" wrapText="1"/>
    </xf>
    <xf numFmtId="1" fontId="25" fillId="41" borderId="13" xfId="0" applyNumberFormat="1" applyFont="1" applyFill="1" applyBorder="1" applyAlignment="1">
      <alignment horizontal="center" vertical="center" wrapText="1"/>
    </xf>
    <xf numFmtId="12" fontId="232" fillId="0" borderId="0" xfId="0" applyNumberFormat="1" applyFont="1"/>
    <xf numFmtId="12" fontId="0" fillId="0" borderId="0" xfId="0" applyNumberFormat="1"/>
    <xf numFmtId="0" fontId="249" fillId="0" borderId="13" xfId="3551" applyFont="1" applyBorder="1" applyAlignment="1">
      <alignment horizontal="center" vertical="center" wrapText="1"/>
    </xf>
    <xf numFmtId="0" fontId="250" fillId="0" borderId="13" xfId="3551" applyFont="1" applyBorder="1" applyAlignment="1">
      <alignment horizontal="center" vertical="center" wrapText="1"/>
    </xf>
    <xf numFmtId="12" fontId="250" fillId="0" borderId="13" xfId="3551" applyNumberFormat="1" applyFont="1" applyBorder="1" applyAlignment="1">
      <alignment horizontal="center" vertical="center" wrapText="1"/>
    </xf>
    <xf numFmtId="0" fontId="61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57" fillId="0" borderId="13" xfId="0" applyFont="1" applyBorder="1" applyAlignment="1">
      <alignment horizontal="center" vertical="center" wrapText="1"/>
    </xf>
    <xf numFmtId="0" fontId="251" fillId="0" borderId="13" xfId="0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229" fillId="0" borderId="0" xfId="0" applyFont="1" applyAlignment="1">
      <alignment horizontal="center" vertical="center" wrapText="1"/>
    </xf>
    <xf numFmtId="12" fontId="61" fillId="0" borderId="13" xfId="0" applyNumberFormat="1" applyFont="1" applyBorder="1" applyAlignment="1">
      <alignment horizontal="center" vertical="center" wrapText="1"/>
    </xf>
    <xf numFmtId="0" fontId="57" fillId="0" borderId="0" xfId="0" applyFont="1" applyAlignment="1">
      <alignment horizontal="left" vertical="center" wrapText="1"/>
    </xf>
    <xf numFmtId="0" fontId="229" fillId="0" borderId="0" xfId="0" applyFont="1" applyAlignment="1">
      <alignment horizontal="left" vertical="top" wrapText="1"/>
    </xf>
    <xf numFmtId="0" fontId="33" fillId="9" borderId="14" xfId="0" applyFont="1" applyFill="1" applyBorder="1" applyAlignment="1">
      <alignment horizontal="center" vertical="center" wrapText="1"/>
    </xf>
    <xf numFmtId="0" fontId="33" fillId="9" borderId="12" xfId="0" applyFont="1" applyFill="1" applyBorder="1" applyAlignment="1">
      <alignment horizontal="center" vertical="center" wrapText="1"/>
    </xf>
    <xf numFmtId="0" fontId="34" fillId="2" borderId="14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 wrapText="1"/>
    </xf>
    <xf numFmtId="0" fontId="34" fillId="2" borderId="12" xfId="0" applyFont="1" applyFill="1" applyBorder="1" applyAlignment="1">
      <alignment horizontal="center" vertical="center" wrapText="1"/>
    </xf>
    <xf numFmtId="1" fontId="28" fillId="2" borderId="14" xfId="0" applyNumberFormat="1" applyFont="1" applyFill="1" applyBorder="1" applyAlignment="1">
      <alignment horizontal="center" vertical="center" wrapText="1"/>
    </xf>
    <xf numFmtId="1" fontId="28" fillId="2" borderId="12" xfId="0" applyNumberFormat="1" applyFont="1" applyFill="1" applyBorder="1" applyAlignment="1">
      <alignment horizontal="center" vertical="center" wrapText="1"/>
    </xf>
    <xf numFmtId="0" fontId="42" fillId="3" borderId="14" xfId="0" applyFont="1" applyFill="1" applyBorder="1" applyAlignment="1">
      <alignment horizontal="center" vertical="center" wrapText="1"/>
    </xf>
    <xf numFmtId="0" fontId="42" fillId="3" borderId="11" xfId="0" applyFont="1" applyFill="1" applyBorder="1" applyAlignment="1">
      <alignment horizontal="center" vertical="center" wrapText="1"/>
    </xf>
    <xf numFmtId="0" fontId="42" fillId="3" borderId="12" xfId="0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center" vertical="center"/>
    </xf>
    <xf numFmtId="0" fontId="27" fillId="0" borderId="14" xfId="0" quotePrefix="1" applyFont="1" applyBorder="1" applyAlignment="1">
      <alignment horizontal="center" vertical="center"/>
    </xf>
    <xf numFmtId="0" fontId="27" fillId="0" borderId="11" xfId="0" quotePrefix="1" applyFont="1" applyBorder="1" applyAlignment="1">
      <alignment horizontal="center" vertical="center"/>
    </xf>
    <xf numFmtId="0" fontId="35" fillId="0" borderId="14" xfId="0" quotePrefix="1" applyFont="1" applyBorder="1" applyAlignment="1">
      <alignment horizontal="center" vertical="center" wrapText="1"/>
    </xf>
    <xf numFmtId="0" fontId="35" fillId="0" borderId="11" xfId="0" quotePrefix="1" applyFont="1" applyBorder="1" applyAlignment="1">
      <alignment horizontal="center" vertical="center" wrapText="1"/>
    </xf>
    <xf numFmtId="0" fontId="42" fillId="3" borderId="53" xfId="0" applyFont="1" applyFill="1" applyBorder="1" applyAlignment="1">
      <alignment horizontal="center" vertical="center" wrapText="1"/>
    </xf>
    <xf numFmtId="0" fontId="42" fillId="3" borderId="28" xfId="0" applyFont="1" applyFill="1" applyBorder="1" applyAlignment="1">
      <alignment horizontal="center" vertical="center" wrapText="1"/>
    </xf>
    <xf numFmtId="0" fontId="42" fillId="3" borderId="29" xfId="0" applyFont="1" applyFill="1" applyBorder="1" applyAlignment="1">
      <alignment horizontal="center" vertical="center" wrapText="1"/>
    </xf>
    <xf numFmtId="0" fontId="28" fillId="2" borderId="14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/>
    </xf>
    <xf numFmtId="0" fontId="28" fillId="2" borderId="14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34" fillId="2" borderId="14" xfId="0" quotePrefix="1" applyFont="1" applyFill="1" applyBorder="1" applyAlignment="1">
      <alignment horizontal="center" vertical="center" wrapText="1"/>
    </xf>
    <xf numFmtId="0" fontId="34" fillId="2" borderId="11" xfId="0" quotePrefix="1" applyFont="1" applyFill="1" applyBorder="1" applyAlignment="1">
      <alignment horizontal="center" vertical="center" wrapText="1"/>
    </xf>
    <xf numFmtId="0" fontId="34" fillId="2" borderId="12" xfId="0" quotePrefix="1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35" fillId="2" borderId="14" xfId="0" applyFont="1" applyFill="1" applyBorder="1" applyAlignment="1">
      <alignment horizontal="center" vertical="center" wrapText="1"/>
    </xf>
    <xf numFmtId="0" fontId="35" fillId="2" borderId="12" xfId="0" applyFont="1" applyFill="1" applyBorder="1" applyAlignment="1">
      <alignment horizontal="center" vertical="center" wrapText="1"/>
    </xf>
    <xf numFmtId="0" fontId="34" fillId="2" borderId="13" xfId="0" applyFont="1" applyFill="1" applyBorder="1" applyAlignment="1">
      <alignment horizontal="center" vertical="center" wrapText="1"/>
    </xf>
    <xf numFmtId="12" fontId="23" fillId="0" borderId="14" xfId="0" quotePrefix="1" applyNumberFormat="1" applyFont="1" applyBorder="1" applyAlignment="1">
      <alignment horizontal="center" vertical="center" wrapText="1"/>
    </xf>
    <xf numFmtId="12" fontId="23" fillId="0" borderId="11" xfId="0" quotePrefix="1" applyNumberFormat="1" applyFont="1" applyBorder="1" applyAlignment="1">
      <alignment horizontal="center" vertical="center" wrapText="1"/>
    </xf>
    <xf numFmtId="12" fontId="23" fillId="0" borderId="12" xfId="0" quotePrefix="1" applyNumberFormat="1" applyFont="1" applyBorder="1" applyAlignment="1">
      <alignment horizontal="center" vertical="center" wrapText="1"/>
    </xf>
    <xf numFmtId="0" fontId="29" fillId="2" borderId="27" xfId="0" applyFont="1" applyFill="1" applyBorder="1" applyAlignment="1">
      <alignment horizontal="left" vertical="center"/>
    </xf>
    <xf numFmtId="0" fontId="28" fillId="2" borderId="13" xfId="0" applyFont="1" applyFill="1" applyBorder="1" applyAlignment="1">
      <alignment horizontal="center" vertical="center" wrapText="1"/>
    </xf>
    <xf numFmtId="0" fontId="20" fillId="5" borderId="15" xfId="0" applyFont="1" applyFill="1" applyBorder="1" applyAlignment="1">
      <alignment horizontal="center" vertical="center"/>
    </xf>
    <xf numFmtId="0" fontId="20" fillId="5" borderId="18" xfId="0" applyFont="1" applyFill="1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0" fontId="20" fillId="5" borderId="17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 wrapText="1"/>
    </xf>
    <xf numFmtId="0" fontId="20" fillId="5" borderId="8" xfId="0" applyFont="1" applyFill="1" applyBorder="1" applyAlignment="1">
      <alignment horizontal="center" vertical="center" wrapText="1"/>
    </xf>
    <xf numFmtId="0" fontId="20" fillId="5" borderId="5" xfId="0" applyFont="1" applyFill="1" applyBorder="1" applyAlignment="1">
      <alignment horizontal="center" vertical="center" wrapText="1"/>
    </xf>
    <xf numFmtId="0" fontId="20" fillId="5" borderId="6" xfId="0" applyFont="1" applyFill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0" fillId="5" borderId="49" xfId="0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/>
    </xf>
    <xf numFmtId="1" fontId="248" fillId="0" borderId="14" xfId="0" applyNumberFormat="1" applyFont="1" applyBorder="1" applyAlignment="1">
      <alignment horizontal="center" vertical="center" wrapText="1"/>
    </xf>
    <xf numFmtId="1" fontId="248" fillId="0" borderId="11" xfId="0" applyNumberFormat="1" applyFont="1" applyBorder="1" applyAlignment="1">
      <alignment horizontal="center" vertical="center" wrapText="1"/>
    </xf>
    <xf numFmtId="1" fontId="248" fillId="0" borderId="12" xfId="0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horizontal="center" vertical="center"/>
    </xf>
    <xf numFmtId="0" fontId="20" fillId="10" borderId="13" xfId="0" applyFont="1" applyFill="1" applyBorder="1" applyAlignment="1">
      <alignment horizontal="center" vertical="center"/>
    </xf>
    <xf numFmtId="15" fontId="25" fillId="2" borderId="1" xfId="0" quotePrefix="1" applyNumberFormat="1" applyFont="1" applyFill="1" applyBorder="1" applyAlignment="1">
      <alignment horizontal="left" vertical="center"/>
    </xf>
    <xf numFmtId="15" fontId="25" fillId="2" borderId="1" xfId="0" applyNumberFormat="1" applyFont="1" applyFill="1" applyBorder="1" applyAlignment="1">
      <alignment horizontal="left" vertical="center"/>
    </xf>
    <xf numFmtId="0" fontId="25" fillId="0" borderId="1" xfId="0" applyFont="1" applyBorder="1" applyAlignment="1">
      <alignment horizontal="left" vertical="center" wrapText="1"/>
    </xf>
    <xf numFmtId="0" fontId="25" fillId="2" borderId="1" xfId="0" applyFont="1" applyFill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3" xfId="0" quotePrefix="1" applyFont="1" applyBorder="1" applyAlignment="1">
      <alignment horizontal="center" vertical="center"/>
    </xf>
    <xf numFmtId="16" fontId="21" fillId="0" borderId="13" xfId="0" quotePrefix="1" applyNumberFormat="1" applyFont="1" applyBorder="1" applyAlignment="1">
      <alignment horizontal="center" vertical="center"/>
    </xf>
    <xf numFmtId="0" fontId="32" fillId="0" borderId="22" xfId="0" applyFont="1" applyBorder="1" applyAlignment="1">
      <alignment horizontal="center" vertical="center" wrapText="1"/>
    </xf>
    <xf numFmtId="0" fontId="32" fillId="0" borderId="23" xfId="0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0" fontId="32" fillId="0" borderId="25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31" xfId="0" applyFont="1" applyBorder="1" applyAlignment="1">
      <alignment horizontal="center" vertical="center" wrapText="1"/>
    </xf>
    <xf numFmtId="164" fontId="25" fillId="2" borderId="1" xfId="0" quotePrefix="1" applyNumberFormat="1" applyFont="1" applyFill="1" applyBorder="1" applyAlignment="1">
      <alignment horizontal="left" vertical="center"/>
    </xf>
    <xf numFmtId="1" fontId="53" fillId="13" borderId="50" xfId="0" applyNumberFormat="1" applyFont="1" applyFill="1" applyBorder="1" applyAlignment="1">
      <alignment horizontal="center" vertical="center" wrapText="1"/>
    </xf>
    <xf numFmtId="0" fontId="53" fillId="13" borderId="51" xfId="0" applyFont="1" applyFill="1" applyBorder="1" applyAlignment="1">
      <alignment horizontal="center" vertical="center" wrapText="1"/>
    </xf>
    <xf numFmtId="0" fontId="53" fillId="13" borderId="52" xfId="0" applyFont="1" applyFill="1" applyBorder="1" applyAlignment="1">
      <alignment horizontal="center" vertical="center" wrapText="1"/>
    </xf>
    <xf numFmtId="1" fontId="248" fillId="41" borderId="14" xfId="0" applyNumberFormat="1" applyFont="1" applyFill="1" applyBorder="1" applyAlignment="1">
      <alignment horizontal="center" vertical="center" wrapText="1"/>
    </xf>
    <xf numFmtId="1" fontId="248" fillId="41" borderId="11" xfId="0" applyNumberFormat="1" applyFont="1" applyFill="1" applyBorder="1" applyAlignment="1">
      <alignment horizontal="center" vertical="center" wrapText="1"/>
    </xf>
    <xf numFmtId="1" fontId="248" fillId="41" borderId="12" xfId="0" applyNumberFormat="1" applyFont="1" applyFill="1" applyBorder="1" applyAlignment="1">
      <alignment horizontal="center" vertical="center" wrapText="1"/>
    </xf>
    <xf numFmtId="0" fontId="28" fillId="2" borderId="53" xfId="0" applyFont="1" applyFill="1" applyBorder="1" applyAlignment="1">
      <alignment horizontal="center" vertical="center" wrapText="1"/>
    </xf>
    <xf numFmtId="0" fontId="28" fillId="2" borderId="29" xfId="0" applyFont="1" applyFill="1" applyBorder="1" applyAlignment="1">
      <alignment horizontal="center" vertical="center" wrapText="1"/>
    </xf>
    <xf numFmtId="0" fontId="28" fillId="41" borderId="53" xfId="0" applyFont="1" applyFill="1" applyBorder="1" applyAlignment="1">
      <alignment horizontal="center" vertical="center" wrapText="1"/>
    </xf>
    <xf numFmtId="0" fontId="28" fillId="41" borderId="29" xfId="0" applyFont="1" applyFill="1" applyBorder="1" applyAlignment="1">
      <alignment horizontal="center" vertical="center" wrapText="1"/>
    </xf>
    <xf numFmtId="0" fontId="32" fillId="5" borderId="14" xfId="2" applyFont="1" applyFill="1" applyBorder="1" applyAlignment="1">
      <alignment horizontal="center" vertical="center" wrapText="1"/>
    </xf>
    <xf numFmtId="0" fontId="32" fillId="5" borderId="12" xfId="2" applyFont="1" applyFill="1" applyBorder="1" applyAlignment="1">
      <alignment horizontal="center" vertical="center" wrapText="1"/>
    </xf>
    <xf numFmtId="1" fontId="32" fillId="5" borderId="14" xfId="2" applyNumberFormat="1" applyFont="1" applyFill="1" applyBorder="1" applyAlignment="1">
      <alignment horizontal="center" vertical="center" wrapText="1"/>
    </xf>
    <xf numFmtId="1" fontId="32" fillId="5" borderId="12" xfId="2" applyNumberFormat="1" applyFont="1" applyFill="1" applyBorder="1" applyAlignment="1">
      <alignment horizontal="center" vertical="center" wrapText="1"/>
    </xf>
    <xf numFmtId="1" fontId="32" fillId="0" borderId="14" xfId="2" applyNumberFormat="1" applyFont="1" applyBorder="1" applyAlignment="1">
      <alignment horizontal="center" vertical="center" wrapText="1"/>
    </xf>
    <xf numFmtId="1" fontId="32" fillId="0" borderId="12" xfId="2" applyNumberFormat="1" applyFont="1" applyBorder="1" applyAlignment="1">
      <alignment horizontal="center" vertical="center" wrapText="1"/>
    </xf>
    <xf numFmtId="1" fontId="25" fillId="5" borderId="14" xfId="2" applyNumberFormat="1" applyFont="1" applyFill="1" applyBorder="1" applyAlignment="1">
      <alignment horizontal="center" vertical="center" wrapText="1"/>
    </xf>
    <xf numFmtId="1" fontId="25" fillId="5" borderId="12" xfId="2" applyNumberFormat="1" applyFont="1" applyFill="1" applyBorder="1" applyAlignment="1">
      <alignment horizontal="center" vertical="center" wrapText="1"/>
    </xf>
    <xf numFmtId="0" fontId="33" fillId="0" borderId="14" xfId="2" applyFont="1" applyBorder="1" applyAlignment="1">
      <alignment horizontal="center" vertical="center"/>
    </xf>
    <xf numFmtId="0" fontId="33" fillId="0" borderId="12" xfId="2" applyFont="1" applyBorder="1" applyAlignment="1">
      <alignment horizontal="center" vertical="center"/>
    </xf>
    <xf numFmtId="0" fontId="36" fillId="0" borderId="0" xfId="2" applyFont="1" applyAlignment="1">
      <alignment horizontal="center" vertical="center"/>
    </xf>
    <xf numFmtId="0" fontId="214" fillId="0" borderId="14" xfId="2" quotePrefix="1" applyFont="1" applyBorder="1" applyAlignment="1">
      <alignment horizontal="center" vertical="center" wrapText="1"/>
    </xf>
    <xf numFmtId="0" fontId="214" fillId="0" borderId="12" xfId="2" quotePrefix="1" applyFont="1" applyBorder="1" applyAlignment="1">
      <alignment horizontal="center" vertical="center" wrapText="1"/>
    </xf>
    <xf numFmtId="1" fontId="25" fillId="5" borderId="13" xfId="2" applyNumberFormat="1" applyFont="1" applyFill="1" applyBorder="1" applyAlignment="1">
      <alignment horizontal="center" vertical="center" wrapText="1"/>
    </xf>
    <xf numFmtId="0" fontId="33" fillId="0" borderId="13" xfId="2" applyFont="1" applyBorder="1" applyAlignment="1">
      <alignment horizontal="center" vertical="center"/>
    </xf>
    <xf numFmtId="0" fontId="233" fillId="0" borderId="0" xfId="0" applyFont="1" applyAlignment="1">
      <alignment horizontal="center" vertical="center"/>
    </xf>
    <xf numFmtId="0" fontId="232" fillId="0" borderId="0" xfId="0" applyFont="1" applyAlignment="1">
      <alignment horizontal="left"/>
    </xf>
    <xf numFmtId="0" fontId="237" fillId="3" borderId="0" xfId="0" applyFont="1" applyFill="1" applyAlignment="1">
      <alignment horizontal="left" vertical="center" wrapText="1"/>
    </xf>
  </cellXfs>
  <cellStyles count="3554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46" xfId="3551" xr:uid="{E8ED992C-CC59-49B9-BDFF-2824EC62ACC0}"/>
    <cellStyle name="Normal 146 3" xfId="3553" xr:uid="{1A5F3C98-7373-46D2-A51C-287437E599DC}"/>
    <cellStyle name="Normal 147" xfId="3552" xr:uid="{D8A7EA2F-F874-4406-87ED-2202B458DBA2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0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jpe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jpe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89647</xdr:rowOff>
    </xdr:from>
    <xdr:to>
      <xdr:col>11</xdr:col>
      <xdr:colOff>298450</xdr:colOff>
      <xdr:row>26</xdr:row>
      <xdr:rowOff>168088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647FA4-A571-C71B-10C3-A44175F59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77" t="3219" r="2227" b="8445"/>
        <a:stretch/>
      </xdr:blipFill>
      <xdr:spPr>
        <a:xfrm>
          <a:off x="0" y="2801471"/>
          <a:ext cx="6954744" cy="3776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324969</xdr:colOff>
      <xdr:row>9</xdr:row>
      <xdr:rowOff>44825</xdr:rowOff>
    </xdr:from>
    <xdr:to>
      <xdr:col>20</xdr:col>
      <xdr:colOff>481852</xdr:colOff>
      <xdr:row>29</xdr:row>
      <xdr:rowOff>19961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D4A79D-9DCF-5A8A-DB79-C98D20441F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480" t="8006" b="2117"/>
        <a:stretch/>
      </xdr:blipFill>
      <xdr:spPr>
        <a:xfrm>
          <a:off x="6981263" y="1949825"/>
          <a:ext cx="5602942" cy="5353960"/>
        </a:xfrm>
        <a:prstGeom prst="rect">
          <a:avLst/>
        </a:prstGeom>
      </xdr:spPr>
    </xdr:pic>
    <xdr:clientData/>
  </xdr:twoCellAnchor>
  <xdr:oneCellAnchor>
    <xdr:from>
      <xdr:col>14</xdr:col>
      <xdr:colOff>414618</xdr:colOff>
      <xdr:row>21</xdr:row>
      <xdr:rowOff>257735</xdr:rowOff>
    </xdr:from>
    <xdr:ext cx="2947148" cy="1575688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588B2D1-7025-E30F-E84C-354FA2BC67B6}"/>
            </a:ext>
          </a:extLst>
        </xdr:cNvPr>
        <xdr:cNvSpPr txBox="1"/>
      </xdr:nvSpPr>
      <xdr:spPr>
        <a:xfrm>
          <a:off x="8886265" y="5210735"/>
          <a:ext cx="2947148" cy="1575688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vi-VN" sz="1400">
              <a:solidFill>
                <a:srgbClr val="FF0000"/>
              </a:solidFill>
            </a:rPr>
            <a:t>Đường ráp vai đang nằm 3/4" về sau khi để áo nằm phẳng. Vui lòng cân bằng trở lại thân trước, để đường ráp vai nằm ngay tại cao vai/ vai tự nhiên của người mặc</a:t>
          </a:r>
          <a:r>
            <a:rPr lang="en-US" sz="1400">
              <a:solidFill>
                <a:srgbClr val="FF0000"/>
              </a:solidFill>
            </a:rPr>
            <a:t> -</a:t>
          </a:r>
          <a:r>
            <a:rPr lang="en-US" sz="1400" baseline="0">
              <a:solidFill>
                <a:srgbClr val="FF0000"/>
              </a:solidFill>
            </a:rPr>
            <a:t> điều chỉnh dài nách áo trước và sao cho điều chỉnh này</a:t>
          </a:r>
          <a:r>
            <a:rPr lang="vi-VN" sz="1400">
              <a:solidFill>
                <a:srgbClr val="FF0000"/>
              </a:solidFill>
            </a:rPr>
            <a:t>.</a:t>
          </a:r>
          <a:endParaRPr lang="en-US" sz="1400">
            <a:solidFill>
              <a:srgbClr val="FF0000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381000</xdr:colOff>
      <xdr:row>3</xdr:row>
      <xdr:rowOff>381000</xdr:rowOff>
    </xdr:from>
    <xdr:to>
      <xdr:col>15</xdr:col>
      <xdr:colOff>1272282</xdr:colOff>
      <xdr:row>8</xdr:row>
      <xdr:rowOff>324268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F2325F-AEDA-498C-BE3E-9A92C2D73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11750" y="1881188"/>
          <a:ext cx="2701032" cy="22292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3348043</xdr:colOff>
      <xdr:row>18</xdr:row>
      <xdr:rowOff>859568</xdr:rowOff>
    </xdr:from>
    <xdr:to>
      <xdr:col>1</xdr:col>
      <xdr:colOff>6977065</xdr:colOff>
      <xdr:row>20</xdr:row>
      <xdr:rowOff>42784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85A517-BB3B-48EE-B506-EA7D24A8C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7916478" y="17555696"/>
          <a:ext cx="2159778" cy="3629022"/>
        </a:xfrm>
        <a:prstGeom prst="rect">
          <a:avLst/>
        </a:prstGeom>
      </xdr:spPr>
    </xdr:pic>
    <xdr:clientData/>
  </xdr:twoCellAnchor>
  <xdr:twoCellAnchor editAs="oneCell">
    <xdr:from>
      <xdr:col>1</xdr:col>
      <xdr:colOff>4875213</xdr:colOff>
      <xdr:row>35</xdr:row>
      <xdr:rowOff>95253</xdr:rowOff>
    </xdr:from>
    <xdr:to>
      <xdr:col>1</xdr:col>
      <xdr:colOff>6568312</xdr:colOff>
      <xdr:row>35</xdr:row>
      <xdr:rowOff>1751138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AE43E85-0BA1-19DA-0C14-6EE8900B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09026" y="39004878"/>
          <a:ext cx="1693099" cy="1655885"/>
        </a:xfrm>
        <a:prstGeom prst="rect">
          <a:avLst/>
        </a:prstGeom>
      </xdr:spPr>
    </xdr:pic>
    <xdr:clientData/>
  </xdr:twoCellAnchor>
  <xdr:twoCellAnchor editAs="oneCell">
    <xdr:from>
      <xdr:col>1</xdr:col>
      <xdr:colOff>3630420</xdr:colOff>
      <xdr:row>27</xdr:row>
      <xdr:rowOff>333376</xdr:rowOff>
    </xdr:from>
    <xdr:to>
      <xdr:col>1</xdr:col>
      <xdr:colOff>7898216</xdr:colOff>
      <xdr:row>27</xdr:row>
      <xdr:rowOff>1142999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347AA28-7E11-6FF8-FDF8-AEC53F1293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1406" r="22681"/>
        <a:stretch/>
      </xdr:blipFill>
      <xdr:spPr>
        <a:xfrm rot="16200000">
          <a:off x="9193319" y="32251353"/>
          <a:ext cx="809623" cy="426779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1714499</xdr:colOff>
      <xdr:row>46</xdr:row>
      <xdr:rowOff>109675</xdr:rowOff>
    </xdr:from>
    <xdr:to>
      <xdr:col>7</xdr:col>
      <xdr:colOff>1276350</xdr:colOff>
      <xdr:row>46</xdr:row>
      <xdr:rowOff>1541017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8C396A4-3C9E-4AFB-A83A-921F9341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15687" y="56283363"/>
          <a:ext cx="3752850" cy="1431342"/>
        </a:xfrm>
        <a:prstGeom prst="rect">
          <a:avLst/>
        </a:prstGeom>
      </xdr:spPr>
    </xdr:pic>
    <xdr:clientData/>
  </xdr:twoCellAnchor>
  <xdr:twoCellAnchor editAs="oneCell">
    <xdr:from>
      <xdr:col>2</xdr:col>
      <xdr:colOff>1685928</xdr:colOff>
      <xdr:row>42</xdr:row>
      <xdr:rowOff>214312</xdr:rowOff>
    </xdr:from>
    <xdr:to>
      <xdr:col>7</xdr:col>
      <xdr:colOff>1290636</xdr:colOff>
      <xdr:row>43</xdr:row>
      <xdr:rowOff>1072134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D0C8B0-D731-404F-BB8C-FF09701ED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87116" y="51125437"/>
          <a:ext cx="3767136" cy="2215133"/>
        </a:xfrm>
        <a:prstGeom prst="rect">
          <a:avLst/>
        </a:prstGeom>
      </xdr:spPr>
    </xdr:pic>
    <xdr:clientData/>
  </xdr:twoCellAnchor>
  <xdr:twoCellAnchor editAs="oneCell">
    <xdr:from>
      <xdr:col>1</xdr:col>
      <xdr:colOff>3706812</xdr:colOff>
      <xdr:row>23</xdr:row>
      <xdr:rowOff>71437</xdr:rowOff>
    </xdr:from>
    <xdr:to>
      <xdr:col>1</xdr:col>
      <xdr:colOff>5502529</xdr:colOff>
      <xdr:row>23</xdr:row>
      <xdr:rowOff>1500186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70DF168-7BA3-4C36-978E-C3B38F301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7724109" y="24772016"/>
          <a:ext cx="1428749" cy="1795717"/>
        </a:xfrm>
        <a:prstGeom prst="rect">
          <a:avLst/>
        </a:prstGeom>
      </xdr:spPr>
    </xdr:pic>
    <xdr:clientData/>
  </xdr:twoCellAnchor>
  <xdr:twoCellAnchor editAs="oneCell">
    <xdr:from>
      <xdr:col>1</xdr:col>
      <xdr:colOff>4151312</xdr:colOff>
      <xdr:row>28</xdr:row>
      <xdr:rowOff>134938</xdr:rowOff>
    </xdr:from>
    <xdr:to>
      <xdr:col>1</xdr:col>
      <xdr:colOff>7158935</xdr:colOff>
      <xdr:row>28</xdr:row>
      <xdr:rowOff>1333500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B1CF398-1216-4231-B0AF-420F4F529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608" r="2771"/>
        <a:stretch/>
      </xdr:blipFill>
      <xdr:spPr>
        <a:xfrm>
          <a:off x="7985125" y="35139313"/>
          <a:ext cx="3007623" cy="1198562"/>
        </a:xfrm>
        <a:prstGeom prst="rect">
          <a:avLst/>
        </a:prstGeom>
      </xdr:spPr>
    </xdr:pic>
    <xdr:clientData/>
  </xdr:twoCellAnchor>
  <xdr:twoCellAnchor editAs="oneCell">
    <xdr:from>
      <xdr:col>1</xdr:col>
      <xdr:colOff>2486409</xdr:colOff>
      <xdr:row>20</xdr:row>
      <xdr:rowOff>775907</xdr:rowOff>
    </xdr:from>
    <xdr:to>
      <xdr:col>1</xdr:col>
      <xdr:colOff>9367143</xdr:colOff>
      <xdr:row>21</xdr:row>
      <xdr:rowOff>2119318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FAB9E79-329C-41A6-AE2C-607B2A91A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8565008" y="22653184"/>
          <a:ext cx="2391161" cy="6880734"/>
        </a:xfrm>
        <a:prstGeom prst="rect">
          <a:avLst/>
        </a:prstGeom>
      </xdr:spPr>
    </xdr:pic>
    <xdr:clientData/>
  </xdr:twoCellAnchor>
  <xdr:twoCellAnchor>
    <xdr:from>
      <xdr:col>2</xdr:col>
      <xdr:colOff>3476623</xdr:colOff>
      <xdr:row>44</xdr:row>
      <xdr:rowOff>119061</xdr:rowOff>
    </xdr:from>
    <xdr:to>
      <xdr:col>2</xdr:col>
      <xdr:colOff>5095874</xdr:colOff>
      <xdr:row>45</xdr:row>
      <xdr:rowOff>654599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0B17D5B-1479-488C-A042-023C6837A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77811" y="53697186"/>
          <a:ext cx="1619251" cy="2678663"/>
        </a:xfrm>
        <a:prstGeom prst="rect">
          <a:avLst/>
        </a:prstGeom>
      </xdr:spPr>
    </xdr:pic>
    <xdr:clientData/>
  </xdr:twoCellAnchor>
  <xdr:twoCellAnchor editAs="oneCell">
    <xdr:from>
      <xdr:col>1</xdr:col>
      <xdr:colOff>4206151</xdr:colOff>
      <xdr:row>38</xdr:row>
      <xdr:rowOff>2166937</xdr:rowOff>
    </xdr:from>
    <xdr:to>
      <xdr:col>1</xdr:col>
      <xdr:colOff>6476999</xdr:colOff>
      <xdr:row>39</xdr:row>
      <xdr:rowOff>2124497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48F9A99-4FA6-4380-95EC-4FCAD88CEC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50965"/>
        <a:stretch/>
      </xdr:blipFill>
      <xdr:spPr>
        <a:xfrm>
          <a:off x="8039964" y="45362812"/>
          <a:ext cx="2270848" cy="2172123"/>
        </a:xfrm>
        <a:prstGeom prst="rect">
          <a:avLst/>
        </a:prstGeom>
      </xdr:spPr>
    </xdr:pic>
    <xdr:clientData/>
  </xdr:twoCellAnchor>
  <xdr:twoCellAnchor>
    <xdr:from>
      <xdr:col>1</xdr:col>
      <xdr:colOff>3095623</xdr:colOff>
      <xdr:row>37</xdr:row>
      <xdr:rowOff>142876</xdr:rowOff>
    </xdr:from>
    <xdr:to>
      <xdr:col>1</xdr:col>
      <xdr:colOff>6048374</xdr:colOff>
      <xdr:row>37</xdr:row>
      <xdr:rowOff>1328856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62FD9CF-102A-4CBF-8B4D-0CC29EDF6F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198" t="31779"/>
        <a:stretch/>
      </xdr:blipFill>
      <xdr:spPr>
        <a:xfrm>
          <a:off x="6929436" y="38671501"/>
          <a:ext cx="2952751" cy="1185980"/>
        </a:xfrm>
        <a:prstGeom prst="rect">
          <a:avLst/>
        </a:prstGeom>
      </xdr:spPr>
    </xdr:pic>
    <xdr:clientData/>
  </xdr:twoCellAnchor>
  <xdr:twoCellAnchor editAs="oneCell">
    <xdr:from>
      <xdr:col>3</xdr:col>
      <xdr:colOff>349250</xdr:colOff>
      <xdr:row>38</xdr:row>
      <xdr:rowOff>944563</xdr:rowOff>
    </xdr:from>
    <xdr:to>
      <xdr:col>7</xdr:col>
      <xdr:colOff>362873</xdr:colOff>
      <xdr:row>39</xdr:row>
      <xdr:rowOff>935461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9CCAAF0-01E9-262E-ADD5-68271767DD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7043"/>
        <a:stretch/>
      </xdr:blipFill>
      <xdr:spPr>
        <a:xfrm>
          <a:off x="15478125" y="44108688"/>
          <a:ext cx="2553623" cy="2213398"/>
        </a:xfrm>
        <a:prstGeom prst="rect">
          <a:avLst/>
        </a:prstGeom>
      </xdr:spPr>
    </xdr:pic>
    <xdr:clientData/>
  </xdr:twoCellAnchor>
  <xdr:twoCellAnchor>
    <xdr:from>
      <xdr:col>2</xdr:col>
      <xdr:colOff>2881313</xdr:colOff>
      <xdr:row>40</xdr:row>
      <xdr:rowOff>214313</xdr:rowOff>
    </xdr:from>
    <xdr:to>
      <xdr:col>2</xdr:col>
      <xdr:colOff>5405437</xdr:colOff>
      <xdr:row>41</xdr:row>
      <xdr:rowOff>1143000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E72E0687-544C-4FCE-9974-0C6A89C9407F}"/>
            </a:ext>
          </a:extLst>
        </xdr:cNvPr>
        <xdr:cNvGrpSpPr/>
      </xdr:nvGrpSpPr>
      <xdr:grpSpPr>
        <a:xfrm>
          <a:off x="14859000" y="47667863"/>
          <a:ext cx="0" cy="2300287"/>
          <a:chOff x="28765499" y="2095501"/>
          <a:chExt cx="2457451" cy="2076450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333072F5-7C91-C420-7560-07D750BB96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9889450" y="2095501"/>
            <a:ext cx="1333500" cy="2076450"/>
          </a:xfrm>
          <a:prstGeom prst="rect">
            <a:avLst/>
          </a:prstGeom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7B8BC739-AF10-C650-4477-7FC0973EE44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765499" y="2133600"/>
            <a:ext cx="1143001" cy="19812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7239000</xdr:colOff>
      <xdr:row>0</xdr:row>
      <xdr:rowOff>119062</xdr:rowOff>
    </xdr:from>
    <xdr:to>
      <xdr:col>1</xdr:col>
      <xdr:colOff>9518290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F253EF-9F1A-4646-963B-CCEDD8F1F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072813" y="119062"/>
          <a:ext cx="2279290" cy="18811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04CED-5B89-4965-8F0B-D855DF21C706}">
  <dimension ref="A1:U93"/>
  <sheetViews>
    <sheetView view="pageBreakPreview" topLeftCell="A49" zoomScale="70" zoomScaleNormal="130" zoomScaleSheetLayoutView="70" workbookViewId="0">
      <selection activeCell="B92" sqref="B92:P92"/>
    </sheetView>
  </sheetViews>
  <sheetFormatPr defaultColWidth="9.109375" defaultRowHeight="23.4"/>
  <cols>
    <col min="1" max="16384" width="9.109375" style="146"/>
  </cols>
  <sheetData>
    <row r="1" spans="1:15">
      <c r="A1" s="145" t="s">
        <v>0</v>
      </c>
    </row>
    <row r="2" spans="1:15" s="167" customFormat="1" ht="15.6">
      <c r="A2" s="288" t="s">
        <v>1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</row>
    <row r="3" spans="1:15" s="168" customFormat="1" ht="15.6">
      <c r="A3" s="289" t="s">
        <v>2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</row>
    <row r="4" spans="1:15" s="167" customFormat="1" ht="15.6">
      <c r="A4" s="167" t="s">
        <v>3</v>
      </c>
    </row>
    <row r="5" spans="1:15" s="169" customFormat="1" ht="15.6">
      <c r="A5" s="169" t="s">
        <v>4</v>
      </c>
      <c r="F5" s="167"/>
    </row>
    <row r="6" spans="1:15" s="167" customFormat="1" ht="15.6">
      <c r="A6" s="167" t="s">
        <v>5</v>
      </c>
    </row>
    <row r="7" spans="1:15" s="169" customFormat="1" ht="15.6">
      <c r="A7" s="169" t="s">
        <v>6</v>
      </c>
    </row>
    <row r="8" spans="1:15" s="167" customFormat="1" ht="15.6">
      <c r="A8" s="167" t="s">
        <v>7</v>
      </c>
    </row>
    <row r="9" spans="1:15" s="168" customFormat="1" ht="15.6">
      <c r="A9" s="289" t="s">
        <v>8</v>
      </c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</row>
    <row r="10" spans="1:15" s="167" customFormat="1" ht="15.6">
      <c r="A10" s="167" t="s">
        <v>9</v>
      </c>
    </row>
    <row r="11" spans="1:15" s="169" customFormat="1" ht="15.6">
      <c r="A11" s="169" t="s">
        <v>10</v>
      </c>
    </row>
    <row r="12" spans="1:15" s="169" customFormat="1" ht="15.6"/>
    <row r="13" spans="1:15" s="165" customFormat="1" ht="15.6">
      <c r="A13" s="168" t="s">
        <v>11</v>
      </c>
      <c r="G13" s="168" t="s">
        <v>12</v>
      </c>
    </row>
    <row r="14" spans="1:15" s="165" customFormat="1" ht="15.6"/>
    <row r="31" spans="1:6">
      <c r="A31" s="166" t="s">
        <v>13</v>
      </c>
      <c r="B31" s="164"/>
      <c r="C31" s="164"/>
      <c r="D31" s="164"/>
      <c r="E31" s="164"/>
      <c r="F31" s="164"/>
    </row>
    <row r="32" spans="1:6">
      <c r="A32" s="166" t="s">
        <v>14</v>
      </c>
      <c r="B32" s="164"/>
      <c r="C32" s="164"/>
      <c r="D32" s="164"/>
      <c r="E32" s="164"/>
      <c r="F32" s="164"/>
    </row>
    <row r="33" spans="1:21">
      <c r="A33" s="166" t="s">
        <v>15</v>
      </c>
      <c r="B33" s="164"/>
      <c r="C33" s="164"/>
      <c r="D33" s="164" t="s">
        <v>16</v>
      </c>
      <c r="E33" s="164"/>
      <c r="F33" s="164"/>
    </row>
    <row r="34" spans="1:21">
      <c r="A34" s="165" t="s">
        <v>17</v>
      </c>
    </row>
    <row r="35" spans="1:21">
      <c r="A35" s="165" t="s">
        <v>18</v>
      </c>
    </row>
    <row r="36" spans="1:21">
      <c r="A36" s="168" t="s">
        <v>19</v>
      </c>
    </row>
    <row r="37" spans="1:21">
      <c r="A37" s="168"/>
    </row>
    <row r="38" spans="1:21">
      <c r="A38" s="170" t="s">
        <v>20</v>
      </c>
      <c r="F38" s="170" t="s">
        <v>21</v>
      </c>
    </row>
    <row r="39" spans="1:21">
      <c r="A39" s="165" t="s">
        <v>22</v>
      </c>
    </row>
    <row r="40" spans="1:21">
      <c r="A40" s="165" t="s">
        <v>23</v>
      </c>
    </row>
    <row r="41" spans="1:21">
      <c r="A41" s="168" t="s">
        <v>24</v>
      </c>
    </row>
    <row r="42" spans="1:21">
      <c r="A42" s="165" t="s">
        <v>25</v>
      </c>
    </row>
    <row r="43" spans="1:21">
      <c r="A43" s="168" t="s">
        <v>26</v>
      </c>
    </row>
    <row r="44" spans="1:21" ht="34.5" customHeight="1">
      <c r="A44" s="165" t="s">
        <v>27</v>
      </c>
    </row>
    <row r="45" spans="1:21">
      <c r="A45" s="165" t="s">
        <v>28</v>
      </c>
    </row>
    <row r="46" spans="1:21" ht="43.5" customHeight="1">
      <c r="A46" s="289" t="s">
        <v>29</v>
      </c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</row>
    <row r="47" spans="1:21">
      <c r="A47" s="165" t="s">
        <v>30</v>
      </c>
      <c r="H47" s="168" t="s">
        <v>31</v>
      </c>
    </row>
    <row r="48" spans="1:21">
      <c r="A48" s="165" t="s">
        <v>32</v>
      </c>
    </row>
    <row r="49" spans="1:9">
      <c r="A49" s="168" t="s">
        <v>33</v>
      </c>
    </row>
    <row r="50" spans="1:9">
      <c r="A50" s="165" t="s">
        <v>34</v>
      </c>
    </row>
    <row r="51" spans="1:9">
      <c r="A51" s="168" t="s">
        <v>35</v>
      </c>
    </row>
    <row r="52" spans="1:9">
      <c r="A52" s="165" t="s">
        <v>36</v>
      </c>
    </row>
    <row r="53" spans="1:9">
      <c r="A53" s="168" t="s">
        <v>37</v>
      </c>
    </row>
    <row r="54" spans="1:9">
      <c r="A54" s="165" t="s">
        <v>38</v>
      </c>
      <c r="B54" s="165"/>
      <c r="C54" s="165"/>
      <c r="D54" s="165"/>
      <c r="E54" s="165"/>
      <c r="F54" s="165"/>
      <c r="G54" s="168" t="s">
        <v>39</v>
      </c>
      <c r="H54" s="165"/>
      <c r="I54" s="165"/>
    </row>
    <row r="55" spans="1:9">
      <c r="A55" s="165" t="s">
        <v>40</v>
      </c>
      <c r="B55" s="165"/>
      <c r="C55" s="165"/>
      <c r="D55" s="165"/>
      <c r="E55" s="165"/>
      <c r="F55" s="165"/>
      <c r="G55" s="168" t="s">
        <v>41</v>
      </c>
      <c r="H55" s="165"/>
      <c r="I55" s="165"/>
    </row>
    <row r="56" spans="1:9">
      <c r="A56" s="165" t="s">
        <v>42</v>
      </c>
      <c r="B56" s="165"/>
      <c r="C56" s="165"/>
      <c r="D56" s="165"/>
      <c r="E56" s="165"/>
      <c r="F56" s="165"/>
      <c r="G56" s="168" t="s">
        <v>43</v>
      </c>
      <c r="H56" s="165"/>
      <c r="I56" s="165"/>
    </row>
    <row r="59" spans="1:9">
      <c r="B59" s="165"/>
      <c r="C59" s="165"/>
      <c r="D59" s="165"/>
      <c r="E59" s="165"/>
      <c r="F59" s="165"/>
      <c r="G59" s="165"/>
      <c r="H59" s="165"/>
      <c r="I59" s="165"/>
    </row>
    <row r="60" spans="1:9">
      <c r="B60" s="165"/>
      <c r="C60" s="165"/>
      <c r="D60" s="165"/>
      <c r="E60" s="165"/>
      <c r="F60" s="165"/>
      <c r="G60" s="165"/>
      <c r="H60" s="165"/>
      <c r="I60" s="165"/>
    </row>
    <row r="61" spans="1:9">
      <c r="B61" s="165"/>
      <c r="C61" s="165"/>
      <c r="D61" s="165"/>
      <c r="E61" s="165"/>
      <c r="F61" s="165"/>
      <c r="G61" s="165"/>
      <c r="H61" s="165"/>
      <c r="I61" s="165"/>
    </row>
    <row r="62" spans="1:9">
      <c r="B62" s="165"/>
      <c r="C62" s="165"/>
      <c r="D62" s="165"/>
      <c r="E62" s="165"/>
      <c r="F62" s="165"/>
      <c r="G62" s="165"/>
      <c r="H62" s="165"/>
      <c r="I62" s="165"/>
    </row>
    <row r="63" spans="1:9">
      <c r="B63" s="165"/>
      <c r="C63" s="165"/>
      <c r="D63" s="165"/>
      <c r="E63" s="165"/>
      <c r="F63" s="165"/>
      <c r="G63" s="165"/>
      <c r="H63" s="165"/>
      <c r="I63" s="165"/>
    </row>
    <row r="64" spans="1:9">
      <c r="B64" s="165"/>
      <c r="C64" s="165"/>
      <c r="D64" s="165"/>
      <c r="E64" s="165"/>
      <c r="F64" s="165"/>
      <c r="G64" s="165"/>
      <c r="H64" s="165"/>
      <c r="I64" s="165"/>
    </row>
    <row r="65" spans="2:9">
      <c r="B65" s="165"/>
      <c r="C65" s="165"/>
      <c r="D65" s="165"/>
      <c r="E65" s="165"/>
      <c r="F65" s="165"/>
      <c r="G65" s="165"/>
      <c r="H65" s="165"/>
      <c r="I65" s="165"/>
    </row>
    <row r="66" spans="2:9">
      <c r="B66" s="165"/>
      <c r="C66" s="165"/>
      <c r="D66" s="165"/>
      <c r="E66" s="165"/>
      <c r="F66" s="165"/>
      <c r="G66" s="165"/>
      <c r="H66" s="165"/>
      <c r="I66" s="165"/>
    </row>
    <row r="67" spans="2:9">
      <c r="B67" s="165"/>
      <c r="C67" s="165"/>
      <c r="D67" s="165"/>
      <c r="E67" s="165"/>
      <c r="F67" s="165"/>
      <c r="G67" s="165"/>
      <c r="H67" s="165"/>
      <c r="I67" s="165"/>
    </row>
    <row r="68" spans="2:9">
      <c r="B68" s="165"/>
      <c r="C68" s="165"/>
      <c r="D68" s="165"/>
      <c r="E68" s="165"/>
      <c r="F68" s="165"/>
      <c r="G68" s="165"/>
      <c r="H68" s="165"/>
      <c r="I68" s="165"/>
    </row>
    <row r="69" spans="2:9">
      <c r="B69" s="165"/>
      <c r="C69" s="165"/>
      <c r="D69" s="165"/>
      <c r="E69" s="165"/>
      <c r="F69" s="165"/>
      <c r="G69" s="165"/>
      <c r="H69" s="165"/>
      <c r="I69" s="165"/>
    </row>
    <row r="70" spans="2:9">
      <c r="B70" s="165"/>
      <c r="C70" s="165"/>
      <c r="D70" s="165"/>
      <c r="E70" s="165"/>
      <c r="F70" s="165"/>
      <c r="G70" s="165"/>
      <c r="H70" s="165"/>
      <c r="I70" s="165"/>
    </row>
    <row r="71" spans="2:9">
      <c r="B71" s="165"/>
      <c r="C71" s="165"/>
      <c r="D71" s="165"/>
      <c r="E71" s="165"/>
      <c r="F71" s="165"/>
      <c r="G71" s="165"/>
      <c r="H71" s="165"/>
      <c r="I71" s="165"/>
    </row>
    <row r="72" spans="2:9">
      <c r="B72" s="165"/>
      <c r="C72" s="165"/>
      <c r="D72" s="165"/>
      <c r="E72" s="165"/>
      <c r="F72" s="165"/>
      <c r="G72" s="165"/>
      <c r="H72" s="165"/>
      <c r="I72" s="165"/>
    </row>
    <row r="73" spans="2:9">
      <c r="B73" s="165"/>
      <c r="C73" s="165"/>
      <c r="D73" s="165"/>
      <c r="E73" s="165"/>
      <c r="F73" s="165"/>
      <c r="G73" s="165"/>
      <c r="H73" s="165"/>
      <c r="I73" s="165"/>
    </row>
    <row r="92" spans="2:2" ht="409.6">
      <c r="B92" s="171" t="s">
        <v>44</v>
      </c>
    </row>
    <row r="93" spans="2:2">
      <c r="B93" s="146" t="s">
        <v>45</v>
      </c>
    </row>
  </sheetData>
  <mergeCells count="4">
    <mergeCell ref="A2:O2"/>
    <mergeCell ref="A3:O3"/>
    <mergeCell ref="A9:O9"/>
    <mergeCell ref="A46:U46"/>
  </mergeCells>
  <pageMargins left="0.25" right="0" top="0.61299868766404197" bottom="0.75" header="0" footer="0"/>
  <pageSetup paperSize="9" scale="73" orientation="landscape" r:id="rId1"/>
  <rowBreaks count="1" manualBreakCount="1">
    <brk id="30" max="2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P129"/>
  <sheetViews>
    <sheetView tabSelected="1" view="pageBreakPreview" topLeftCell="A91" zoomScale="40" zoomScaleNormal="55" zoomScaleSheetLayoutView="40" zoomScalePageLayoutView="40" workbookViewId="0">
      <selection activeCell="C109" sqref="C109"/>
    </sheetView>
  </sheetViews>
  <sheetFormatPr defaultColWidth="9.109375" defaultRowHeight="16.8"/>
  <cols>
    <col min="1" max="1" width="6.5546875" style="70" customWidth="1"/>
    <col min="2" max="2" width="26.6640625" style="70" customWidth="1"/>
    <col min="3" max="3" width="26" style="70" customWidth="1"/>
    <col min="4" max="4" width="22.5546875" style="70" customWidth="1"/>
    <col min="5" max="5" width="19.88671875" style="70" customWidth="1"/>
    <col min="6" max="6" width="21" style="70" customWidth="1"/>
    <col min="7" max="7" width="21" style="71" customWidth="1"/>
    <col min="8" max="11" width="21" style="70" customWidth="1"/>
    <col min="12" max="12" width="18.88671875" style="70" customWidth="1"/>
    <col min="13" max="13" width="14.109375" style="70" customWidth="1"/>
    <col min="14" max="15" width="13.44140625" style="70" customWidth="1"/>
    <col min="16" max="16" width="23.33203125" style="70" customWidth="1"/>
    <col min="17" max="20" width="9.109375" style="70"/>
    <col min="21" max="21" width="18.33203125" style="70" customWidth="1"/>
    <col min="22" max="16384" width="9.109375" style="70"/>
  </cols>
  <sheetData>
    <row r="1" spans="1:16" s="1" customFormat="1" ht="39.9" customHeight="1">
      <c r="A1" s="41"/>
      <c r="B1" s="41"/>
      <c r="C1" s="41"/>
      <c r="D1" s="42"/>
      <c r="E1" s="41"/>
      <c r="F1" s="41"/>
      <c r="G1" s="41"/>
      <c r="H1" s="41"/>
      <c r="I1" s="41"/>
      <c r="J1" s="41"/>
      <c r="K1" s="41"/>
      <c r="L1" s="43"/>
      <c r="M1" s="346" t="s">
        <v>46</v>
      </c>
      <c r="N1" s="346" t="s">
        <v>46</v>
      </c>
      <c r="O1" s="351" t="s">
        <v>47</v>
      </c>
      <c r="P1" s="351"/>
    </row>
    <row r="2" spans="1:16" s="1" customFormat="1" ht="39.9" customHeight="1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3"/>
      <c r="M2" s="346" t="s">
        <v>48</v>
      </c>
      <c r="N2" s="346" t="s">
        <v>48</v>
      </c>
      <c r="O2" s="352" t="s">
        <v>49</v>
      </c>
      <c r="P2" s="352"/>
    </row>
    <row r="3" spans="1:16" s="1" customFormat="1" ht="39.9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3"/>
      <c r="M3" s="346" t="s">
        <v>50</v>
      </c>
      <c r="N3" s="346" t="s">
        <v>50</v>
      </c>
      <c r="O3" s="353" t="s">
        <v>51</v>
      </c>
      <c r="P3" s="351"/>
    </row>
    <row r="4" spans="1:16" s="3" customFormat="1" ht="33" customHeight="1" thickBot="1">
      <c r="B4" s="2" t="s">
        <v>52</v>
      </c>
      <c r="G4" s="4"/>
    </row>
    <row r="5" spans="1:16" s="3" customFormat="1" ht="33" customHeight="1">
      <c r="B5" s="5" t="s">
        <v>53</v>
      </c>
      <c r="C5" s="5"/>
      <c r="D5" s="2"/>
      <c r="F5" s="6"/>
      <c r="G5" s="83"/>
      <c r="H5" s="354" t="s">
        <v>54</v>
      </c>
      <c r="I5" s="355"/>
      <c r="J5" s="355"/>
      <c r="K5" s="355"/>
      <c r="L5" s="355"/>
      <c r="M5" s="356"/>
    </row>
    <row r="6" spans="1:16" s="81" customFormat="1" ht="37.950000000000003" customHeight="1">
      <c r="B6" s="82" t="s">
        <v>55</v>
      </c>
      <c r="C6" s="82"/>
      <c r="D6" s="7" t="s">
        <v>56</v>
      </c>
      <c r="E6" s="78"/>
      <c r="F6" s="82"/>
      <c r="G6" s="83"/>
      <c r="H6" s="357"/>
      <c r="I6" s="358"/>
      <c r="J6" s="358"/>
      <c r="K6" s="358"/>
      <c r="L6" s="358"/>
      <c r="M6" s="359"/>
      <c r="N6" s="83"/>
      <c r="O6" s="83"/>
      <c r="P6" s="83"/>
    </row>
    <row r="7" spans="1:16" s="81" customFormat="1" ht="37.950000000000003" customHeight="1">
      <c r="B7" s="82" t="s">
        <v>57</v>
      </c>
      <c r="C7" s="82"/>
      <c r="D7" s="7" t="s">
        <v>58</v>
      </c>
      <c r="E7" s="7"/>
      <c r="F7" s="82"/>
      <c r="G7" s="83"/>
      <c r="H7" s="357"/>
      <c r="I7" s="358"/>
      <c r="J7" s="358"/>
      <c r="K7" s="358"/>
      <c r="L7" s="358"/>
      <c r="M7" s="359"/>
      <c r="N7"/>
      <c r="O7" s="83"/>
      <c r="P7" s="83"/>
    </row>
    <row r="8" spans="1:16" s="81" customFormat="1" ht="37.950000000000003" customHeight="1" thickBot="1">
      <c r="B8" s="82" t="s">
        <v>59</v>
      </c>
      <c r="C8" s="82"/>
      <c r="D8" s="82" t="s">
        <v>60</v>
      </c>
      <c r="E8" s="82"/>
      <c r="F8" s="82"/>
      <c r="G8" s="83"/>
      <c r="H8" s="360"/>
      <c r="I8" s="361"/>
      <c r="J8" s="361"/>
      <c r="K8" s="361"/>
      <c r="L8" s="361"/>
      <c r="M8" s="362"/>
      <c r="N8" s="83"/>
      <c r="O8" s="83"/>
      <c r="P8" s="83"/>
    </row>
    <row r="9" spans="1:16" s="18" customFormat="1" ht="31.2" customHeight="1">
      <c r="B9" s="8" t="s">
        <v>61</v>
      </c>
      <c r="C9" s="8"/>
      <c r="D9" s="44" t="s">
        <v>62</v>
      </c>
      <c r="E9" s="9"/>
      <c r="F9" s="10"/>
      <c r="G9" s="11"/>
      <c r="H9" s="10"/>
      <c r="I9" s="10"/>
      <c r="J9" s="10"/>
      <c r="K9" s="10"/>
      <c r="L9" s="10"/>
      <c r="M9" s="10"/>
      <c r="N9" s="10"/>
      <c r="O9" s="10"/>
      <c r="P9" s="10"/>
    </row>
    <row r="10" spans="1:16" s="18" customFormat="1" ht="34.950000000000003" customHeight="1">
      <c r="B10" s="12" t="s">
        <v>63</v>
      </c>
      <c r="C10" s="12"/>
      <c r="D10" s="13" t="s">
        <v>64</v>
      </c>
      <c r="E10" s="13"/>
      <c r="F10" s="13"/>
      <c r="G10" s="14"/>
      <c r="H10" s="13"/>
      <c r="I10" s="15" t="s">
        <v>65</v>
      </c>
      <c r="J10" s="15"/>
      <c r="K10" s="15"/>
      <c r="L10" s="15" t="s">
        <v>66</v>
      </c>
      <c r="M10" s="16"/>
      <c r="N10" s="16"/>
      <c r="O10" s="16"/>
      <c r="P10" s="16"/>
    </row>
    <row r="11" spans="1:16" s="18" customFormat="1" ht="79.5" customHeight="1">
      <c r="B11" s="140" t="s">
        <v>67</v>
      </c>
      <c r="C11" s="15"/>
      <c r="D11" s="347">
        <v>45415</v>
      </c>
      <c r="E11" s="348"/>
      <c r="F11" s="348"/>
      <c r="G11" s="17"/>
      <c r="H11" s="79"/>
      <c r="I11" s="15" t="s">
        <v>68</v>
      </c>
      <c r="J11" s="15"/>
      <c r="K11" s="15"/>
      <c r="L11" s="349" t="s">
        <v>69</v>
      </c>
      <c r="M11" s="349"/>
      <c r="N11" s="349"/>
      <c r="O11" s="349"/>
      <c r="P11" s="349"/>
    </row>
    <row r="12" spans="1:16" s="18" customFormat="1" ht="34.950000000000003" customHeight="1">
      <c r="B12" s="21" t="s">
        <v>70</v>
      </c>
      <c r="C12" s="15"/>
      <c r="D12" s="363">
        <f>D11+10</f>
        <v>45425</v>
      </c>
      <c r="E12" s="363"/>
      <c r="F12" s="15"/>
      <c r="G12" s="19"/>
      <c r="H12" s="80"/>
      <c r="I12" s="15" t="s">
        <v>71</v>
      </c>
      <c r="J12" s="15"/>
      <c r="L12" s="15" t="s">
        <v>72</v>
      </c>
      <c r="M12" s="15"/>
      <c r="N12" s="80"/>
      <c r="O12" s="80"/>
      <c r="P12" s="16"/>
    </row>
    <row r="13" spans="1:16" s="18" customFormat="1" ht="34.950000000000003" customHeight="1">
      <c r="B13" s="350"/>
      <c r="C13" s="350"/>
      <c r="D13" s="350"/>
      <c r="E13" s="350"/>
      <c r="F13" s="350"/>
      <c r="G13" s="19"/>
      <c r="H13" s="80"/>
      <c r="I13" s="15" t="s">
        <v>73</v>
      </c>
      <c r="J13" s="15"/>
      <c r="K13" s="15"/>
      <c r="L13" s="15" t="s">
        <v>74</v>
      </c>
      <c r="M13" s="80"/>
      <c r="N13" s="16"/>
      <c r="O13" s="16"/>
      <c r="P13" s="80"/>
    </row>
    <row r="14" spans="1:16" s="18" customFormat="1" ht="34.950000000000003" customHeight="1">
      <c r="B14" s="15" t="s">
        <v>75</v>
      </c>
      <c r="C14" s="15"/>
      <c r="D14" s="15" t="s">
        <v>76</v>
      </c>
      <c r="E14" s="15"/>
      <c r="F14" s="15"/>
      <c r="G14" s="20"/>
      <c r="H14" s="15"/>
      <c r="I14" s="15" t="s">
        <v>77</v>
      </c>
      <c r="J14" s="15"/>
      <c r="K14" s="15"/>
      <c r="L14" s="16" t="s">
        <v>78</v>
      </c>
      <c r="M14" s="16"/>
      <c r="N14" s="16"/>
      <c r="O14" s="16"/>
      <c r="P14" s="16"/>
    </row>
    <row r="15" spans="1:16" s="18" customFormat="1" ht="32.4">
      <c r="B15" s="21" t="s">
        <v>79</v>
      </c>
      <c r="C15" s="21"/>
      <c r="D15" s="21"/>
      <c r="E15" s="8"/>
      <c r="F15" s="8"/>
      <c r="G15" s="45"/>
      <c r="H15" s="8"/>
      <c r="I15" s="8"/>
      <c r="J15" s="8"/>
      <c r="K15" s="8"/>
      <c r="L15" s="8"/>
      <c r="M15" s="8"/>
      <c r="N15" s="8"/>
      <c r="O15" s="8"/>
      <c r="P15" s="8"/>
    </row>
    <row r="16" spans="1:16" s="18" customFormat="1" ht="32.4">
      <c r="B16" s="21"/>
      <c r="C16" s="21"/>
      <c r="D16" s="21"/>
      <c r="E16" s="8"/>
      <c r="F16" s="8"/>
      <c r="G16" s="45"/>
      <c r="H16" s="8"/>
      <c r="I16" s="8"/>
      <c r="J16" s="8"/>
      <c r="K16" s="8"/>
      <c r="L16" s="8"/>
      <c r="M16" s="8"/>
      <c r="N16" s="8"/>
      <c r="O16" s="8"/>
      <c r="P16" s="8"/>
    </row>
    <row r="17" spans="2:16" s="111" customFormat="1" ht="59.4">
      <c r="B17" s="128"/>
      <c r="C17" s="44" t="s">
        <v>80</v>
      </c>
      <c r="D17" s="44" t="s">
        <v>81</v>
      </c>
      <c r="E17" s="129" t="s">
        <v>82</v>
      </c>
      <c r="F17" s="129" t="s">
        <v>83</v>
      </c>
      <c r="G17" s="129" t="s">
        <v>84</v>
      </c>
      <c r="H17" s="129" t="s">
        <v>85</v>
      </c>
      <c r="I17" s="129" t="s">
        <v>86</v>
      </c>
      <c r="J17" s="129" t="s">
        <v>87</v>
      </c>
      <c r="K17" s="129" t="s">
        <v>88</v>
      </c>
      <c r="L17" s="129"/>
      <c r="M17" s="129"/>
      <c r="N17" s="129"/>
      <c r="O17" s="129"/>
      <c r="P17" s="130" t="s">
        <v>89</v>
      </c>
    </row>
    <row r="18" spans="2:16" s="111" customFormat="1" ht="59.4">
      <c r="B18" s="131" t="s">
        <v>90</v>
      </c>
      <c r="C18" s="132"/>
      <c r="D18" s="133" t="s">
        <v>91</v>
      </c>
      <c r="E18" s="22"/>
      <c r="F18" s="119">
        <v>0</v>
      </c>
      <c r="G18" s="119">
        <v>0</v>
      </c>
      <c r="H18" s="119">
        <v>1</v>
      </c>
      <c r="I18" s="119">
        <v>0</v>
      </c>
      <c r="J18" s="119">
        <v>0</v>
      </c>
      <c r="K18" s="119">
        <v>0</v>
      </c>
      <c r="L18" s="119"/>
      <c r="M18" s="119"/>
      <c r="N18" s="119"/>
      <c r="O18" s="119"/>
      <c r="P18" s="120">
        <f>SUM(E18:O18)</f>
        <v>1</v>
      </c>
    </row>
    <row r="19" spans="2:16" s="111" customFormat="1" ht="59.4">
      <c r="B19" s="131" t="s">
        <v>92</v>
      </c>
      <c r="C19" s="132"/>
      <c r="D19" s="133" t="str">
        <f>+D18</f>
        <v>Jet Black</v>
      </c>
      <c r="E19" s="22"/>
      <c r="F19" s="119">
        <f>ROUNDUP(F18*5%,0)</f>
        <v>0</v>
      </c>
      <c r="G19" s="119">
        <f>ROUNDUP(G18*5%,0)</f>
        <v>0</v>
      </c>
      <c r="H19" s="119">
        <v>2</v>
      </c>
      <c r="I19" s="119">
        <v>0</v>
      </c>
      <c r="J19" s="119">
        <f t="shared" ref="J19:K19" si="0">ROUNDUP(J18*5%,0)</f>
        <v>0</v>
      </c>
      <c r="K19" s="119">
        <f t="shared" si="0"/>
        <v>0</v>
      </c>
      <c r="L19" s="119"/>
      <c r="M19" s="119"/>
      <c r="N19" s="119"/>
      <c r="O19" s="119"/>
      <c r="P19" s="120">
        <f>SUM(E19:O19)</f>
        <v>2</v>
      </c>
    </row>
    <row r="20" spans="2:16" s="111" customFormat="1" ht="59.4">
      <c r="B20" s="131" t="s">
        <v>93</v>
      </c>
      <c r="C20" s="132"/>
      <c r="D20" s="133" t="str">
        <f>+D19</f>
        <v>Jet Black</v>
      </c>
      <c r="E20" s="22"/>
      <c r="F20" s="119">
        <v>0</v>
      </c>
      <c r="G20" s="119">
        <v>0</v>
      </c>
      <c r="H20" s="119">
        <v>0</v>
      </c>
      <c r="I20" s="119">
        <v>0</v>
      </c>
      <c r="J20" s="119">
        <v>0</v>
      </c>
      <c r="K20" s="119">
        <v>0</v>
      </c>
      <c r="L20" s="119"/>
      <c r="M20" s="119"/>
      <c r="N20" s="119"/>
      <c r="O20" s="119"/>
      <c r="P20" s="120">
        <f>SUM(E20:O20)</f>
        <v>0</v>
      </c>
    </row>
    <row r="21" spans="2:16" s="111" customFormat="1" ht="59.4">
      <c r="B21" s="131" t="s">
        <v>94</v>
      </c>
      <c r="C21" s="132"/>
      <c r="D21" s="133" t="str">
        <f>+D20</f>
        <v>Jet Black</v>
      </c>
      <c r="E21" s="22"/>
      <c r="F21" s="119"/>
      <c r="G21" s="119">
        <v>0</v>
      </c>
      <c r="H21" s="119">
        <v>0</v>
      </c>
      <c r="I21" s="119">
        <v>0</v>
      </c>
      <c r="J21" s="119">
        <v>0</v>
      </c>
      <c r="K21" s="119"/>
      <c r="L21" s="119"/>
      <c r="M21" s="119"/>
      <c r="N21" s="119"/>
      <c r="O21" s="119"/>
      <c r="P21" s="120">
        <f>SUM(E21:O21)</f>
        <v>0</v>
      </c>
    </row>
    <row r="22" spans="2:16" s="112" customFormat="1" ht="59.4">
      <c r="B22" s="134" t="s">
        <v>95</v>
      </c>
      <c r="C22" s="134"/>
      <c r="D22" s="135" t="str">
        <f>+D19</f>
        <v>Jet Black</v>
      </c>
      <c r="E22" s="47"/>
      <c r="F22" s="121">
        <f>SUM(F18:F21)</f>
        <v>0</v>
      </c>
      <c r="G22" s="121">
        <f t="shared" ref="G22:K22" si="1">SUM(G18:G21)</f>
        <v>0</v>
      </c>
      <c r="H22" s="121">
        <f t="shared" si="1"/>
        <v>3</v>
      </c>
      <c r="I22" s="121">
        <f t="shared" si="1"/>
        <v>0</v>
      </c>
      <c r="J22" s="121">
        <f t="shared" si="1"/>
        <v>0</v>
      </c>
      <c r="K22" s="121">
        <f t="shared" si="1"/>
        <v>0</v>
      </c>
      <c r="L22" s="121"/>
      <c r="M22" s="121"/>
      <c r="N22" s="121"/>
      <c r="O22" s="121"/>
      <c r="P22" s="121">
        <f t="shared" ref="P22" si="2">SUM(P18:P21)</f>
        <v>3</v>
      </c>
    </row>
    <row r="23" spans="2:16" s="3" customFormat="1" ht="54">
      <c r="B23" s="122"/>
      <c r="C23" s="122"/>
      <c r="D23" s="122"/>
      <c r="E23" s="123"/>
      <c r="F23" s="123"/>
      <c r="G23" s="173"/>
      <c r="H23" s="173"/>
      <c r="I23" s="173"/>
      <c r="J23" s="173"/>
      <c r="K23" s="123"/>
      <c r="L23" s="123"/>
      <c r="M23" s="123"/>
      <c r="N23" s="123"/>
      <c r="O23" s="123"/>
      <c r="P23" s="123"/>
    </row>
    <row r="24" spans="2:16" s="111" customFormat="1" ht="59.4" hidden="1">
      <c r="B24" s="128"/>
      <c r="C24" s="44" t="s">
        <v>80</v>
      </c>
      <c r="D24" s="44" t="s">
        <v>81</v>
      </c>
      <c r="E24" s="129" t="s">
        <v>82</v>
      </c>
      <c r="F24" s="129" t="s">
        <v>83</v>
      </c>
      <c r="G24" s="129" t="s">
        <v>84</v>
      </c>
      <c r="H24" s="129" t="s">
        <v>85</v>
      </c>
      <c r="I24" s="129" t="s">
        <v>86</v>
      </c>
      <c r="J24" s="129" t="s">
        <v>87</v>
      </c>
      <c r="K24" s="129" t="s">
        <v>88</v>
      </c>
      <c r="L24" s="129"/>
      <c r="M24" s="129"/>
      <c r="N24" s="129"/>
      <c r="O24" s="129"/>
      <c r="P24" s="130" t="s">
        <v>89</v>
      </c>
    </row>
    <row r="25" spans="2:16" s="111" customFormat="1" ht="59.4" hidden="1">
      <c r="B25" s="131" t="s">
        <v>90</v>
      </c>
      <c r="C25" s="132"/>
      <c r="D25" s="133" t="s">
        <v>96</v>
      </c>
      <c r="E25" s="22"/>
      <c r="F25" s="119">
        <v>0</v>
      </c>
      <c r="G25" s="119">
        <v>0</v>
      </c>
      <c r="H25" s="119">
        <v>0</v>
      </c>
      <c r="I25" s="119">
        <v>0</v>
      </c>
      <c r="J25" s="119">
        <v>0</v>
      </c>
      <c r="K25" s="119">
        <v>0</v>
      </c>
      <c r="L25" s="119"/>
      <c r="M25" s="119"/>
      <c r="N25" s="119"/>
      <c r="O25" s="119"/>
      <c r="P25" s="120">
        <f>SUM(E25:O25)</f>
        <v>0</v>
      </c>
    </row>
    <row r="26" spans="2:16" s="111" customFormat="1" ht="59.4" hidden="1">
      <c r="B26" s="131" t="s">
        <v>92</v>
      </c>
      <c r="C26" s="132"/>
      <c r="D26" s="133" t="str">
        <f>+D25</f>
        <v>Kombu Green</v>
      </c>
      <c r="E26" s="22"/>
      <c r="F26" s="119">
        <f>ROUNDUP(F25*5%,0)</f>
        <v>0</v>
      </c>
      <c r="G26" s="119">
        <f>ROUNDUP(G25*5%,0)</f>
        <v>0</v>
      </c>
      <c r="H26" s="119">
        <v>0</v>
      </c>
      <c r="I26" s="119">
        <v>0</v>
      </c>
      <c r="J26" s="119">
        <f t="shared" ref="J26:K26" si="3">ROUNDUP(J25*5%,0)</f>
        <v>0</v>
      </c>
      <c r="K26" s="119">
        <f t="shared" si="3"/>
        <v>0</v>
      </c>
      <c r="L26" s="119"/>
      <c r="M26" s="119"/>
      <c r="N26" s="119"/>
      <c r="O26" s="119"/>
      <c r="P26" s="120">
        <f>SUM(E26:O26)</f>
        <v>0</v>
      </c>
    </row>
    <row r="27" spans="2:16" s="111" customFormat="1" ht="59.4" hidden="1">
      <c r="B27" s="131" t="s">
        <v>93</v>
      </c>
      <c r="C27" s="132"/>
      <c r="D27" s="133" t="str">
        <f>+D26</f>
        <v>Kombu Green</v>
      </c>
      <c r="E27" s="22"/>
      <c r="F27" s="119">
        <v>0</v>
      </c>
      <c r="G27" s="119">
        <v>0</v>
      </c>
      <c r="H27" s="119">
        <v>0</v>
      </c>
      <c r="I27" s="119">
        <v>0</v>
      </c>
      <c r="J27" s="119">
        <v>0</v>
      </c>
      <c r="K27" s="119">
        <v>0</v>
      </c>
      <c r="L27" s="119"/>
      <c r="M27" s="119"/>
      <c r="N27" s="119"/>
      <c r="O27" s="119"/>
      <c r="P27" s="120">
        <f>SUM(E27:O27)</f>
        <v>0</v>
      </c>
    </row>
    <row r="28" spans="2:16" s="111" customFormat="1" ht="59.4" hidden="1">
      <c r="B28" s="131" t="s">
        <v>94</v>
      </c>
      <c r="C28" s="132"/>
      <c r="D28" s="133" t="str">
        <f>+D27</f>
        <v>Kombu Green</v>
      </c>
      <c r="E28" s="22"/>
      <c r="F28" s="119"/>
      <c r="G28" s="119">
        <v>0</v>
      </c>
      <c r="H28" s="119">
        <v>0</v>
      </c>
      <c r="I28" s="119">
        <v>0</v>
      </c>
      <c r="J28" s="119">
        <v>0</v>
      </c>
      <c r="K28" s="119"/>
      <c r="L28" s="119"/>
      <c r="M28" s="119"/>
      <c r="N28" s="119"/>
      <c r="O28" s="119"/>
      <c r="P28" s="120">
        <f>SUM(E28:O28)</f>
        <v>0</v>
      </c>
    </row>
    <row r="29" spans="2:16" s="112" customFormat="1" ht="59.4" hidden="1">
      <c r="B29" s="134" t="s">
        <v>95</v>
      </c>
      <c r="C29" s="134"/>
      <c r="D29" s="135" t="str">
        <f>+D26</f>
        <v>Kombu Green</v>
      </c>
      <c r="E29" s="47"/>
      <c r="F29" s="121">
        <f>SUM(F25:F28)</f>
        <v>0</v>
      </c>
      <c r="G29" s="121">
        <f t="shared" ref="G29" si="4">SUM(G25:G28)</f>
        <v>0</v>
      </c>
      <c r="H29" s="121">
        <f t="shared" ref="H29" si="5">SUM(H25:H28)</f>
        <v>0</v>
      </c>
      <c r="I29" s="121">
        <f t="shared" ref="I29" si="6">SUM(I25:I28)</f>
        <v>0</v>
      </c>
      <c r="J29" s="121">
        <f t="shared" ref="J29" si="7">SUM(J25:J28)</f>
        <v>0</v>
      </c>
      <c r="K29" s="121">
        <f t="shared" ref="K29" si="8">SUM(K25:K28)</f>
        <v>0</v>
      </c>
      <c r="L29" s="121"/>
      <c r="M29" s="121"/>
      <c r="N29" s="121"/>
      <c r="O29" s="121"/>
      <c r="P29" s="121">
        <f t="shared" ref="P29" si="9">SUM(P25:P28)</f>
        <v>0</v>
      </c>
    </row>
    <row r="30" spans="2:16" s="3" customFormat="1" ht="54" hidden="1">
      <c r="B30" s="122"/>
      <c r="C30" s="122"/>
      <c r="D30" s="122"/>
      <c r="E30" s="123"/>
      <c r="F30" s="123"/>
      <c r="G30" s="173"/>
      <c r="H30" s="173"/>
      <c r="I30" s="173"/>
      <c r="J30" s="173"/>
      <c r="K30" s="123"/>
      <c r="L30" s="123"/>
      <c r="M30" s="123"/>
      <c r="N30" s="123"/>
      <c r="O30" s="123"/>
      <c r="P30" s="123"/>
    </row>
    <row r="31" spans="2:16" s="111" customFormat="1" ht="59.4" hidden="1">
      <c r="B31" s="128"/>
      <c r="C31" s="44" t="s">
        <v>80</v>
      </c>
      <c r="D31" s="44" t="s">
        <v>81</v>
      </c>
      <c r="E31" s="129" t="s">
        <v>82</v>
      </c>
      <c r="F31" s="129" t="s">
        <v>83</v>
      </c>
      <c r="G31" s="129" t="s">
        <v>84</v>
      </c>
      <c r="H31" s="129" t="s">
        <v>85</v>
      </c>
      <c r="I31" s="129" t="s">
        <v>86</v>
      </c>
      <c r="J31" s="129" t="s">
        <v>87</v>
      </c>
      <c r="K31" s="129" t="s">
        <v>88</v>
      </c>
      <c r="L31" s="129"/>
      <c r="M31" s="129"/>
      <c r="N31" s="129"/>
      <c r="O31" s="129"/>
      <c r="P31" s="130" t="s">
        <v>89</v>
      </c>
    </row>
    <row r="32" spans="2:16" s="111" customFormat="1" ht="59.4" hidden="1">
      <c r="B32" s="131" t="s">
        <v>90</v>
      </c>
      <c r="C32" s="132"/>
      <c r="D32" s="133"/>
      <c r="E32" s="22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20"/>
    </row>
    <row r="33" spans="1:16" s="111" customFormat="1" ht="59.4" hidden="1">
      <c r="B33" s="131" t="s">
        <v>92</v>
      </c>
      <c r="C33" s="132"/>
      <c r="D33" s="133">
        <f>+D32</f>
        <v>0</v>
      </c>
      <c r="E33" s="22"/>
      <c r="F33" s="119">
        <f>ROUNDUP(F32*5%,0)</f>
        <v>0</v>
      </c>
      <c r="G33" s="119">
        <f>ROUNDUP(G32*5%,0)</f>
        <v>0</v>
      </c>
      <c r="H33" s="119">
        <f t="shared" ref="H33:K33" si="10">ROUNDUP(H32*5%,0)</f>
        <v>0</v>
      </c>
      <c r="I33" s="119">
        <f t="shared" si="10"/>
        <v>0</v>
      </c>
      <c r="J33" s="119">
        <f t="shared" si="10"/>
        <v>0</v>
      </c>
      <c r="K33" s="119">
        <f t="shared" si="10"/>
        <v>0</v>
      </c>
      <c r="L33" s="119"/>
      <c r="M33" s="119"/>
      <c r="N33" s="119"/>
      <c r="O33" s="119"/>
      <c r="P33" s="120"/>
    </row>
    <row r="34" spans="1:16" s="111" customFormat="1" ht="59.4" hidden="1">
      <c r="B34" s="131" t="s">
        <v>93</v>
      </c>
      <c r="C34" s="132"/>
      <c r="D34" s="133">
        <f>+D33</f>
        <v>0</v>
      </c>
      <c r="E34" s="22"/>
      <c r="F34" s="119">
        <v>1</v>
      </c>
      <c r="G34" s="119">
        <v>2</v>
      </c>
      <c r="H34" s="119">
        <v>2</v>
      </c>
      <c r="I34" s="119">
        <v>1</v>
      </c>
      <c r="J34" s="119">
        <v>1</v>
      </c>
      <c r="K34" s="119">
        <v>1</v>
      </c>
      <c r="L34" s="119"/>
      <c r="M34" s="119"/>
      <c r="N34" s="119"/>
      <c r="O34" s="119"/>
      <c r="P34" s="120"/>
    </row>
    <row r="35" spans="1:16" s="111" customFormat="1" ht="59.4" hidden="1">
      <c r="B35" s="131" t="s">
        <v>94</v>
      </c>
      <c r="C35" s="132"/>
      <c r="D35" s="133">
        <f>+D34</f>
        <v>0</v>
      </c>
      <c r="E35" s="22"/>
      <c r="F35" s="119"/>
      <c r="G35" s="119">
        <v>1</v>
      </c>
      <c r="H35" s="119">
        <v>1</v>
      </c>
      <c r="I35" s="119">
        <v>1</v>
      </c>
      <c r="J35" s="119">
        <v>1</v>
      </c>
      <c r="K35" s="119"/>
      <c r="L35" s="119"/>
      <c r="M35" s="119"/>
      <c r="N35" s="119"/>
      <c r="O35" s="119"/>
      <c r="P35" s="120"/>
    </row>
    <row r="36" spans="1:16" s="112" customFormat="1" ht="59.4" hidden="1">
      <c r="B36" s="134" t="s">
        <v>95</v>
      </c>
      <c r="C36" s="134"/>
      <c r="D36" s="135">
        <f>+D33</f>
        <v>0</v>
      </c>
      <c r="E36" s="47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</row>
    <row r="37" spans="1:16" s="113" customFormat="1" ht="61.5" customHeight="1">
      <c r="B37" s="124" t="s">
        <v>97</v>
      </c>
      <c r="C37" s="125"/>
      <c r="D37" s="124"/>
      <c r="E37" s="126"/>
      <c r="F37" s="127">
        <f>SUM(F36,F29,F22)</f>
        <v>0</v>
      </c>
      <c r="G37" s="127">
        <f t="shared" ref="G37:K37" si="11">SUM(G36,G29,G22)</f>
        <v>0</v>
      </c>
      <c r="H37" s="127">
        <f t="shared" si="11"/>
        <v>3</v>
      </c>
      <c r="I37" s="127">
        <f t="shared" si="11"/>
        <v>0</v>
      </c>
      <c r="J37" s="127">
        <f t="shared" si="11"/>
        <v>0</v>
      </c>
      <c r="K37" s="127">
        <f t="shared" si="11"/>
        <v>0</v>
      </c>
      <c r="L37" s="126"/>
      <c r="M37" s="126"/>
      <c r="N37" s="126"/>
      <c r="O37" s="126"/>
      <c r="P37" s="127">
        <f>SUM(P36,P29,P22)</f>
        <v>3</v>
      </c>
    </row>
    <row r="38" spans="1:16" s="48" customFormat="1" ht="20.25" customHeight="1">
      <c r="B38" s="49"/>
      <c r="C38" s="49"/>
      <c r="D38" s="50"/>
      <c r="E38" s="51"/>
      <c r="F38" s="52"/>
      <c r="G38" s="53"/>
      <c r="H38" s="54"/>
      <c r="I38" s="54"/>
      <c r="J38" s="54"/>
      <c r="K38" s="54"/>
      <c r="L38" s="55"/>
      <c r="M38" s="56"/>
      <c r="N38" s="52"/>
      <c r="O38" s="52"/>
      <c r="P38" s="52"/>
    </row>
    <row r="39" spans="1:16" s="60" customFormat="1" ht="33" customHeight="1" thickBot="1">
      <c r="B39" s="57" t="s">
        <v>98</v>
      </c>
      <c r="C39" s="61"/>
      <c r="D39" s="329" t="s">
        <v>99</v>
      </c>
      <c r="E39" s="329"/>
      <c r="F39" s="329"/>
      <c r="G39" s="329"/>
      <c r="H39" s="329"/>
      <c r="I39" s="329"/>
      <c r="J39" s="329"/>
      <c r="K39" s="329"/>
      <c r="L39" s="329"/>
      <c r="M39" s="329"/>
      <c r="N39" s="329"/>
      <c r="O39" s="329"/>
      <c r="P39" s="329"/>
    </row>
    <row r="40" spans="1:16" s="24" customFormat="1" ht="192.6" thickBot="1">
      <c r="A40" s="340" t="s">
        <v>100</v>
      </c>
      <c r="B40" s="341"/>
      <c r="C40" s="341"/>
      <c r="D40" s="58" t="s">
        <v>101</v>
      </c>
      <c r="E40" s="58" t="s">
        <v>102</v>
      </c>
      <c r="F40" s="58" t="s">
        <v>103</v>
      </c>
      <c r="G40" s="59" t="s">
        <v>104</v>
      </c>
      <c r="H40" s="59" t="s">
        <v>105</v>
      </c>
      <c r="I40" s="59" t="s">
        <v>106</v>
      </c>
      <c r="J40" s="59" t="s">
        <v>107</v>
      </c>
      <c r="K40" s="59" t="s">
        <v>108</v>
      </c>
      <c r="L40" s="59" t="s">
        <v>109</v>
      </c>
      <c r="M40" s="59" t="s">
        <v>110</v>
      </c>
      <c r="N40" s="336" t="s">
        <v>111</v>
      </c>
      <c r="O40" s="337"/>
      <c r="P40" s="338"/>
    </row>
    <row r="41" spans="1:16" s="46" customFormat="1" ht="54">
      <c r="A41" s="364" t="str">
        <f>D22</f>
        <v>Jet Black</v>
      </c>
      <c r="B41" s="365"/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  <c r="O41" s="365"/>
      <c r="P41" s="366"/>
    </row>
    <row r="42" spans="1:16" s="18" customFormat="1" ht="171.75" customHeight="1">
      <c r="A42" s="110">
        <v>1</v>
      </c>
      <c r="B42" s="370" t="str">
        <f>L11</f>
        <v xml:space="preserve">C2300708  - LIGHT BRUSH FLEECE 100%COTTON B/W Weight:530g/m2 </v>
      </c>
      <c r="C42" s="371"/>
      <c r="D42" s="114" t="s">
        <v>112</v>
      </c>
      <c r="E42" s="264" t="str">
        <f>D22</f>
        <v>Jet Black</v>
      </c>
      <c r="F42" s="265" t="s">
        <v>85</v>
      </c>
      <c r="G42" s="264">
        <f>P22</f>
        <v>3</v>
      </c>
      <c r="H42" s="265">
        <v>1.38</v>
      </c>
      <c r="I42" s="266">
        <f t="shared" ref="I42:I44" si="12">G42*H42</f>
        <v>4.1399999999999997</v>
      </c>
      <c r="J42" s="266">
        <f>I42*13%+(I42/30)*0.5+3</f>
        <v>3.6071999999999997</v>
      </c>
      <c r="K42" s="266"/>
      <c r="L42" s="267"/>
      <c r="M42" s="73">
        <f>ROUNDUP(SUM(I42:L42),0)</f>
        <v>8</v>
      </c>
      <c r="N42" s="342" t="s">
        <v>113</v>
      </c>
      <c r="O42" s="343" t="s">
        <v>114</v>
      </c>
      <c r="P42" s="344" t="s">
        <v>114</v>
      </c>
    </row>
    <row r="43" spans="1:16" s="18" customFormat="1" ht="115.5" customHeight="1">
      <c r="A43" s="110">
        <v>2</v>
      </c>
      <c r="B43" s="339" t="s">
        <v>115</v>
      </c>
      <c r="C43" s="339"/>
      <c r="D43" s="114" t="s">
        <v>116</v>
      </c>
      <c r="E43" s="114" t="str">
        <f>E42</f>
        <v>Jet Black</v>
      </c>
      <c r="F43" s="110" t="s">
        <v>85</v>
      </c>
      <c r="G43" s="115">
        <f>SUM(G42:G42)</f>
        <v>3</v>
      </c>
      <c r="H43" s="110">
        <v>0.28000000000000003</v>
      </c>
      <c r="I43" s="256">
        <f t="shared" si="12"/>
        <v>0.84000000000000008</v>
      </c>
      <c r="J43" s="30">
        <f>I43*2%+(I43/30)*0.5</f>
        <v>3.0800000000000004E-2</v>
      </c>
      <c r="K43" s="30"/>
      <c r="L43" s="257"/>
      <c r="M43" s="73">
        <f>ROUNDUP(SUM(I43:L43),0)</f>
        <v>1</v>
      </c>
      <c r="N43" s="342" t="s">
        <v>117</v>
      </c>
      <c r="O43" s="343" t="s">
        <v>117</v>
      </c>
      <c r="P43" s="344" t="s">
        <v>117</v>
      </c>
    </row>
    <row r="44" spans="1:16" s="18" customFormat="1" ht="129" customHeight="1">
      <c r="A44" s="110">
        <v>3</v>
      </c>
      <c r="B44" s="339" t="s">
        <v>118</v>
      </c>
      <c r="C44" s="339"/>
      <c r="D44" s="202" t="s">
        <v>119</v>
      </c>
      <c r="E44" s="114" t="str">
        <f>E43</f>
        <v>Jet Black</v>
      </c>
      <c r="F44" s="110" t="s">
        <v>85</v>
      </c>
      <c r="G44" s="115">
        <f>G43</f>
        <v>3</v>
      </c>
      <c r="H44" s="110">
        <v>0.12</v>
      </c>
      <c r="I44" s="30">
        <f t="shared" si="12"/>
        <v>0.36</v>
      </c>
      <c r="J44" s="30">
        <f>I44*4%+(I44/30)*0.5+2</f>
        <v>2.0204</v>
      </c>
      <c r="K44" s="30"/>
      <c r="L44" s="257"/>
      <c r="M44" s="73">
        <f>ROUNDUP(SUM(I44:K44),0)</f>
        <v>3</v>
      </c>
      <c r="N44" s="342" t="s">
        <v>120</v>
      </c>
      <c r="O44" s="343" t="s">
        <v>120</v>
      </c>
      <c r="P44" s="344" t="s">
        <v>120</v>
      </c>
    </row>
    <row r="45" spans="1:16" s="46" customFormat="1" ht="54" hidden="1">
      <c r="A45" s="364" t="str">
        <f>D29</f>
        <v>Kombu Green</v>
      </c>
      <c r="B45" s="365"/>
      <c r="C45" s="365"/>
      <c r="D45" s="365"/>
      <c r="E45" s="365"/>
      <c r="F45" s="365"/>
      <c r="G45" s="365"/>
      <c r="H45" s="365"/>
      <c r="I45" s="365"/>
      <c r="J45" s="365"/>
      <c r="K45" s="365"/>
      <c r="L45" s="365"/>
      <c r="M45" s="365"/>
      <c r="N45" s="365"/>
      <c r="O45" s="365"/>
      <c r="P45" s="366"/>
    </row>
    <row r="46" spans="1:16" s="18" customFormat="1" ht="138" hidden="1" customHeight="1">
      <c r="A46" s="110">
        <v>1</v>
      </c>
      <c r="B46" s="372" t="str">
        <f>B42</f>
        <v xml:space="preserve">C2300708  - LIGHT BRUSH FLEECE 100%COTTON B/W Weight:530g/m2 </v>
      </c>
      <c r="C46" s="373"/>
      <c r="D46" s="263" t="s">
        <v>121</v>
      </c>
      <c r="E46" s="259" t="str">
        <f>$D$29</f>
        <v>Kombu Green</v>
      </c>
      <c r="F46" s="260" t="s">
        <v>85</v>
      </c>
      <c r="G46" s="259">
        <f>P29</f>
        <v>0</v>
      </c>
      <c r="H46" s="260">
        <v>1.38</v>
      </c>
      <c r="I46" s="261">
        <f t="shared" ref="I46:I47" si="13">G46*H46</f>
        <v>0</v>
      </c>
      <c r="J46" s="261">
        <f>I46*5.1%+(I46/30)*0.5+1</f>
        <v>1</v>
      </c>
      <c r="K46" s="261"/>
      <c r="L46" s="262"/>
      <c r="M46" s="262">
        <f>SUM(I46:L46)</f>
        <v>1</v>
      </c>
      <c r="N46" s="367" t="s">
        <v>122</v>
      </c>
      <c r="O46" s="368" t="s">
        <v>123</v>
      </c>
      <c r="P46" s="369" t="s">
        <v>123</v>
      </c>
    </row>
    <row r="47" spans="1:16" s="18" customFormat="1" ht="191.25" hidden="1" customHeight="1">
      <c r="A47" s="110">
        <v>2</v>
      </c>
      <c r="B47" s="339" t="str">
        <f>B43</f>
        <v>C2300246_RIB 2X2_96% COTTON 4% SPANDEX_500GSM</v>
      </c>
      <c r="C47" s="339"/>
      <c r="D47" s="114" t="s">
        <v>116</v>
      </c>
      <c r="E47" s="114" t="str">
        <f>E46</f>
        <v>Kombu Green</v>
      </c>
      <c r="F47" s="110" t="s">
        <v>85</v>
      </c>
      <c r="G47" s="115">
        <f t="shared" ref="G47:G48" si="14">$P$29</f>
        <v>0</v>
      </c>
      <c r="H47" s="110">
        <v>0.28000000000000003</v>
      </c>
      <c r="I47" s="30">
        <f t="shared" si="13"/>
        <v>0</v>
      </c>
      <c r="J47" s="30">
        <f>I47*11%+(I47/30)*0.5</f>
        <v>0</v>
      </c>
      <c r="K47" s="30"/>
      <c r="L47" s="73"/>
      <c r="M47" s="73">
        <f>SUM(I47:L47)</f>
        <v>0</v>
      </c>
      <c r="N47" s="342" t="s">
        <v>124</v>
      </c>
      <c r="O47" s="343" t="s">
        <v>125</v>
      </c>
      <c r="P47" s="344" t="s">
        <v>125</v>
      </c>
    </row>
    <row r="48" spans="1:16" s="18" customFormat="1" ht="126.75" hidden="1" customHeight="1">
      <c r="A48" s="110">
        <v>3</v>
      </c>
      <c r="B48" s="339" t="str">
        <f>B44</f>
        <v>C2303842 100% COTTON_190GSM_142CM</v>
      </c>
      <c r="C48" s="339"/>
      <c r="D48" s="202" t="s">
        <v>119</v>
      </c>
      <c r="E48" s="114" t="str">
        <f>E47</f>
        <v>Kombu Green</v>
      </c>
      <c r="F48" s="110" t="s">
        <v>85</v>
      </c>
      <c r="G48" s="115">
        <f t="shared" si="14"/>
        <v>0</v>
      </c>
      <c r="H48" s="110">
        <v>0.12</v>
      </c>
      <c r="I48" s="30">
        <f t="shared" ref="I48" si="15">G48*H48</f>
        <v>0</v>
      </c>
      <c r="J48" s="30">
        <f>I48*4%+(I48/30)*0.5+2</f>
        <v>2</v>
      </c>
      <c r="K48" s="30"/>
      <c r="L48" s="73"/>
      <c r="M48" s="73">
        <f>SUM(I48:L48)</f>
        <v>2</v>
      </c>
      <c r="N48" s="342" t="s">
        <v>126</v>
      </c>
      <c r="O48" s="343" t="s">
        <v>126</v>
      </c>
      <c r="P48" s="344" t="s">
        <v>126</v>
      </c>
    </row>
    <row r="49" spans="1:16" s="60" customFormat="1" ht="33" thickBot="1">
      <c r="B49" s="57" t="s">
        <v>127</v>
      </c>
      <c r="C49" s="61"/>
      <c r="D49" s="61"/>
      <c r="E49" s="61"/>
      <c r="G49" s="62"/>
      <c r="P49" s="63"/>
    </row>
    <row r="50" spans="1:16" s="66" customFormat="1" ht="96">
      <c r="A50" s="331" t="s">
        <v>128</v>
      </c>
      <c r="B50" s="332"/>
      <c r="C50" s="332"/>
      <c r="D50" s="332"/>
      <c r="E50" s="333"/>
      <c r="F50" s="64" t="s">
        <v>129</v>
      </c>
      <c r="G50" s="64" t="s">
        <v>130</v>
      </c>
      <c r="H50" s="334" t="s">
        <v>131</v>
      </c>
      <c r="I50" s="335"/>
      <c r="J50" s="65" t="s">
        <v>103</v>
      </c>
      <c r="K50" s="64" t="s">
        <v>132</v>
      </c>
      <c r="L50" s="64" t="s">
        <v>133</v>
      </c>
      <c r="M50" s="77" t="s">
        <v>134</v>
      </c>
      <c r="N50" s="77" t="s">
        <v>135</v>
      </c>
      <c r="O50" s="77" t="s">
        <v>136</v>
      </c>
      <c r="P50" s="77" t="s">
        <v>137</v>
      </c>
    </row>
    <row r="51" spans="1:16" s="66" customFormat="1" ht="45.75" customHeight="1">
      <c r="A51" s="25">
        <v>1</v>
      </c>
      <c r="B51" s="311" t="s">
        <v>138</v>
      </c>
      <c r="C51" s="312"/>
      <c r="D51" s="312"/>
      <c r="E51" s="313"/>
      <c r="F51" s="26" t="str">
        <f t="shared" ref="F51:F56" si="16">H51</f>
        <v>Jet Black</v>
      </c>
      <c r="G51" s="74" t="s">
        <v>139</v>
      </c>
      <c r="H51" s="295" t="str">
        <f>$D$22</f>
        <v>Jet Black</v>
      </c>
      <c r="I51" s="296"/>
      <c r="J51" s="96" t="s">
        <v>140</v>
      </c>
      <c r="K51" s="96">
        <f>$P$22</f>
        <v>3</v>
      </c>
      <c r="L51" s="28">
        <f>285/5000</f>
        <v>5.7000000000000002E-2</v>
      </c>
      <c r="M51" s="29">
        <f t="shared" ref="M51:M59" si="17">K51*L51</f>
        <v>0.17100000000000001</v>
      </c>
      <c r="N51" s="76"/>
      <c r="O51" s="31">
        <f>ROUNDUP(SUM(M51:N51),0)</f>
        <v>1</v>
      </c>
      <c r="P51" s="174"/>
    </row>
    <row r="52" spans="1:16" s="66" customFormat="1" ht="45.75" hidden="1" customHeight="1">
      <c r="A52" s="25">
        <f>A51</f>
        <v>1</v>
      </c>
      <c r="B52" s="311" t="str">
        <f>B51</f>
        <v>CHỈ 40/2 MAY VẮT SỔ BÊN TRONG</v>
      </c>
      <c r="C52" s="312"/>
      <c r="D52" s="312"/>
      <c r="E52" s="313"/>
      <c r="F52" s="26" t="str">
        <f t="shared" si="16"/>
        <v>Kombu Green</v>
      </c>
      <c r="G52" s="74" t="s">
        <v>141</v>
      </c>
      <c r="H52" s="295" t="str">
        <f>$D$29</f>
        <v>Kombu Green</v>
      </c>
      <c r="I52" s="296"/>
      <c r="J52" s="96" t="s">
        <v>140</v>
      </c>
      <c r="K52" s="96">
        <f>$P$29</f>
        <v>0</v>
      </c>
      <c r="L52" s="28">
        <f>285/5000</f>
        <v>5.7000000000000002E-2</v>
      </c>
      <c r="M52" s="29">
        <f t="shared" si="17"/>
        <v>0</v>
      </c>
      <c r="N52" s="76"/>
      <c r="O52" s="31">
        <f t="shared" ref="O52:O61" si="18">ROUNDUP(SUM(M52:N52),0)</f>
        <v>0</v>
      </c>
      <c r="P52" s="243"/>
    </row>
    <row r="53" spans="1:16" s="66" customFormat="1" ht="45.75" hidden="1" customHeight="1">
      <c r="A53" s="25">
        <v>1</v>
      </c>
      <c r="B53" s="311" t="s">
        <v>142</v>
      </c>
      <c r="C53" s="312"/>
      <c r="D53" s="312"/>
      <c r="E53" s="313"/>
      <c r="F53" s="26" t="str">
        <f t="shared" si="16"/>
        <v>Jet Black</v>
      </c>
      <c r="G53" s="74" t="s">
        <v>139</v>
      </c>
      <c r="H53" s="295" t="str">
        <f t="shared" ref="H53" si="19">$D$22</f>
        <v>Jet Black</v>
      </c>
      <c r="I53" s="296"/>
      <c r="J53" s="96" t="s">
        <v>140</v>
      </c>
      <c r="K53" s="96">
        <f t="shared" ref="K53" si="20">$P$22</f>
        <v>3</v>
      </c>
      <c r="L53" s="28">
        <f>285/4500</f>
        <v>6.3333333333333339E-2</v>
      </c>
      <c r="M53" s="29">
        <f t="shared" si="17"/>
        <v>0.19</v>
      </c>
      <c r="N53" s="76"/>
      <c r="O53" s="31">
        <f>ROUNDUP(SUM(M53:N53),0)</f>
        <v>1</v>
      </c>
      <c r="P53" s="243"/>
    </row>
    <row r="54" spans="1:16" s="66" customFormat="1" ht="54">
      <c r="A54" s="25">
        <f>A53</f>
        <v>1</v>
      </c>
      <c r="B54" s="311" t="str">
        <f>B53</f>
        <v>CHỈ 20/2 DÙNG ĐỂ DIỄU BÊN NGOÀI</v>
      </c>
      <c r="C54" s="312"/>
      <c r="D54" s="312"/>
      <c r="E54" s="313"/>
      <c r="F54" s="26" t="str">
        <f t="shared" si="16"/>
        <v>Kombu Green</v>
      </c>
      <c r="G54" s="74" t="s">
        <v>141</v>
      </c>
      <c r="H54" s="295" t="str">
        <f t="shared" ref="H54" si="21">$D$29</f>
        <v>Kombu Green</v>
      </c>
      <c r="I54" s="296"/>
      <c r="J54" s="96" t="s">
        <v>140</v>
      </c>
      <c r="K54" s="96">
        <f t="shared" ref="K54" si="22">$P$29</f>
        <v>0</v>
      </c>
      <c r="L54" s="28">
        <f>285/4500</f>
        <v>6.3333333333333339E-2</v>
      </c>
      <c r="M54" s="29">
        <f t="shared" si="17"/>
        <v>0</v>
      </c>
      <c r="N54" s="76"/>
      <c r="O54" s="31">
        <f t="shared" ref="O54" si="23">ROUNDUP(SUM(M54:N54),0)</f>
        <v>0</v>
      </c>
      <c r="P54" s="243"/>
    </row>
    <row r="55" spans="1:16" s="66" customFormat="1" ht="45.75" customHeight="1">
      <c r="A55" s="25">
        <v>1</v>
      </c>
      <c r="B55" s="311" t="s">
        <v>143</v>
      </c>
      <c r="C55" s="312"/>
      <c r="D55" s="312"/>
      <c r="E55" s="313"/>
      <c r="F55" s="26" t="str">
        <f t="shared" si="16"/>
        <v>Jet Black</v>
      </c>
      <c r="G55" s="74"/>
      <c r="H55" s="295" t="str">
        <f t="shared" ref="H55" si="24">$D$22</f>
        <v>Jet Black</v>
      </c>
      <c r="I55" s="296"/>
      <c r="J55" s="96" t="s">
        <v>140</v>
      </c>
      <c r="K55" s="96">
        <f t="shared" ref="K55" si="25">$P$22</f>
        <v>3</v>
      </c>
      <c r="L55" s="28">
        <f>2/5000</f>
        <v>4.0000000000000002E-4</v>
      </c>
      <c r="M55" s="29">
        <f t="shared" ref="M55:M56" si="26">K55*L55</f>
        <v>1.2000000000000001E-3</v>
      </c>
      <c r="N55" s="76"/>
      <c r="O55" s="31">
        <f>ROUNDUP(SUM(M55:N55),0)</f>
        <v>1</v>
      </c>
      <c r="P55" s="243"/>
    </row>
    <row r="56" spans="1:16" s="66" customFormat="1" ht="45.75" hidden="1" customHeight="1">
      <c r="A56" s="25">
        <f>A55</f>
        <v>1</v>
      </c>
      <c r="B56" s="311" t="str">
        <f>B55</f>
        <v>CHỈ 40/2 DIỄU NHÃN TRANG TRÍ</v>
      </c>
      <c r="C56" s="312"/>
      <c r="D56" s="312"/>
      <c r="E56" s="313"/>
      <c r="F56" s="26" t="str">
        <f t="shared" si="16"/>
        <v>Kombu Green</v>
      </c>
      <c r="G56" s="74"/>
      <c r="H56" s="295" t="str">
        <f t="shared" ref="H56" si="27">$D$29</f>
        <v>Kombu Green</v>
      </c>
      <c r="I56" s="296"/>
      <c r="J56" s="96" t="s">
        <v>140</v>
      </c>
      <c r="K56" s="96">
        <f t="shared" ref="K56" si="28">$P$29</f>
        <v>0</v>
      </c>
      <c r="L56" s="28">
        <f>2/5000</f>
        <v>4.0000000000000002E-4</v>
      </c>
      <c r="M56" s="29">
        <f t="shared" si="26"/>
        <v>0</v>
      </c>
      <c r="N56" s="76"/>
      <c r="O56" s="31">
        <f t="shared" ref="O56" si="29">ROUNDUP(SUM(M56:N56),0)</f>
        <v>0</v>
      </c>
      <c r="P56" s="243"/>
    </row>
    <row r="57" spans="1:16" s="66" customFormat="1" ht="39" customHeight="1">
      <c r="A57" s="25">
        <v>2</v>
      </c>
      <c r="B57" s="311" t="s">
        <v>144</v>
      </c>
      <c r="C57" s="312"/>
      <c r="D57" s="312"/>
      <c r="E57" s="313"/>
      <c r="F57" s="26" t="s">
        <v>145</v>
      </c>
      <c r="G57" s="74"/>
      <c r="H57" s="295" t="str">
        <f t="shared" ref="H57" si="30">$D$22</f>
        <v>Jet Black</v>
      </c>
      <c r="I57" s="296"/>
      <c r="J57" s="96" t="s">
        <v>146</v>
      </c>
      <c r="K57" s="96">
        <f t="shared" ref="K57" si="31">$P$22</f>
        <v>3</v>
      </c>
      <c r="L57" s="28">
        <f>20/4500</f>
        <v>4.4444444444444444E-3</v>
      </c>
      <c r="M57" s="29">
        <f t="shared" si="17"/>
        <v>1.3333333333333332E-2</v>
      </c>
      <c r="N57" s="76"/>
      <c r="O57" s="31">
        <f t="shared" si="18"/>
        <v>1</v>
      </c>
      <c r="P57" s="243"/>
    </row>
    <row r="58" spans="1:16" s="66" customFormat="1" ht="39" hidden="1" customHeight="1">
      <c r="A58" s="25">
        <f>A57</f>
        <v>2</v>
      </c>
      <c r="B58" s="311" t="s">
        <v>144</v>
      </c>
      <c r="C58" s="312"/>
      <c r="D58" s="312"/>
      <c r="E58" s="313"/>
      <c r="F58" s="26" t="s">
        <v>145</v>
      </c>
      <c r="G58" s="74"/>
      <c r="H58" s="295" t="str">
        <f t="shared" ref="H58" si="32">$D$29</f>
        <v>Kombu Green</v>
      </c>
      <c r="I58" s="296"/>
      <c r="J58" s="96" t="s">
        <v>146</v>
      </c>
      <c r="K58" s="96">
        <f t="shared" ref="K58" si="33">$P$29</f>
        <v>0</v>
      </c>
      <c r="L58" s="28">
        <v>1</v>
      </c>
      <c r="M58" s="29">
        <f t="shared" si="17"/>
        <v>0</v>
      </c>
      <c r="N58" s="76"/>
      <c r="O58" s="31">
        <f t="shared" si="18"/>
        <v>0</v>
      </c>
      <c r="P58" s="243"/>
    </row>
    <row r="59" spans="1:16" s="66" customFormat="1" ht="96" customHeight="1">
      <c r="A59" s="25">
        <v>3</v>
      </c>
      <c r="B59" s="314" t="s">
        <v>147</v>
      </c>
      <c r="C59" s="315"/>
      <c r="D59" s="315"/>
      <c r="E59" s="316"/>
      <c r="F59" s="26" t="s">
        <v>145</v>
      </c>
      <c r="H59" s="295" t="str">
        <f t="shared" ref="H59" si="34">$D$22</f>
        <v>Jet Black</v>
      </c>
      <c r="I59" s="296"/>
      <c r="J59" s="96" t="s">
        <v>146</v>
      </c>
      <c r="K59" s="96">
        <f t="shared" ref="K59" si="35">$P$22</f>
        <v>3</v>
      </c>
      <c r="L59" s="28">
        <v>1</v>
      </c>
      <c r="M59" s="29">
        <f t="shared" si="17"/>
        <v>3</v>
      </c>
      <c r="N59" s="76"/>
      <c r="O59" s="31">
        <f t="shared" si="18"/>
        <v>3</v>
      </c>
      <c r="P59" s="243"/>
    </row>
    <row r="60" spans="1:16" s="66" customFormat="1" ht="51" hidden="1" customHeight="1">
      <c r="A60" s="25">
        <f>A59</f>
        <v>3</v>
      </c>
      <c r="B60" s="314" t="str">
        <f>B59</f>
        <v>NHÃN THÀNH PHẦN 100% COTTON ALD-COO-503</v>
      </c>
      <c r="C60" s="315"/>
      <c r="D60" s="315"/>
      <c r="E60" s="316"/>
      <c r="F60" s="26" t="s">
        <v>145</v>
      </c>
      <c r="G60" s="74"/>
      <c r="H60" s="295" t="str">
        <f t="shared" ref="H60" si="36">$D$29</f>
        <v>Kombu Green</v>
      </c>
      <c r="I60" s="296"/>
      <c r="J60" s="96" t="s">
        <v>146</v>
      </c>
      <c r="K60" s="96">
        <f t="shared" ref="K60" si="37">$P$29</f>
        <v>0</v>
      </c>
      <c r="L60" s="28">
        <v>1</v>
      </c>
      <c r="M60" s="29">
        <f t="shared" ref="M60:M65" si="38">K60*L60</f>
        <v>0</v>
      </c>
      <c r="N60" s="76"/>
      <c r="O60" s="31">
        <f t="shared" si="18"/>
        <v>0</v>
      </c>
      <c r="P60" s="243"/>
    </row>
    <row r="61" spans="1:16" s="66" customFormat="1" ht="51" customHeight="1">
      <c r="A61" s="25">
        <v>4</v>
      </c>
      <c r="B61" s="311" t="s">
        <v>148</v>
      </c>
      <c r="C61" s="312"/>
      <c r="D61" s="312"/>
      <c r="E61" s="313"/>
      <c r="F61" s="26" t="s">
        <v>145</v>
      </c>
      <c r="G61" s="74"/>
      <c r="H61" s="295" t="str">
        <f t="shared" ref="H61" si="39">$D$22</f>
        <v>Jet Black</v>
      </c>
      <c r="I61" s="296"/>
      <c r="J61" s="96" t="s">
        <v>146</v>
      </c>
      <c r="K61" s="96">
        <f t="shared" ref="K61" si="40">$P$22</f>
        <v>3</v>
      </c>
      <c r="L61" s="28">
        <v>1</v>
      </c>
      <c r="M61" s="29">
        <f t="shared" si="38"/>
        <v>3</v>
      </c>
      <c r="N61" s="76"/>
      <c r="O61" s="31">
        <f t="shared" si="18"/>
        <v>3</v>
      </c>
      <c r="P61" s="243"/>
    </row>
    <row r="62" spans="1:16" s="66" customFormat="1" ht="39" hidden="1" customHeight="1">
      <c r="A62" s="25">
        <f>A61</f>
        <v>4</v>
      </c>
      <c r="B62" s="311" t="s">
        <v>148</v>
      </c>
      <c r="C62" s="312"/>
      <c r="D62" s="312"/>
      <c r="E62" s="313"/>
      <c r="F62" s="26" t="s">
        <v>145</v>
      </c>
      <c r="G62" s="74"/>
      <c r="H62" s="295" t="str">
        <f t="shared" ref="H62" si="41">$D$29</f>
        <v>Kombu Green</v>
      </c>
      <c r="I62" s="296"/>
      <c r="J62" s="96" t="s">
        <v>146</v>
      </c>
      <c r="K62" s="96">
        <f t="shared" ref="K62" si="42">$P$29</f>
        <v>0</v>
      </c>
      <c r="L62" s="28">
        <v>1</v>
      </c>
      <c r="M62" s="29">
        <f t="shared" ref="M62" si="43">K62*L62</f>
        <v>0</v>
      </c>
      <c r="N62" s="76"/>
      <c r="O62" s="31">
        <f t="shared" ref="O62" si="44">ROUNDUP(SUM(M62:N62),0)</f>
        <v>0</v>
      </c>
      <c r="P62" s="243"/>
    </row>
    <row r="63" spans="1:16" s="66" customFormat="1" ht="92.25" customHeight="1">
      <c r="A63" s="25">
        <v>5</v>
      </c>
      <c r="B63" s="314" t="s">
        <v>149</v>
      </c>
      <c r="C63" s="315"/>
      <c r="D63" s="315"/>
      <c r="E63" s="316"/>
      <c r="F63" s="26" t="str">
        <f>H63</f>
        <v>Jet Black</v>
      </c>
      <c r="G63" s="74"/>
      <c r="H63" s="295" t="str">
        <f t="shared" ref="H63" si="45">$D$22</f>
        <v>Jet Black</v>
      </c>
      <c r="I63" s="296"/>
      <c r="J63" s="96" t="s">
        <v>146</v>
      </c>
      <c r="K63" s="96">
        <f t="shared" ref="K63" si="46">$P$22</f>
        <v>3</v>
      </c>
      <c r="L63" s="28">
        <v>1</v>
      </c>
      <c r="M63" s="29">
        <f>K63*L63</f>
        <v>3</v>
      </c>
      <c r="N63" s="76"/>
      <c r="O63" s="31">
        <f>ROUNDUP(SUM(M63:N63),0)</f>
        <v>3</v>
      </c>
      <c r="P63" s="243"/>
    </row>
    <row r="64" spans="1:16" s="66" customFormat="1" ht="54" hidden="1">
      <c r="A64" s="245">
        <f>A63</f>
        <v>5</v>
      </c>
      <c r="B64" s="314" t="str">
        <f>B63</f>
        <v>DÂY LUỒN TRÒN 5MM 100% COTTON ĐẦU TIP NHỰA 1.5CM TẠI NÓN</v>
      </c>
      <c r="C64" s="315"/>
      <c r="D64" s="315"/>
      <c r="E64" s="316"/>
      <c r="F64" s="26" t="str">
        <f>H64</f>
        <v>Kombu Green</v>
      </c>
      <c r="G64" s="74"/>
      <c r="H64" s="295" t="str">
        <f t="shared" ref="H64" si="47">$D$29</f>
        <v>Kombu Green</v>
      </c>
      <c r="I64" s="296"/>
      <c r="J64" s="96" t="s">
        <v>146</v>
      </c>
      <c r="K64" s="96">
        <f t="shared" ref="K64" si="48">$P$29</f>
        <v>0</v>
      </c>
      <c r="L64" s="28">
        <v>1</v>
      </c>
      <c r="M64" s="29">
        <f>K64*L64</f>
        <v>0</v>
      </c>
      <c r="N64" s="76"/>
      <c r="O64" s="31">
        <f>ROUNDUP(SUM(M64:N64),0)</f>
        <v>0</v>
      </c>
      <c r="P64" s="243"/>
    </row>
    <row r="65" spans="1:16" s="66" customFormat="1" ht="51" customHeight="1">
      <c r="A65" s="25">
        <v>6</v>
      </c>
      <c r="B65" s="311" t="s">
        <v>150</v>
      </c>
      <c r="C65" s="312"/>
      <c r="D65" s="312"/>
      <c r="E65" s="313"/>
      <c r="F65" s="26" t="str">
        <f>H65</f>
        <v>Jet Black</v>
      </c>
      <c r="G65" s="74"/>
      <c r="H65" s="295" t="str">
        <f t="shared" ref="H65" si="49">$D$22</f>
        <v>Jet Black</v>
      </c>
      <c r="I65" s="296"/>
      <c r="J65" s="96" t="s">
        <v>151</v>
      </c>
      <c r="K65" s="96">
        <f t="shared" ref="K65" si="50">$P$22</f>
        <v>3</v>
      </c>
      <c r="L65" s="28">
        <v>0.4</v>
      </c>
      <c r="M65" s="29">
        <f t="shared" si="38"/>
        <v>1.2000000000000002</v>
      </c>
      <c r="N65" s="76"/>
      <c r="O65" s="31">
        <f>ROUNDUP(SUM(M65:N65),0)-1</f>
        <v>1</v>
      </c>
      <c r="P65" s="243"/>
    </row>
    <row r="66" spans="1:16" s="66" customFormat="1" ht="54" hidden="1">
      <c r="A66" s="245">
        <f>A65</f>
        <v>6</v>
      </c>
      <c r="B66" s="311" t="s">
        <v>150</v>
      </c>
      <c r="C66" s="312"/>
      <c r="D66" s="312"/>
      <c r="E66" s="313"/>
      <c r="F66" s="26" t="str">
        <f>H66</f>
        <v>Kombu Green</v>
      </c>
      <c r="G66" s="74"/>
      <c r="H66" s="295" t="str">
        <f t="shared" ref="H66" si="51">$D$29</f>
        <v>Kombu Green</v>
      </c>
      <c r="I66" s="296"/>
      <c r="J66" s="96" t="s">
        <v>151</v>
      </c>
      <c r="K66" s="96">
        <f t="shared" ref="K66" si="52">$P$29</f>
        <v>0</v>
      </c>
      <c r="L66" s="28">
        <v>0.4</v>
      </c>
      <c r="M66" s="29">
        <f t="shared" ref="M66:M67" si="53">K66*L66</f>
        <v>0</v>
      </c>
      <c r="N66" s="76"/>
      <c r="O66" s="31">
        <f>ROUNDUP(SUM(M66:N66),0)-1</f>
        <v>-1</v>
      </c>
      <c r="P66" s="243"/>
    </row>
    <row r="67" spans="1:16" s="66" customFormat="1" ht="87" customHeight="1">
      <c r="A67" s="25">
        <v>7</v>
      </c>
      <c r="B67" s="314" t="s">
        <v>152</v>
      </c>
      <c r="C67" s="315"/>
      <c r="D67" s="315"/>
      <c r="E67" s="316"/>
      <c r="F67" s="26" t="str">
        <f>H67</f>
        <v>Jet Black</v>
      </c>
      <c r="G67" s="74" t="s">
        <v>153</v>
      </c>
      <c r="H67" s="295" t="str">
        <f t="shared" ref="H67" si="54">$D$22</f>
        <v>Jet Black</v>
      </c>
      <c r="I67" s="296"/>
      <c r="J67" s="96" t="s">
        <v>146</v>
      </c>
      <c r="K67" s="96">
        <f t="shared" ref="K67" si="55">$P$22</f>
        <v>3</v>
      </c>
      <c r="L67" s="28">
        <v>1</v>
      </c>
      <c r="M67" s="29">
        <f t="shared" si="53"/>
        <v>3</v>
      </c>
      <c r="N67" s="76"/>
      <c r="O67" s="31">
        <f t="shared" ref="O67" si="56">ROUNDUP(SUM(M67:N67),0)</f>
        <v>3</v>
      </c>
      <c r="P67" s="243"/>
    </row>
    <row r="68" spans="1:16" s="66" customFormat="1" ht="24.75" hidden="1" customHeight="1">
      <c r="A68" s="245">
        <f>A67</f>
        <v>7</v>
      </c>
      <c r="B68" s="314" t="str">
        <f>B67</f>
        <v>DÂY KÉO KIM LOẠI RĂNG 5 MÀU GOLD MỞ 2 ĐẦU , ĐẦU DA8L</v>
      </c>
      <c r="C68" s="315"/>
      <c r="D68" s="315"/>
      <c r="E68" s="316"/>
      <c r="F68" s="26" t="str">
        <f t="shared" ref="F68" si="57">H68</f>
        <v>Kombu Green</v>
      </c>
      <c r="G68" s="74" t="s">
        <v>154</v>
      </c>
      <c r="H68" s="295" t="str">
        <f t="shared" ref="H68" si="58">$D$29</f>
        <v>Kombu Green</v>
      </c>
      <c r="I68" s="296"/>
      <c r="J68" s="96" t="s">
        <v>146</v>
      </c>
      <c r="K68" s="96">
        <f t="shared" ref="K68" si="59">$P$29</f>
        <v>0</v>
      </c>
      <c r="L68" s="28">
        <v>1</v>
      </c>
      <c r="M68" s="29">
        <f t="shared" ref="M68:M70" si="60">K68*L68</f>
        <v>0</v>
      </c>
      <c r="N68" s="76"/>
      <c r="O68" s="31">
        <f t="shared" ref="O68" si="61">ROUNDUP(SUM(M68:N68),0)</f>
        <v>0</v>
      </c>
      <c r="P68" s="243"/>
    </row>
    <row r="69" spans="1:16" s="66" customFormat="1" ht="32.4">
      <c r="A69" s="25">
        <v>8</v>
      </c>
      <c r="B69" s="311" t="s">
        <v>155</v>
      </c>
      <c r="C69" s="312"/>
      <c r="D69" s="312"/>
      <c r="E69" s="313"/>
      <c r="F69" s="26" t="s">
        <v>156</v>
      </c>
      <c r="G69" s="74"/>
      <c r="H69" s="295" t="str">
        <f t="shared" ref="H69:H71" si="62">$D$22</f>
        <v>Jet Black</v>
      </c>
      <c r="I69" s="296"/>
      <c r="J69" s="96" t="s">
        <v>157</v>
      </c>
      <c r="K69" s="96">
        <f t="shared" ref="K69:K71" si="63">$P$22</f>
        <v>3</v>
      </c>
      <c r="L69" s="28">
        <v>2</v>
      </c>
      <c r="M69" s="29">
        <f t="shared" si="60"/>
        <v>6</v>
      </c>
      <c r="N69" s="76"/>
      <c r="O69" s="31">
        <f t="shared" ref="O69" si="64">ROUNDUP(SUM(M69:N69),0)</f>
        <v>6</v>
      </c>
      <c r="P69" s="243"/>
    </row>
    <row r="70" spans="1:16" s="66" customFormat="1" ht="13.5" hidden="1" customHeight="1">
      <c r="A70" s="245">
        <f>A69</f>
        <v>8</v>
      </c>
      <c r="B70" s="311" t="s">
        <v>155</v>
      </c>
      <c r="C70" s="312"/>
      <c r="D70" s="312"/>
      <c r="E70" s="313"/>
      <c r="F70" s="26" t="s">
        <v>156</v>
      </c>
      <c r="G70" s="74"/>
      <c r="H70" s="295" t="str">
        <f t="shared" ref="H70:H72" si="65">$D$29</f>
        <v>Kombu Green</v>
      </c>
      <c r="I70" s="296"/>
      <c r="J70" s="96" t="s">
        <v>157</v>
      </c>
      <c r="K70" s="96">
        <f t="shared" ref="K70:K72" si="66">$P$29</f>
        <v>0</v>
      </c>
      <c r="L70" s="28">
        <v>2</v>
      </c>
      <c r="M70" s="29">
        <f t="shared" si="60"/>
        <v>0</v>
      </c>
      <c r="N70" s="76"/>
      <c r="O70" s="31">
        <f t="shared" ref="O70:O71" si="67">ROUNDUP(SUM(M70:N70),0)</f>
        <v>0</v>
      </c>
      <c r="P70" s="243"/>
    </row>
    <row r="71" spans="1:16" s="66" customFormat="1" ht="59.25" customHeight="1">
      <c r="A71" s="25">
        <v>9</v>
      </c>
      <c r="B71" s="311" t="s">
        <v>158</v>
      </c>
      <c r="C71" s="312"/>
      <c r="D71" s="312"/>
      <c r="E71" s="313"/>
      <c r="F71" s="26" t="s">
        <v>156</v>
      </c>
      <c r="G71" s="74"/>
      <c r="H71" s="295" t="str">
        <f t="shared" si="62"/>
        <v>Jet Black</v>
      </c>
      <c r="I71" s="296"/>
      <c r="J71" s="96" t="s">
        <v>157</v>
      </c>
      <c r="K71" s="96">
        <f t="shared" si="63"/>
        <v>3</v>
      </c>
      <c r="L71" s="28">
        <v>4</v>
      </c>
      <c r="M71" s="29">
        <f t="shared" ref="M71:M72" si="68">K71*L71</f>
        <v>12</v>
      </c>
      <c r="N71" s="76"/>
      <c r="O71" s="31">
        <f t="shared" si="67"/>
        <v>12</v>
      </c>
      <c r="P71" s="243"/>
    </row>
    <row r="72" spans="1:16" s="66" customFormat="1" ht="32.4" hidden="1">
      <c r="A72" s="245">
        <f>A71</f>
        <v>9</v>
      </c>
      <c r="B72" s="311" t="str">
        <f>B71</f>
        <v>ĐINH RIVET 10MM</v>
      </c>
      <c r="C72" s="312"/>
      <c r="D72" s="312"/>
      <c r="E72" s="313"/>
      <c r="F72" s="26" t="s">
        <v>156</v>
      </c>
      <c r="G72" s="74"/>
      <c r="H72" s="295" t="str">
        <f t="shared" si="65"/>
        <v>Kombu Green</v>
      </c>
      <c r="I72" s="296"/>
      <c r="J72" s="96" t="s">
        <v>157</v>
      </c>
      <c r="K72" s="96">
        <f t="shared" si="66"/>
        <v>0</v>
      </c>
      <c r="L72" s="28">
        <v>4</v>
      </c>
      <c r="M72" s="29">
        <f t="shared" si="68"/>
        <v>0</v>
      </c>
      <c r="N72" s="76"/>
      <c r="O72" s="31">
        <f t="shared" ref="O72" si="69">ROUNDUP(SUM(M72:N72),0)</f>
        <v>0</v>
      </c>
      <c r="P72" s="243"/>
    </row>
    <row r="73" spans="1:16" s="249" customFormat="1" ht="120" customHeight="1">
      <c r="A73" s="245">
        <v>10</v>
      </c>
      <c r="B73" s="314" t="s">
        <v>159</v>
      </c>
      <c r="C73" s="315"/>
      <c r="D73" s="315"/>
      <c r="E73" s="316"/>
      <c r="F73" s="26" t="s">
        <v>160</v>
      </c>
      <c r="G73" s="74" t="s">
        <v>161</v>
      </c>
      <c r="H73" s="295" t="str">
        <f t="shared" ref="H73" si="70">$D$22</f>
        <v>Jet Black</v>
      </c>
      <c r="I73" s="296"/>
      <c r="J73" s="115" t="s">
        <v>146</v>
      </c>
      <c r="K73" s="115">
        <f t="shared" ref="K73" si="71">$P$22</f>
        <v>3</v>
      </c>
      <c r="L73" s="246">
        <v>1</v>
      </c>
      <c r="M73" s="247">
        <f>K73*L73</f>
        <v>3</v>
      </c>
      <c r="N73" s="76"/>
      <c r="O73" s="248">
        <f t="shared" ref="O73:O74" si="72">ROUNDUP(SUM(M73:N73),0)</f>
        <v>3</v>
      </c>
      <c r="P73" s="244"/>
    </row>
    <row r="74" spans="1:16" s="249" customFormat="1" ht="30" hidden="1" customHeight="1">
      <c r="A74" s="245">
        <f>A73</f>
        <v>10</v>
      </c>
      <c r="B74" s="314" t="s">
        <v>162</v>
      </c>
      <c r="C74" s="315"/>
      <c r="D74" s="315"/>
      <c r="E74" s="316"/>
      <c r="F74" s="26" t="s">
        <v>163</v>
      </c>
      <c r="G74" s="74" t="s">
        <v>164</v>
      </c>
      <c r="H74" s="295" t="str">
        <f t="shared" ref="H74" si="73">$D$29</f>
        <v>Kombu Green</v>
      </c>
      <c r="I74" s="296"/>
      <c r="J74" s="115" t="s">
        <v>146</v>
      </c>
      <c r="K74" s="115">
        <f t="shared" ref="K74" si="74">$P$29</f>
        <v>0</v>
      </c>
      <c r="L74" s="246">
        <v>1</v>
      </c>
      <c r="M74" s="247">
        <f t="shared" ref="M74" si="75">K74*L74</f>
        <v>0</v>
      </c>
      <c r="N74" s="76"/>
      <c r="O74" s="248">
        <f t="shared" si="72"/>
        <v>0</v>
      </c>
      <c r="P74" s="244"/>
    </row>
    <row r="75" spans="1:16" s="60" customFormat="1" ht="33" hidden="1" thickBot="1">
      <c r="B75" s="67" t="s">
        <v>165</v>
      </c>
      <c r="C75" s="61"/>
      <c r="D75" s="61"/>
      <c r="E75" s="61"/>
      <c r="F75" s="68"/>
      <c r="G75" s="69"/>
      <c r="H75" s="68"/>
      <c r="I75" s="68"/>
      <c r="J75" s="68"/>
      <c r="K75" s="68"/>
      <c r="L75" s="28"/>
      <c r="M75" s="68"/>
      <c r="N75" s="68"/>
      <c r="O75" s="68"/>
      <c r="P75" s="63"/>
    </row>
    <row r="76" spans="1:16" s="66" customFormat="1" ht="96" hidden="1">
      <c r="A76" s="331" t="s">
        <v>128</v>
      </c>
      <c r="B76" s="332"/>
      <c r="C76" s="332"/>
      <c r="D76" s="332"/>
      <c r="E76" s="333"/>
      <c r="F76" s="64" t="s">
        <v>129</v>
      </c>
      <c r="G76" s="64" t="s">
        <v>130</v>
      </c>
      <c r="H76" s="334" t="s">
        <v>131</v>
      </c>
      <c r="I76" s="335"/>
      <c r="J76" s="65" t="s">
        <v>103</v>
      </c>
      <c r="K76" s="64" t="s">
        <v>132</v>
      </c>
      <c r="L76" s="64" t="s">
        <v>133</v>
      </c>
      <c r="M76" s="77" t="s">
        <v>134</v>
      </c>
      <c r="N76" s="77" t="s">
        <v>135</v>
      </c>
      <c r="O76" s="77" t="s">
        <v>136</v>
      </c>
      <c r="P76" s="77" t="s">
        <v>137</v>
      </c>
    </row>
    <row r="77" spans="1:16" s="84" customFormat="1" ht="32.4" hidden="1">
      <c r="A77" s="25">
        <v>1</v>
      </c>
      <c r="B77" s="311" t="s">
        <v>166</v>
      </c>
      <c r="C77" s="312"/>
      <c r="D77" s="312"/>
      <c r="E77" s="313"/>
      <c r="F77" s="26" t="s">
        <v>145</v>
      </c>
      <c r="G77" s="27"/>
      <c r="H77" s="295" t="str">
        <f>$D$22</f>
        <v>Jet Black</v>
      </c>
      <c r="I77" s="296"/>
      <c r="J77" s="96" t="s">
        <v>167</v>
      </c>
      <c r="K77" s="96">
        <f t="shared" ref="K77:K88" si="76">$P$22</f>
        <v>3</v>
      </c>
      <c r="L77" s="28">
        <v>1</v>
      </c>
      <c r="M77" s="33">
        <f t="shared" ref="M77" si="77">L77*K77</f>
        <v>3</v>
      </c>
      <c r="N77" s="30"/>
      <c r="O77" s="31">
        <f t="shared" ref="O77" si="78">ROUNDUP(N77+M77,0)</f>
        <v>3</v>
      </c>
      <c r="P77" s="32"/>
    </row>
    <row r="78" spans="1:16" s="84" customFormat="1" ht="32.4" hidden="1">
      <c r="A78" s="25">
        <f>A77</f>
        <v>1</v>
      </c>
      <c r="B78" s="311" t="str">
        <f>B77</f>
        <v>THẺ BÀI ALD ALD-T06P</v>
      </c>
      <c r="C78" s="312"/>
      <c r="D78" s="312"/>
      <c r="E78" s="313"/>
      <c r="F78" s="26" t="s">
        <v>145</v>
      </c>
      <c r="G78" s="27"/>
      <c r="H78" s="295" t="str">
        <f>$D$29</f>
        <v>Kombu Green</v>
      </c>
      <c r="I78" s="296"/>
      <c r="J78" s="96" t="s">
        <v>167</v>
      </c>
      <c r="K78" s="96">
        <f>$P$29</f>
        <v>0</v>
      </c>
      <c r="L78" s="28">
        <v>1</v>
      </c>
      <c r="M78" s="33">
        <f t="shared" ref="M78" si="79">L78*K78</f>
        <v>0</v>
      </c>
      <c r="N78" s="30"/>
      <c r="O78" s="31">
        <f t="shared" ref="O78" si="80">ROUNDUP(N78+M78,0)</f>
        <v>0</v>
      </c>
      <c r="P78" s="32"/>
    </row>
    <row r="79" spans="1:16" s="84" customFormat="1" ht="32.4" hidden="1">
      <c r="A79" s="25">
        <v>2</v>
      </c>
      <c r="B79" s="330" t="s">
        <v>168</v>
      </c>
      <c r="C79" s="303"/>
      <c r="D79" s="303"/>
      <c r="E79" s="303"/>
      <c r="F79" s="26" t="s">
        <v>145</v>
      </c>
      <c r="G79" s="27"/>
      <c r="H79" s="295" t="str">
        <f>$D$22</f>
        <v>Jet Black</v>
      </c>
      <c r="I79" s="296"/>
      <c r="J79" s="96" t="s">
        <v>167</v>
      </c>
      <c r="K79" s="96">
        <f t="shared" si="76"/>
        <v>3</v>
      </c>
      <c r="L79" s="28">
        <v>1</v>
      </c>
      <c r="M79" s="33">
        <f t="shared" ref="M79" si="81">L79*K79</f>
        <v>3</v>
      </c>
      <c r="N79" s="30"/>
      <c r="O79" s="31">
        <f t="shared" ref="O79:O85" si="82">ROUNDUP(N79+M79,0)</f>
        <v>3</v>
      </c>
      <c r="P79" s="116"/>
    </row>
    <row r="80" spans="1:16" s="84" customFormat="1" ht="27.75" hidden="1" customHeight="1">
      <c r="A80" s="25">
        <f>A79</f>
        <v>2</v>
      </c>
      <c r="B80" s="311" t="str">
        <f>B79</f>
        <v>UPC STICKER 3" X 2"</v>
      </c>
      <c r="C80" s="312"/>
      <c r="D80" s="312"/>
      <c r="E80" s="313"/>
      <c r="F80" s="26" t="s">
        <v>145</v>
      </c>
      <c r="G80" s="27"/>
      <c r="H80" s="295" t="str">
        <f>$D$29</f>
        <v>Kombu Green</v>
      </c>
      <c r="I80" s="296"/>
      <c r="J80" s="96" t="s">
        <v>167</v>
      </c>
      <c r="K80" s="96">
        <f t="shared" si="76"/>
        <v>3</v>
      </c>
      <c r="L80" s="28">
        <v>1</v>
      </c>
      <c r="M80" s="33">
        <f t="shared" ref="M80" si="83">L80*K80</f>
        <v>3</v>
      </c>
      <c r="N80" s="30"/>
      <c r="O80" s="31">
        <f t="shared" si="82"/>
        <v>3</v>
      </c>
      <c r="P80" s="116"/>
    </row>
    <row r="81" spans="1:16" s="84" customFormat="1" ht="72.75" hidden="1" customHeight="1">
      <c r="A81" s="25">
        <v>3</v>
      </c>
      <c r="B81" s="330" t="s">
        <v>169</v>
      </c>
      <c r="C81" s="303"/>
      <c r="D81" s="303"/>
      <c r="E81" s="303"/>
      <c r="F81" s="26" t="s">
        <v>170</v>
      </c>
      <c r="G81" s="27"/>
      <c r="H81" s="295" t="str">
        <f>$D$22</f>
        <v>Jet Black</v>
      </c>
      <c r="I81" s="296"/>
      <c r="J81" s="96" t="s">
        <v>167</v>
      </c>
      <c r="K81" s="96">
        <f t="shared" si="76"/>
        <v>3</v>
      </c>
      <c r="L81" s="28">
        <v>1</v>
      </c>
      <c r="M81" s="33">
        <f t="shared" ref="M81" si="84">L81*K81</f>
        <v>3</v>
      </c>
      <c r="N81" s="30"/>
      <c r="O81" s="31">
        <f t="shared" si="82"/>
        <v>3</v>
      </c>
      <c r="P81" s="116"/>
    </row>
    <row r="82" spans="1:16" s="84" customFormat="1" ht="54" hidden="1" customHeight="1">
      <c r="A82" s="25">
        <f>A81</f>
        <v>3</v>
      </c>
      <c r="B82" s="314" t="str">
        <f>B81</f>
        <v>BAO ALD Branded Polybag - 15" X 18" (RECYLCED)
CODE: ALD PB02-R</v>
      </c>
      <c r="C82" s="315"/>
      <c r="D82" s="315"/>
      <c r="E82" s="316"/>
      <c r="F82" s="26" t="s">
        <v>170</v>
      </c>
      <c r="G82" s="27"/>
      <c r="H82" s="295" t="str">
        <f>$D$29</f>
        <v>Kombu Green</v>
      </c>
      <c r="I82" s="296"/>
      <c r="J82" s="96" t="s">
        <v>167</v>
      </c>
      <c r="K82" s="96">
        <f t="shared" si="76"/>
        <v>3</v>
      </c>
      <c r="L82" s="28">
        <v>1</v>
      </c>
      <c r="M82" s="33">
        <f t="shared" ref="M82:M83" si="85">L82*K82</f>
        <v>3</v>
      </c>
      <c r="N82" s="30"/>
      <c r="O82" s="31">
        <f t="shared" si="82"/>
        <v>3</v>
      </c>
      <c r="P82" s="116"/>
    </row>
    <row r="83" spans="1:16" s="84" customFormat="1" ht="32.4" hidden="1">
      <c r="A83" s="25">
        <v>4</v>
      </c>
      <c r="B83" s="330" t="s">
        <v>171</v>
      </c>
      <c r="C83" s="303"/>
      <c r="D83" s="303"/>
      <c r="E83" s="303"/>
      <c r="F83" s="26" t="s">
        <v>170</v>
      </c>
      <c r="G83" s="27"/>
      <c r="H83" s="295" t="str">
        <f>$D$22</f>
        <v>Jet Black</v>
      </c>
      <c r="I83" s="296"/>
      <c r="J83" s="96" t="s">
        <v>167</v>
      </c>
      <c r="K83" s="96">
        <f t="shared" si="76"/>
        <v>3</v>
      </c>
      <c r="L83" s="28">
        <f>1/12</f>
        <v>8.3333333333333329E-2</v>
      </c>
      <c r="M83" s="33">
        <f t="shared" si="85"/>
        <v>0.25</v>
      </c>
      <c r="N83" s="30"/>
      <c r="O83" s="31">
        <f t="shared" si="82"/>
        <v>1</v>
      </c>
      <c r="P83" s="116"/>
    </row>
    <row r="84" spans="1:16" s="84" customFormat="1" ht="27.75" hidden="1" customHeight="1">
      <c r="A84" s="25">
        <f>A83</f>
        <v>4</v>
      </c>
      <c r="B84" s="311" t="str">
        <f>B83</f>
        <v>BAO BIG POLYBAG 100X120CM</v>
      </c>
      <c r="C84" s="312"/>
      <c r="D84" s="312"/>
      <c r="E84" s="313"/>
      <c r="F84" s="26" t="s">
        <v>170</v>
      </c>
      <c r="G84" s="27"/>
      <c r="H84" s="295" t="str">
        <f>$D$29</f>
        <v>Kombu Green</v>
      </c>
      <c r="I84" s="296"/>
      <c r="J84" s="96" t="s">
        <v>167</v>
      </c>
      <c r="K84" s="96">
        <f t="shared" si="76"/>
        <v>3</v>
      </c>
      <c r="L84" s="28">
        <f>1/12</f>
        <v>8.3333333333333329E-2</v>
      </c>
      <c r="M84" s="33">
        <f t="shared" ref="M84" si="86">L84*K84</f>
        <v>0.25</v>
      </c>
      <c r="N84" s="30"/>
      <c r="O84" s="31">
        <f t="shared" si="82"/>
        <v>1</v>
      </c>
      <c r="P84" s="116"/>
    </row>
    <row r="85" spans="1:16" s="84" customFormat="1" ht="32.4" hidden="1">
      <c r="A85" s="25">
        <v>5</v>
      </c>
      <c r="B85" s="303" t="s">
        <v>172</v>
      </c>
      <c r="C85" s="303"/>
      <c r="D85" s="303"/>
      <c r="E85" s="303"/>
      <c r="F85" s="26" t="s">
        <v>173</v>
      </c>
      <c r="G85" s="27"/>
      <c r="H85" s="295" t="str">
        <f>$D$22</f>
        <v>Jet Black</v>
      </c>
      <c r="I85" s="296"/>
      <c r="J85" s="96" t="s">
        <v>167</v>
      </c>
      <c r="K85" s="96">
        <f t="shared" si="76"/>
        <v>3</v>
      </c>
      <c r="L85" s="28">
        <f>2*L84</f>
        <v>0.16666666666666666</v>
      </c>
      <c r="M85" s="33">
        <f>L85*K85</f>
        <v>0.5</v>
      </c>
      <c r="N85" s="30"/>
      <c r="O85" s="31">
        <f t="shared" si="82"/>
        <v>1</v>
      </c>
      <c r="P85" s="32"/>
    </row>
    <row r="86" spans="1:16" s="84" customFormat="1" ht="32.4" hidden="1">
      <c r="A86" s="25">
        <f>A85</f>
        <v>5</v>
      </c>
      <c r="B86" s="311" t="str">
        <f>B85</f>
        <v>TẤM LÓT THÙNG</v>
      </c>
      <c r="C86" s="312"/>
      <c r="D86" s="312"/>
      <c r="E86" s="313"/>
      <c r="F86" s="26" t="s">
        <v>173</v>
      </c>
      <c r="G86" s="27"/>
      <c r="H86" s="295" t="str">
        <f>$D$29</f>
        <v>Kombu Green</v>
      </c>
      <c r="I86" s="296"/>
      <c r="J86" s="96" t="s">
        <v>167</v>
      </c>
      <c r="K86" s="96">
        <f t="shared" si="76"/>
        <v>3</v>
      </c>
      <c r="L86" s="28">
        <f>2*L85</f>
        <v>0.33333333333333331</v>
      </c>
      <c r="M86" s="33">
        <f t="shared" ref="M86" si="87">L86*K86</f>
        <v>1</v>
      </c>
      <c r="N86" s="30"/>
      <c r="O86" s="31">
        <f t="shared" ref="O86" si="88">ROUNDUP(N86+M86,0)</f>
        <v>1</v>
      </c>
      <c r="P86" s="32"/>
    </row>
    <row r="87" spans="1:16" s="84" customFormat="1" ht="42.75" hidden="1" customHeight="1">
      <c r="A87" s="25">
        <v>6</v>
      </c>
      <c r="B87" s="325" t="s">
        <v>174</v>
      </c>
      <c r="C87" s="325"/>
      <c r="D87" s="325"/>
      <c r="E87" s="325"/>
      <c r="F87" s="26" t="s">
        <v>173</v>
      </c>
      <c r="G87" s="27"/>
      <c r="H87" s="295" t="str">
        <f>$D$22</f>
        <v>Jet Black</v>
      </c>
      <c r="I87" s="296"/>
      <c r="J87" s="96" t="s">
        <v>167</v>
      </c>
      <c r="K87" s="96">
        <f t="shared" si="76"/>
        <v>3</v>
      </c>
      <c r="L87" s="28">
        <f>L84</f>
        <v>8.3333333333333329E-2</v>
      </c>
      <c r="M87" s="33">
        <f t="shared" ref="M87" si="89">L87*K87</f>
        <v>0.25</v>
      </c>
      <c r="N87" s="30"/>
      <c r="O87" s="31">
        <f t="shared" ref="O87" si="90">ROUNDUP(N87+M87,0)</f>
        <v>1</v>
      </c>
      <c r="P87" s="32"/>
    </row>
    <row r="88" spans="1:16" s="84" customFormat="1" ht="42.75" hidden="1" customHeight="1">
      <c r="A88" s="25">
        <f>A87</f>
        <v>6</v>
      </c>
      <c r="B88" s="292" t="str">
        <f>B87</f>
        <v>THÙNG CARTON 60CM (L) *40CM (W)* 30CM (H)</v>
      </c>
      <c r="C88" s="293"/>
      <c r="D88" s="293"/>
      <c r="E88" s="294"/>
      <c r="F88" s="26" t="s">
        <v>173</v>
      </c>
      <c r="G88" s="27"/>
      <c r="H88" s="295" t="str">
        <f>$D$29</f>
        <v>Kombu Green</v>
      </c>
      <c r="I88" s="296"/>
      <c r="J88" s="96" t="s">
        <v>167</v>
      </c>
      <c r="K88" s="96">
        <f t="shared" si="76"/>
        <v>3</v>
      </c>
      <c r="L88" s="28">
        <f>L87</f>
        <v>8.3333333333333329E-2</v>
      </c>
      <c r="M88" s="33">
        <f t="shared" ref="M88" si="91">L88*K88</f>
        <v>0.25</v>
      </c>
      <c r="N88" s="30"/>
      <c r="O88" s="31">
        <f t="shared" ref="O88" si="92">ROUNDUP(N88+M88,0)</f>
        <v>1</v>
      </c>
      <c r="P88" s="32"/>
    </row>
    <row r="89" spans="1:16" s="84" customFormat="1" ht="32.4">
      <c r="A89" s="24"/>
      <c r="B89" s="180"/>
      <c r="C89" s="180"/>
      <c r="D89" s="180"/>
      <c r="E89" s="180"/>
      <c r="F89" s="175"/>
      <c r="G89" s="184"/>
      <c r="H89" s="176"/>
      <c r="I89" s="176"/>
      <c r="J89" s="185"/>
      <c r="K89" s="177"/>
      <c r="L89" s="178"/>
      <c r="M89" s="186"/>
      <c r="N89" s="187"/>
      <c r="O89" s="179"/>
      <c r="P89" s="188"/>
    </row>
    <row r="90" spans="1:16" s="60" customFormat="1" ht="31.95" customHeight="1">
      <c r="B90" s="57" t="s">
        <v>175</v>
      </c>
      <c r="C90" s="61"/>
      <c r="D90" s="61"/>
      <c r="E90" s="61"/>
      <c r="G90" s="62"/>
      <c r="J90" s="57" t="s">
        <v>176</v>
      </c>
      <c r="P90" s="63"/>
    </row>
    <row r="91" spans="1:16" s="192" customFormat="1" ht="56.4" customHeight="1">
      <c r="A91" s="192">
        <v>1</v>
      </c>
      <c r="B91" s="193" t="s">
        <v>177</v>
      </c>
      <c r="C91" s="2" t="s">
        <v>178</v>
      </c>
      <c r="D91" s="193"/>
      <c r="E91" s="2"/>
      <c r="F91" s="193"/>
      <c r="G91" s="4"/>
      <c r="H91" s="4"/>
      <c r="I91" s="4"/>
      <c r="J91" s="4"/>
      <c r="K91" s="6"/>
      <c r="L91" s="4"/>
      <c r="M91" s="4"/>
      <c r="N91" s="4"/>
      <c r="O91" s="4"/>
      <c r="P91" s="4"/>
    </row>
    <row r="92" spans="1:16" s="84" customFormat="1" ht="60.75" hidden="1" customHeight="1">
      <c r="A92" s="39"/>
      <c r="B92" s="297" t="s">
        <v>179</v>
      </c>
      <c r="C92" s="298"/>
      <c r="D92" s="298"/>
      <c r="E92" s="298"/>
      <c r="F92" s="298"/>
      <c r="G92" s="298"/>
      <c r="H92" s="298"/>
      <c r="I92" s="299"/>
      <c r="J92" s="38"/>
      <c r="K92" s="88"/>
      <c r="L92" s="38"/>
      <c r="M92" s="38"/>
      <c r="N92" s="38"/>
      <c r="O92" s="38"/>
      <c r="P92" s="38"/>
    </row>
    <row r="93" spans="1:16" s="84" customFormat="1" ht="36" hidden="1">
      <c r="A93" s="39"/>
      <c r="B93" s="141" t="s">
        <v>131</v>
      </c>
      <c r="C93" s="300" t="s">
        <v>180</v>
      </c>
      <c r="D93" s="301"/>
      <c r="E93" s="301"/>
      <c r="F93" s="301"/>
      <c r="G93" s="301"/>
      <c r="H93" s="301"/>
      <c r="I93" s="302"/>
      <c r="J93" s="38"/>
      <c r="K93" s="38"/>
      <c r="L93" s="38"/>
      <c r="M93" s="38"/>
      <c r="N93" s="38"/>
      <c r="O93" s="38"/>
      <c r="P93" s="38"/>
    </row>
    <row r="94" spans="1:16" s="84" customFormat="1" ht="89.4" hidden="1" customHeight="1">
      <c r="A94" s="39"/>
      <c r="B94" s="142" t="str">
        <f>$D$19</f>
        <v>Jet Black</v>
      </c>
      <c r="C94" s="300" t="s">
        <v>181</v>
      </c>
      <c r="D94" s="301"/>
      <c r="E94" s="301"/>
      <c r="F94" s="301"/>
      <c r="G94" s="301"/>
      <c r="H94" s="301"/>
      <c r="I94" s="302"/>
      <c r="J94" s="38"/>
      <c r="K94" s="38"/>
      <c r="L94" s="38"/>
      <c r="M94" s="38"/>
      <c r="N94" s="38"/>
    </row>
    <row r="95" spans="1:16" s="84" customFormat="1" ht="89.4" hidden="1" customHeight="1">
      <c r="A95" s="39"/>
      <c r="B95" s="142" t="str">
        <f>$D$29</f>
        <v>Kombu Green</v>
      </c>
      <c r="C95" s="300" t="s">
        <v>181</v>
      </c>
      <c r="D95" s="301"/>
      <c r="E95" s="301"/>
      <c r="F95" s="301"/>
      <c r="G95" s="301"/>
      <c r="H95" s="301"/>
      <c r="I95" s="302"/>
      <c r="J95" s="38"/>
      <c r="K95" s="38"/>
      <c r="L95" s="38"/>
      <c r="M95" s="38"/>
      <c r="N95" s="38"/>
    </row>
    <row r="96" spans="1:16" s="84" customFormat="1" ht="60.75" hidden="1" customHeight="1">
      <c r="A96" s="39"/>
      <c r="B96" s="308" t="s">
        <v>182</v>
      </c>
      <c r="C96" s="309"/>
      <c r="D96" s="309"/>
      <c r="E96" s="309"/>
      <c r="F96" s="309"/>
      <c r="G96" s="309"/>
      <c r="H96" s="309"/>
      <c r="I96" s="310"/>
      <c r="J96" s="38"/>
      <c r="K96" s="38"/>
    </row>
    <row r="97" spans="1:16" s="90" customFormat="1" ht="60.75" hidden="1" customHeight="1">
      <c r="A97" s="89"/>
      <c r="B97" s="323"/>
      <c r="C97" s="324"/>
      <c r="D97" s="304" t="s">
        <v>82</v>
      </c>
      <c r="E97" s="305"/>
      <c r="F97" s="189" t="s">
        <v>83</v>
      </c>
      <c r="G97" s="189" t="s">
        <v>84</v>
      </c>
      <c r="H97" s="189" t="s">
        <v>85</v>
      </c>
      <c r="I97" s="189" t="s">
        <v>86</v>
      </c>
      <c r="J97" s="189" t="s">
        <v>87</v>
      </c>
      <c r="K97" s="189" t="s">
        <v>88</v>
      </c>
      <c r="L97" s="191" t="s">
        <v>183</v>
      </c>
    </row>
    <row r="98" spans="1:16" s="49" customFormat="1" ht="85.5" hidden="1" customHeight="1">
      <c r="A98" s="50"/>
      <c r="B98" s="290" t="s">
        <v>184</v>
      </c>
      <c r="C98" s="291"/>
      <c r="D98" s="306" t="s">
        <v>185</v>
      </c>
      <c r="E98" s="307"/>
      <c r="F98" s="190" t="e">
        <f>#REF!</f>
        <v>#REF!</v>
      </c>
      <c r="G98" s="190" t="e">
        <f>#REF!</f>
        <v>#REF!</v>
      </c>
      <c r="H98" s="190" t="e">
        <f>#REF!</f>
        <v>#REF!</v>
      </c>
      <c r="I98" s="190" t="e">
        <f>#REF!</f>
        <v>#REF!</v>
      </c>
      <c r="J98" s="190" t="e">
        <f>#REF!</f>
        <v>#REF!</v>
      </c>
      <c r="K98" s="190" t="e">
        <f>#REF!</f>
        <v>#REF!</v>
      </c>
      <c r="L98" s="190" t="s">
        <v>186</v>
      </c>
      <c r="N98" s="90"/>
      <c r="O98" s="90"/>
      <c r="P98" s="90"/>
    </row>
    <row r="99" spans="1:16" s="49" customFormat="1" ht="85.5" hidden="1" customHeight="1">
      <c r="A99" s="50"/>
      <c r="B99" s="290" t="s">
        <v>187</v>
      </c>
      <c r="C99" s="291"/>
      <c r="D99" s="306" t="s">
        <v>188</v>
      </c>
      <c r="E99" s="307"/>
      <c r="F99" s="190" t="e">
        <f>#REF!</f>
        <v>#REF!</v>
      </c>
      <c r="G99" s="190" t="e">
        <f>#REF!</f>
        <v>#REF!</v>
      </c>
      <c r="H99" s="190" t="e">
        <f>#REF!</f>
        <v>#REF!</v>
      </c>
      <c r="I99" s="190" t="e">
        <f>#REF!</f>
        <v>#REF!</v>
      </c>
      <c r="J99" s="190" t="e">
        <f>#REF!</f>
        <v>#REF!</v>
      </c>
      <c r="K99" s="190" t="e">
        <f>#REF!</f>
        <v>#REF!</v>
      </c>
      <c r="L99" s="190" t="s">
        <v>186</v>
      </c>
      <c r="N99" s="90"/>
      <c r="O99" s="90"/>
      <c r="P99" s="90"/>
    </row>
    <row r="100" spans="1:16" s="194" customFormat="1" ht="50.1" customHeight="1">
      <c r="A100" s="194">
        <v>2</v>
      </c>
      <c r="B100" s="195" t="s">
        <v>189</v>
      </c>
      <c r="C100" s="196" t="s">
        <v>190</v>
      </c>
      <c r="D100" s="195"/>
      <c r="E100" s="196"/>
      <c r="F100" s="195"/>
      <c r="G100" s="197"/>
      <c r="H100" s="197"/>
      <c r="I100" s="197"/>
      <c r="J100" s="197"/>
      <c r="K100" s="198"/>
      <c r="L100" s="197"/>
      <c r="M100" s="197"/>
      <c r="N100" s="197"/>
      <c r="O100" s="197"/>
      <c r="P100" s="197"/>
    </row>
    <row r="101" spans="1:16" s="39" customFormat="1" ht="29.4" hidden="1">
      <c r="B101" s="35"/>
      <c r="C101" s="36"/>
      <c r="D101" s="35"/>
      <c r="E101" s="36"/>
      <c r="F101" s="35"/>
      <c r="G101" s="38"/>
      <c r="H101" s="38"/>
      <c r="I101" s="38"/>
      <c r="J101" s="38"/>
      <c r="K101" s="88"/>
      <c r="L101" s="38"/>
      <c r="M101" s="38"/>
      <c r="N101" s="38"/>
      <c r="O101" s="38"/>
      <c r="P101" s="38"/>
    </row>
    <row r="102" spans="1:16" s="39" customFormat="1" ht="39.6" hidden="1" customHeight="1">
      <c r="B102" s="297" t="s">
        <v>179</v>
      </c>
      <c r="C102" s="298"/>
      <c r="D102" s="298"/>
      <c r="E102" s="298"/>
      <c r="F102" s="298"/>
      <c r="G102" s="298"/>
      <c r="H102" s="298"/>
      <c r="I102" s="299"/>
      <c r="J102" s="38"/>
      <c r="K102" s="88"/>
      <c r="L102" s="38"/>
      <c r="M102" s="38"/>
      <c r="N102" s="38"/>
      <c r="O102" s="38"/>
      <c r="P102" s="38"/>
    </row>
    <row r="103" spans="1:16" s="39" customFormat="1" ht="39.6" hidden="1" customHeight="1">
      <c r="B103" s="141" t="s">
        <v>131</v>
      </c>
      <c r="C103" s="300" t="s">
        <v>180</v>
      </c>
      <c r="D103" s="301"/>
      <c r="E103" s="301"/>
      <c r="F103" s="301"/>
      <c r="G103" s="301"/>
      <c r="H103" s="301"/>
      <c r="I103" s="302"/>
      <c r="J103" s="38"/>
      <c r="K103" s="38"/>
      <c r="L103" s="38"/>
      <c r="M103" s="38"/>
      <c r="N103" s="38"/>
      <c r="O103" s="38"/>
      <c r="P103" s="38"/>
    </row>
    <row r="104" spans="1:16" s="39" customFormat="1" ht="36" hidden="1">
      <c r="B104" s="142" t="str">
        <f>$D$19</f>
        <v>Jet Black</v>
      </c>
      <c r="C104" s="300" t="s">
        <v>181</v>
      </c>
      <c r="D104" s="301"/>
      <c r="E104" s="301"/>
      <c r="F104" s="301"/>
      <c r="G104" s="301"/>
      <c r="H104" s="301"/>
      <c r="I104" s="302"/>
      <c r="J104" s="38"/>
      <c r="K104" s="38"/>
      <c r="L104" s="38"/>
      <c r="M104" s="38"/>
      <c r="N104" s="38"/>
      <c r="O104" s="38"/>
      <c r="P104" s="38"/>
    </row>
    <row r="105" spans="1:16" s="39" customFormat="1" ht="39.6" hidden="1" customHeight="1">
      <c r="B105" s="142" t="str">
        <f>$D$29</f>
        <v>Kombu Green</v>
      </c>
      <c r="C105" s="300" t="s">
        <v>181</v>
      </c>
      <c r="D105" s="301"/>
      <c r="E105" s="301"/>
      <c r="F105" s="301"/>
      <c r="G105" s="301"/>
      <c r="H105" s="301"/>
      <c r="I105" s="302"/>
      <c r="J105" s="38"/>
      <c r="K105" s="38"/>
      <c r="L105" s="38"/>
      <c r="M105" s="38"/>
      <c r="N105" s="38"/>
      <c r="O105" s="38"/>
      <c r="P105" s="38"/>
    </row>
    <row r="106" spans="1:16" s="39" customFormat="1" ht="42" hidden="1" customHeight="1">
      <c r="B106" s="308" t="s">
        <v>182</v>
      </c>
      <c r="C106" s="309"/>
      <c r="D106" s="309"/>
      <c r="E106" s="309"/>
      <c r="F106" s="309"/>
      <c r="G106" s="309"/>
      <c r="H106" s="309"/>
      <c r="I106" s="310"/>
      <c r="J106" s="38"/>
      <c r="K106" s="38"/>
      <c r="L106" s="345"/>
      <c r="M106" s="38"/>
      <c r="N106" s="38"/>
      <c r="O106" s="38"/>
      <c r="P106" s="38"/>
    </row>
    <row r="107" spans="1:16" s="39" customFormat="1" ht="27" hidden="1">
      <c r="B107" s="323"/>
      <c r="C107" s="324"/>
      <c r="D107" s="304" t="s">
        <v>82</v>
      </c>
      <c r="E107" s="305"/>
      <c r="F107" s="189" t="s">
        <v>83</v>
      </c>
      <c r="G107" s="189" t="s">
        <v>84</v>
      </c>
      <c r="H107" s="189" t="s">
        <v>85</v>
      </c>
      <c r="I107" s="189" t="s">
        <v>86</v>
      </c>
      <c r="J107" s="189" t="s">
        <v>87</v>
      </c>
      <c r="K107" s="189" t="s">
        <v>88</v>
      </c>
      <c r="L107" s="345"/>
      <c r="M107" s="38"/>
      <c r="N107" s="38"/>
      <c r="O107" s="38"/>
      <c r="P107" s="38"/>
    </row>
    <row r="108" spans="1:16" s="39" customFormat="1" ht="128.1" hidden="1" customHeight="1">
      <c r="B108" s="290" t="s">
        <v>191</v>
      </c>
      <c r="C108" s="291"/>
      <c r="D108" s="203" t="s">
        <v>192</v>
      </c>
      <c r="E108" s="204"/>
      <c r="F108" s="326" t="s">
        <v>181</v>
      </c>
      <c r="G108" s="327"/>
      <c r="H108" s="327"/>
      <c r="I108" s="327"/>
      <c r="J108" s="327"/>
      <c r="K108" s="328"/>
      <c r="L108" s="345"/>
      <c r="M108" s="38"/>
      <c r="N108" s="38"/>
      <c r="O108" s="38"/>
      <c r="P108" s="38"/>
    </row>
    <row r="109" spans="1:16" s="194" customFormat="1" ht="72" customHeight="1">
      <c r="A109" s="194">
        <v>3</v>
      </c>
      <c r="B109" s="195" t="s">
        <v>193</v>
      </c>
      <c r="C109" s="196" t="s">
        <v>194</v>
      </c>
      <c r="D109" s="195"/>
      <c r="E109" s="196"/>
      <c r="F109" s="195"/>
      <c r="G109" s="197"/>
      <c r="H109" s="197"/>
      <c r="I109" s="197"/>
      <c r="J109" s="197"/>
      <c r="K109" s="198"/>
      <c r="L109" s="345"/>
      <c r="M109" s="197"/>
      <c r="N109" s="197"/>
      <c r="O109" s="197"/>
      <c r="P109" s="197"/>
    </row>
    <row r="110" spans="1:16" s="84" customFormat="1" ht="34.5" customHeight="1">
      <c r="A110" s="39"/>
      <c r="B110" s="37" t="s">
        <v>131</v>
      </c>
      <c r="C110" s="320" t="s">
        <v>195</v>
      </c>
      <c r="D110" s="321"/>
      <c r="E110" s="321"/>
      <c r="F110" s="321"/>
      <c r="G110" s="321"/>
      <c r="H110" s="321"/>
      <c r="I110" s="322"/>
      <c r="J110" s="38"/>
      <c r="K110" s="38"/>
      <c r="L110" s="38"/>
      <c r="M110" s="38"/>
      <c r="N110" s="38"/>
      <c r="O110" s="38"/>
      <c r="P110" s="38"/>
    </row>
    <row r="111" spans="1:16" s="84" customFormat="1" ht="62.25" customHeight="1">
      <c r="A111" s="39"/>
      <c r="B111" s="97" t="str">
        <f>D22</f>
        <v>Jet Black</v>
      </c>
      <c r="C111" s="317" t="s">
        <v>196</v>
      </c>
      <c r="D111" s="318"/>
      <c r="E111" s="318"/>
      <c r="F111" s="318"/>
      <c r="G111" s="318"/>
      <c r="H111" s="318"/>
      <c r="I111" s="319"/>
      <c r="J111" s="38"/>
      <c r="K111" s="38"/>
      <c r="L111" s="38"/>
      <c r="M111" s="38"/>
      <c r="N111" s="38"/>
    </row>
    <row r="112" spans="1:16" s="84" customFormat="1" ht="62.25" hidden="1" customHeight="1">
      <c r="A112" s="39"/>
      <c r="B112" s="97" t="str">
        <f>D29</f>
        <v>Kombu Green</v>
      </c>
      <c r="C112" s="317" t="str">
        <f>"THEO SHADEBAND DUYỆT MÀU " &amp;B112&amp;" DỰ KIẾN CHUYỂN 4/1/23"</f>
        <v>THEO SHADEBAND DUYỆT MÀU Kombu Green DỰ KIẾN CHUYỂN 4/1/23</v>
      </c>
      <c r="D112" s="318"/>
      <c r="E112" s="318"/>
      <c r="F112" s="318"/>
      <c r="G112" s="318"/>
      <c r="H112" s="318"/>
      <c r="I112" s="319"/>
      <c r="J112" s="38"/>
      <c r="K112" s="38"/>
      <c r="L112" s="38"/>
      <c r="M112" s="38"/>
      <c r="N112" s="38"/>
    </row>
    <row r="113" spans="1:16" s="18" customFormat="1" ht="29.25" customHeight="1">
      <c r="B113" s="57" t="s">
        <v>197</v>
      </c>
      <c r="C113" s="34"/>
      <c r="D113" s="23"/>
      <c r="E113" s="23"/>
      <c r="G113" s="85"/>
      <c r="M113" s="87"/>
      <c r="N113" s="86"/>
      <c r="O113" s="86"/>
      <c r="P113" s="87"/>
    </row>
    <row r="114" spans="1:16" s="2" customFormat="1" ht="35.25" customHeight="1">
      <c r="A114" s="136">
        <v>1</v>
      </c>
      <c r="B114" s="137" t="s">
        <v>198</v>
      </c>
      <c r="C114" s="136"/>
      <c r="D114" s="136"/>
      <c r="G114" s="6"/>
      <c r="M114" s="118"/>
      <c r="N114" s="138"/>
      <c r="O114" s="138"/>
      <c r="P114" s="118"/>
    </row>
    <row r="115" spans="1:16" s="18" customFormat="1" ht="35.25" customHeight="1">
      <c r="A115" s="8">
        <v>2</v>
      </c>
      <c r="B115" s="139" t="s">
        <v>199</v>
      </c>
      <c r="C115" s="34"/>
      <c r="D115" s="34"/>
      <c r="G115" s="85"/>
      <c r="M115" s="87"/>
      <c r="N115" s="86"/>
      <c r="O115" s="86"/>
      <c r="P115" s="87"/>
    </row>
    <row r="116" spans="1:16" s="84" customFormat="1" ht="35.25" hidden="1" customHeight="1">
      <c r="A116" s="39" t="s">
        <v>200</v>
      </c>
      <c r="B116" s="98"/>
      <c r="C116" s="39"/>
      <c r="D116" s="39"/>
      <c r="G116" s="38"/>
      <c r="M116" s="66"/>
      <c r="N116" s="91"/>
      <c r="O116" s="91"/>
      <c r="P116" s="66"/>
    </row>
    <row r="117" spans="1:16" s="10" customFormat="1" ht="41.25" customHeight="1">
      <c r="A117" s="8"/>
      <c r="B117" s="92" t="s">
        <v>201</v>
      </c>
      <c r="C117" s="40" t="s">
        <v>83</v>
      </c>
      <c r="D117" s="40" t="s">
        <v>84</v>
      </c>
      <c r="E117" s="40" t="s">
        <v>85</v>
      </c>
      <c r="F117" s="40" t="s">
        <v>86</v>
      </c>
      <c r="G117" s="40" t="s">
        <v>87</v>
      </c>
      <c r="H117" s="40" t="s">
        <v>88</v>
      </c>
      <c r="I117" s="75"/>
      <c r="J117" s="93" t="s">
        <v>89</v>
      </c>
      <c r="L117" s="94"/>
      <c r="M117" s="95"/>
      <c r="N117" s="95"/>
      <c r="O117" s="94"/>
    </row>
    <row r="118" spans="1:16" s="10" customFormat="1" ht="41.25" customHeight="1">
      <c r="A118" s="8"/>
      <c r="B118" s="92" t="s">
        <v>202</v>
      </c>
      <c r="C118" s="31">
        <f t="shared" ref="C118:H118" si="93">F37</f>
        <v>0</v>
      </c>
      <c r="D118" s="31">
        <f t="shared" si="93"/>
        <v>0</v>
      </c>
      <c r="E118" s="31">
        <f t="shared" si="93"/>
        <v>3</v>
      </c>
      <c r="F118" s="31">
        <f t="shared" si="93"/>
        <v>0</v>
      </c>
      <c r="G118" s="31">
        <f t="shared" si="93"/>
        <v>0</v>
      </c>
      <c r="H118" s="31">
        <f t="shared" si="93"/>
        <v>0</v>
      </c>
      <c r="I118" s="31"/>
      <c r="J118" s="31">
        <f>SUM(C118:I118)</f>
        <v>3</v>
      </c>
      <c r="L118" s="94"/>
      <c r="M118" s="95"/>
      <c r="N118" s="95"/>
      <c r="O118" s="94"/>
    </row>
    <row r="119" spans="1:16" s="18" customFormat="1" ht="35.25" customHeight="1">
      <c r="A119" s="8">
        <v>2</v>
      </c>
      <c r="B119" s="139" t="s">
        <v>203</v>
      </c>
      <c r="C119" s="34"/>
      <c r="D119" s="34"/>
      <c r="G119" s="85"/>
      <c r="M119" s="87"/>
      <c r="N119" s="86"/>
      <c r="O119" s="86"/>
      <c r="P119" s="87"/>
    </row>
    <row r="120" spans="1:16" s="10" customFormat="1" ht="41.25" customHeight="1">
      <c r="A120" s="8"/>
      <c r="B120" s="92" t="s">
        <v>201</v>
      </c>
      <c r="C120" s="40" t="s">
        <v>83</v>
      </c>
      <c r="D120" s="40" t="s">
        <v>84</v>
      </c>
      <c r="E120" s="40" t="s">
        <v>85</v>
      </c>
      <c r="F120" s="40" t="s">
        <v>86</v>
      </c>
      <c r="G120" s="40" t="s">
        <v>87</v>
      </c>
      <c r="H120" s="40" t="s">
        <v>88</v>
      </c>
      <c r="I120" s="75"/>
      <c r="J120" s="93" t="s">
        <v>89</v>
      </c>
      <c r="L120" s="94"/>
      <c r="M120" s="95"/>
      <c r="N120" s="95"/>
      <c r="O120" s="94"/>
    </row>
    <row r="121" spans="1:16" s="11" customFormat="1" ht="97.2">
      <c r="A121" s="45"/>
      <c r="B121" s="272" t="s">
        <v>204</v>
      </c>
      <c r="C121" s="273">
        <v>47.5</v>
      </c>
      <c r="D121" s="273">
        <v>47.5</v>
      </c>
      <c r="E121" s="273">
        <v>48</v>
      </c>
      <c r="F121" s="273">
        <v>48</v>
      </c>
      <c r="G121" s="273">
        <v>48.5</v>
      </c>
      <c r="H121" s="273">
        <v>48.5</v>
      </c>
      <c r="I121" s="75"/>
      <c r="J121" s="268"/>
      <c r="L121" s="269"/>
      <c r="M121" s="270"/>
      <c r="N121" s="270"/>
      <c r="O121" s="269"/>
    </row>
    <row r="122" spans="1:16" s="11" customFormat="1" ht="32.4">
      <c r="A122" s="45"/>
      <c r="B122" s="272" t="s">
        <v>205</v>
      </c>
      <c r="C122" s="274">
        <f>C121*2.54</f>
        <v>120.65</v>
      </c>
      <c r="D122" s="274">
        <f t="shared" ref="D122:H122" si="94">D121*2.54</f>
        <v>120.65</v>
      </c>
      <c r="E122" s="274">
        <f t="shared" si="94"/>
        <v>121.92</v>
      </c>
      <c r="F122" s="274">
        <f t="shared" si="94"/>
        <v>121.92</v>
      </c>
      <c r="G122" s="274">
        <f t="shared" si="94"/>
        <v>123.19</v>
      </c>
      <c r="H122" s="274">
        <f t="shared" si="94"/>
        <v>123.19</v>
      </c>
      <c r="I122" s="75"/>
      <c r="J122" s="268"/>
      <c r="L122" s="269"/>
      <c r="M122" s="270"/>
      <c r="N122" s="270"/>
      <c r="O122" s="269"/>
    </row>
    <row r="123" spans="1:16" s="11" customFormat="1" ht="97.2">
      <c r="A123" s="45"/>
      <c r="B123" s="272" t="s">
        <v>206</v>
      </c>
      <c r="C123" s="273">
        <v>22</v>
      </c>
      <c r="D123" s="273">
        <v>22.75</v>
      </c>
      <c r="E123" s="273">
        <v>23.5</v>
      </c>
      <c r="F123" s="273">
        <v>24.25</v>
      </c>
      <c r="G123" s="273">
        <v>25</v>
      </c>
      <c r="H123" s="273">
        <v>25.75</v>
      </c>
      <c r="I123" s="75"/>
      <c r="J123" s="268"/>
      <c r="L123" s="269"/>
      <c r="M123" s="270"/>
      <c r="N123" s="270"/>
      <c r="O123" s="269"/>
    </row>
    <row r="124" spans="1:16" s="11" customFormat="1" ht="32.4">
      <c r="A124" s="45"/>
      <c r="B124" s="272" t="s">
        <v>205</v>
      </c>
      <c r="C124" s="274">
        <f>C123*2.54</f>
        <v>55.88</v>
      </c>
      <c r="D124" s="274">
        <f t="shared" ref="D124" si="95">D123*2.54</f>
        <v>57.785000000000004</v>
      </c>
      <c r="E124" s="274">
        <f t="shared" ref="E124" si="96">E123*2.54</f>
        <v>59.69</v>
      </c>
      <c r="F124" s="274">
        <f t="shared" ref="F124" si="97">F123*2.54</f>
        <v>61.594999999999999</v>
      </c>
      <c r="G124" s="274">
        <f t="shared" ref="G124" si="98">G123*2.54</f>
        <v>63.5</v>
      </c>
      <c r="H124" s="274">
        <f t="shared" ref="H124" si="99">H123*2.54</f>
        <v>65.405000000000001</v>
      </c>
      <c r="I124" s="75"/>
      <c r="J124" s="268"/>
      <c r="L124" s="269"/>
      <c r="M124" s="270"/>
      <c r="N124" s="270"/>
      <c r="O124" s="269"/>
    </row>
    <row r="125" spans="1:16" s="11" customFormat="1" ht="32.4">
      <c r="A125" s="45"/>
      <c r="B125" s="271" t="str">
        <f>D22</f>
        <v>Jet Black</v>
      </c>
      <c r="C125" s="248">
        <f t="shared" ref="C125:H125" si="100">F22</f>
        <v>0</v>
      </c>
      <c r="D125" s="248">
        <f t="shared" si="100"/>
        <v>0</v>
      </c>
      <c r="E125" s="248">
        <f t="shared" si="100"/>
        <v>3</v>
      </c>
      <c r="F125" s="248">
        <f t="shared" si="100"/>
        <v>0</v>
      </c>
      <c r="G125" s="248">
        <f t="shared" si="100"/>
        <v>0</v>
      </c>
      <c r="H125" s="248">
        <f t="shared" si="100"/>
        <v>0</v>
      </c>
      <c r="I125" s="248"/>
      <c r="J125" s="248">
        <f>SUM(C125:I125)</f>
        <v>3</v>
      </c>
      <c r="L125" s="269"/>
      <c r="M125" s="270"/>
      <c r="N125" s="270"/>
      <c r="O125" s="269"/>
    </row>
    <row r="126" spans="1:16" s="11" customFormat="1" ht="64.8">
      <c r="A126" s="45"/>
      <c r="B126" s="271" t="str">
        <f>D29</f>
        <v>Kombu Green</v>
      </c>
      <c r="C126" s="248">
        <f t="shared" ref="C126:H126" si="101">F29</f>
        <v>0</v>
      </c>
      <c r="D126" s="248">
        <f t="shared" si="101"/>
        <v>0</v>
      </c>
      <c r="E126" s="248">
        <f t="shared" si="101"/>
        <v>0</v>
      </c>
      <c r="F126" s="248">
        <f t="shared" si="101"/>
        <v>0</v>
      </c>
      <c r="G126" s="248">
        <f t="shared" si="101"/>
        <v>0</v>
      </c>
      <c r="H126" s="248">
        <f t="shared" si="101"/>
        <v>0</v>
      </c>
      <c r="I126" s="248"/>
      <c r="J126" s="248">
        <f>SUM(C126:I126)</f>
        <v>0</v>
      </c>
      <c r="L126" s="269"/>
      <c r="M126" s="270"/>
      <c r="N126" s="270"/>
      <c r="O126" s="269"/>
    </row>
    <row r="129" spans="2:2" ht="54">
      <c r="B129" s="258" t="s">
        <v>207</v>
      </c>
    </row>
  </sheetData>
  <autoFilter ref="A50:W88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Jet Black"/>
        <filter val="MÀU VẢI"/>
      </filters>
    </filterColumn>
  </autoFilter>
  <mergeCells count="128">
    <mergeCell ref="A41:P41"/>
    <mergeCell ref="N42:P42"/>
    <mergeCell ref="B73:E73"/>
    <mergeCell ref="H73:I73"/>
    <mergeCell ref="B74:E74"/>
    <mergeCell ref="H74:I74"/>
    <mergeCell ref="B53:E53"/>
    <mergeCell ref="H53:I53"/>
    <mergeCell ref="A45:P45"/>
    <mergeCell ref="N46:P46"/>
    <mergeCell ref="N47:P47"/>
    <mergeCell ref="B47:C47"/>
    <mergeCell ref="B48:C48"/>
    <mergeCell ref="N48:P48"/>
    <mergeCell ref="H62:I62"/>
    <mergeCell ref="H50:I50"/>
    <mergeCell ref="B51:E51"/>
    <mergeCell ref="H51:I51"/>
    <mergeCell ref="B52:E52"/>
    <mergeCell ref="H52:I52"/>
    <mergeCell ref="B42:C42"/>
    <mergeCell ref="B46:C46"/>
    <mergeCell ref="H67:I67"/>
    <mergeCell ref="B65:E65"/>
    <mergeCell ref="L106:L109"/>
    <mergeCell ref="B86:E86"/>
    <mergeCell ref="B79:E79"/>
    <mergeCell ref="H79:I79"/>
    <mergeCell ref="B107:C107"/>
    <mergeCell ref="M1:N1"/>
    <mergeCell ref="D11:F11"/>
    <mergeCell ref="L11:P11"/>
    <mergeCell ref="B13:F13"/>
    <mergeCell ref="O1:P1"/>
    <mergeCell ref="M2:N2"/>
    <mergeCell ref="O2:P2"/>
    <mergeCell ref="M3:N3"/>
    <mergeCell ref="O3:P3"/>
    <mergeCell ref="H5:M8"/>
    <mergeCell ref="D12:E12"/>
    <mergeCell ref="D107:E107"/>
    <mergeCell ref="H86:I86"/>
    <mergeCell ref="B83:E83"/>
    <mergeCell ref="H83:I83"/>
    <mergeCell ref="B84:E84"/>
    <mergeCell ref="H84:I84"/>
    <mergeCell ref="H85:I85"/>
    <mergeCell ref="H54:I54"/>
    <mergeCell ref="D39:P39"/>
    <mergeCell ref="B81:E81"/>
    <mergeCell ref="H81:I81"/>
    <mergeCell ref="A76:E76"/>
    <mergeCell ref="H76:I76"/>
    <mergeCell ref="B59:E59"/>
    <mergeCell ref="B69:E69"/>
    <mergeCell ref="H69:I69"/>
    <mergeCell ref="H59:I59"/>
    <mergeCell ref="A50:E50"/>
    <mergeCell ref="N40:P40"/>
    <mergeCell ref="B43:C43"/>
    <mergeCell ref="A40:C40"/>
    <mergeCell ref="B44:C44"/>
    <mergeCell ref="N43:P43"/>
    <mergeCell ref="N44:P44"/>
    <mergeCell ref="B54:E54"/>
    <mergeCell ref="H60:I60"/>
    <mergeCell ref="B77:E77"/>
    <mergeCell ref="B78:E78"/>
    <mergeCell ref="B70:E70"/>
    <mergeCell ref="H70:I70"/>
    <mergeCell ref="B55:E55"/>
    <mergeCell ref="H55:I55"/>
    <mergeCell ref="C112:I112"/>
    <mergeCell ref="B71:E71"/>
    <mergeCell ref="H71:I71"/>
    <mergeCell ref="B72:E72"/>
    <mergeCell ref="H72:I72"/>
    <mergeCell ref="B63:E63"/>
    <mergeCell ref="H63:I63"/>
    <mergeCell ref="C111:I111"/>
    <mergeCell ref="C110:I110"/>
    <mergeCell ref="B97:C97"/>
    <mergeCell ref="B98:C98"/>
    <mergeCell ref="B99:C99"/>
    <mergeCell ref="B96:I96"/>
    <mergeCell ref="C94:I94"/>
    <mergeCell ref="B87:E87"/>
    <mergeCell ref="H87:I87"/>
    <mergeCell ref="H68:I68"/>
    <mergeCell ref="H65:I65"/>
    <mergeCell ref="B92:I92"/>
    <mergeCell ref="C93:I93"/>
    <mergeCell ref="F108:K108"/>
    <mergeCell ref="H77:I77"/>
    <mergeCell ref="H78:I78"/>
    <mergeCell ref="B80:E80"/>
    <mergeCell ref="B66:E66"/>
    <mergeCell ref="H66:I66"/>
    <mergeCell ref="B64:E64"/>
    <mergeCell ref="H64:I64"/>
    <mergeCell ref="B82:E82"/>
    <mergeCell ref="H82:I82"/>
    <mergeCell ref="B56:E56"/>
    <mergeCell ref="H56:I56"/>
    <mergeCell ref="H61:I61"/>
    <mergeCell ref="B57:E57"/>
    <mergeCell ref="H57:I57"/>
    <mergeCell ref="B58:E58"/>
    <mergeCell ref="H58:I58"/>
    <mergeCell ref="H80:I80"/>
    <mergeCell ref="B61:E61"/>
    <mergeCell ref="B68:E68"/>
    <mergeCell ref="B62:E62"/>
    <mergeCell ref="B60:E60"/>
    <mergeCell ref="B67:E67"/>
    <mergeCell ref="B108:C108"/>
    <mergeCell ref="B88:E88"/>
    <mergeCell ref="H88:I88"/>
    <mergeCell ref="B102:I102"/>
    <mergeCell ref="C103:I103"/>
    <mergeCell ref="B85:E85"/>
    <mergeCell ref="C95:I95"/>
    <mergeCell ref="D97:E97"/>
    <mergeCell ref="D98:E98"/>
    <mergeCell ref="D99:E99"/>
    <mergeCell ref="C104:I104"/>
    <mergeCell ref="C105:I105"/>
    <mergeCell ref="B106:I106"/>
  </mergeCells>
  <printOptions horizontalCentered="1"/>
  <pageMargins left="0.25" right="0" top="0.61388888888888904" bottom="0.75" header="0" footer="0"/>
  <pageSetup paperSize="9" scale="3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5" man="1"/>
    <brk id="73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106"/>
  <sheetViews>
    <sheetView view="pageBreakPreview" topLeftCell="A36" zoomScale="40" zoomScaleNormal="40" zoomScaleSheetLayoutView="40" zoomScalePageLayoutView="25" workbookViewId="0">
      <selection activeCell="B45" sqref="B45:C45"/>
    </sheetView>
  </sheetViews>
  <sheetFormatPr defaultColWidth="9.109375" defaultRowHeight="24"/>
  <cols>
    <col min="1" max="1" width="57.5546875" style="108" customWidth="1"/>
    <col min="2" max="2" width="159.109375" style="109" customWidth="1"/>
    <col min="3" max="3" width="85.109375" style="109" hidden="1" customWidth="1"/>
    <col min="4" max="7" width="9.109375" style="109"/>
    <col min="8" max="8" width="19.88671875" style="109" bestFit="1" customWidth="1"/>
    <col min="9" max="16384" width="9.109375" style="109"/>
  </cols>
  <sheetData>
    <row r="1" spans="1:8" s="101" customFormat="1" ht="36">
      <c r="A1" s="100"/>
      <c r="B1" s="100"/>
      <c r="C1" s="100"/>
    </row>
    <row r="2" spans="1:8" s="101" customFormat="1" ht="37.5" customHeight="1">
      <c r="A2" s="100" t="str">
        <f>'1. CUTTING DOCKET'!$B$6</f>
        <v xml:space="preserve">JOB NUMBER:  </v>
      </c>
      <c r="B2" s="100" t="str">
        <f>'1. CUTTING DOCKET'!$D$6</f>
        <v>A15  SS25   S2734</v>
      </c>
      <c r="C2" s="100"/>
    </row>
    <row r="3" spans="1:8" s="101" customFormat="1" ht="37.5" customHeight="1">
      <c r="A3" s="99" t="str">
        <f>'1. CUTTING DOCKET'!$B$7</f>
        <v xml:space="preserve">STYLE NUMBER: </v>
      </c>
      <c r="B3" s="99" t="str">
        <f>'1. CUTTING DOCKET'!$D$7</f>
        <v>SS25CH002</v>
      </c>
      <c r="C3" s="99"/>
    </row>
    <row r="4" spans="1:8" s="101" customFormat="1" ht="39.75" customHeight="1">
      <c r="A4" s="99" t="str">
        <f>'1. CUTTING DOCKET'!$B$8</f>
        <v xml:space="preserve">STYLE NAME : </v>
      </c>
      <c r="B4" s="99" t="str">
        <f>'1. CUTTING DOCKET'!$D$8</f>
        <v>WASHED FULL ZIP HOODIE</v>
      </c>
      <c r="C4" s="99"/>
    </row>
    <row r="5" spans="1:8" s="101" customFormat="1" ht="54">
      <c r="A5" s="102"/>
      <c r="B5" s="252" t="str">
        <f>'1. CUTTING DOCKET'!A41</f>
        <v>Jet Black</v>
      </c>
      <c r="C5" s="252" t="str">
        <f>'1. CUTTING DOCKET'!A45</f>
        <v>Kombu Green</v>
      </c>
    </row>
    <row r="6" spans="1:8" s="104" customFormat="1" ht="71.25" customHeight="1">
      <c r="A6" s="103" t="s">
        <v>121</v>
      </c>
      <c r="B6" s="374" t="str">
        <f>'1. CUTTING DOCKET'!B42</f>
        <v xml:space="preserve">C2300708  - LIGHT BRUSH FLEECE 100%COTTON B/W Weight:530g/m2 </v>
      </c>
      <c r="C6" s="375"/>
    </row>
    <row r="7" spans="1:8" s="104" customFormat="1" ht="41.4">
      <c r="A7" s="105" t="s">
        <v>208</v>
      </c>
      <c r="B7" s="374" t="str">
        <f>'1. CUTTING DOCKET'!L12</f>
        <v>100% COTTON</v>
      </c>
      <c r="C7" s="375"/>
    </row>
    <row r="8" spans="1:8" s="104" customFormat="1" ht="156" customHeight="1">
      <c r="A8" s="106" t="str">
        <f>'1. CUTTING DOCKET'!D42</f>
        <v>VẢI CHÍNH</v>
      </c>
      <c r="B8" s="253"/>
      <c r="C8" s="253"/>
      <c r="H8" s="107"/>
    </row>
    <row r="9" spans="1:8" s="144" customFormat="1" ht="97.2">
      <c r="A9" s="143" t="str">
        <f>'1. CUTTING DOCKET'!B43</f>
        <v>C2300246_RIB 2X2_96% COTTON 4% SPANDEX_500GSM</v>
      </c>
      <c r="B9" s="250" t="str">
        <f>$B$5</f>
        <v>Jet Black</v>
      </c>
      <c r="C9" s="250" t="str">
        <f>$C$5</f>
        <v>Kombu Green</v>
      </c>
    </row>
    <row r="10" spans="1:8" s="104" customFormat="1" ht="173.25" customHeight="1">
      <c r="A10" s="106" t="str">
        <f>'1. CUTTING DOCKET'!D47</f>
        <v>BO TAY/ LAI</v>
      </c>
      <c r="B10" s="253"/>
      <c r="C10" s="253"/>
      <c r="H10" s="147"/>
    </row>
    <row r="11" spans="1:8" s="144" customFormat="1" ht="66.75" customHeight="1">
      <c r="A11" s="143" t="str">
        <f>'1. CUTTING DOCKET'!B44</f>
        <v>C2303842 100% COTTON_190GSM_142CM</v>
      </c>
      <c r="B11" s="250" t="str">
        <f>$B$5</f>
        <v>Jet Black</v>
      </c>
      <c r="C11" s="250" t="str">
        <f>$C$5</f>
        <v>Kombu Green</v>
      </c>
    </row>
    <row r="12" spans="1:8" s="104" customFormat="1" ht="183.75" customHeight="1">
      <c r="A12" s="106" t="str">
        <f>'1. CUTTING DOCKET'!D48</f>
        <v>VIỀN DÂY KÉO</v>
      </c>
      <c r="B12" s="253"/>
      <c r="C12" s="253"/>
      <c r="H12" s="147"/>
    </row>
    <row r="13" spans="1:8" s="144" customFormat="1" ht="69.900000000000006" customHeight="1">
      <c r="A13" s="143" t="str">
        <f>'1. CUTTING DOCKET'!B51</f>
        <v>CHỈ 40/2 MAY VẮT SỔ BÊN TRONG</v>
      </c>
      <c r="B13" s="250" t="str">
        <f>$B$5</f>
        <v>Jet Black</v>
      </c>
      <c r="C13" s="250" t="str">
        <f>$C$5</f>
        <v>Kombu Green</v>
      </c>
    </row>
    <row r="14" spans="1:8" s="104" customFormat="1" ht="143.25" customHeight="1">
      <c r="A14" s="106" t="s">
        <v>209</v>
      </c>
      <c r="B14" s="254" t="str">
        <f>'1. CUTTING DOCKET'!G51</f>
        <v>BK2733</v>
      </c>
      <c r="C14" s="254" t="str">
        <f>'1. CUTTING DOCKET'!G52</f>
        <v>GR9185C</v>
      </c>
    </row>
    <row r="15" spans="1:8" s="144" customFormat="1" ht="69.900000000000006" customHeight="1">
      <c r="A15" s="143" t="str">
        <f>'1. CUTTING DOCKET'!B53</f>
        <v>CHỈ 20/2 DÙNG ĐỂ DIỄU BÊN NGOÀI</v>
      </c>
      <c r="B15" s="250" t="str">
        <f>$B$5</f>
        <v>Jet Black</v>
      </c>
      <c r="C15" s="250" t="str">
        <f>$C$5</f>
        <v>Kombu Green</v>
      </c>
    </row>
    <row r="16" spans="1:8" s="104" customFormat="1" ht="160.5" customHeight="1">
      <c r="A16" s="106" t="s">
        <v>210</v>
      </c>
      <c r="B16" s="254" t="str">
        <f>B14</f>
        <v>BK2733</v>
      </c>
      <c r="C16" s="254" t="str">
        <f>C14</f>
        <v>GR9185C</v>
      </c>
    </row>
    <row r="17" spans="1:3" s="144" customFormat="1" ht="69.900000000000006" customHeight="1">
      <c r="A17" s="143" t="str">
        <f>'1. CUTTING DOCKET'!B55</f>
        <v>CHỈ 40/2 DIỄU NHÃN TRANG TRÍ</v>
      </c>
      <c r="B17" s="250" t="str">
        <f>'1. CUTTING DOCKET'!F73</f>
        <v>BLACK</v>
      </c>
      <c r="C17" s="250" t="str">
        <f>'1. CUTTING DOCKET'!F74</f>
        <v>BROWN</v>
      </c>
    </row>
    <row r="18" spans="1:3" s="104" customFormat="1" ht="96.75" customHeight="1">
      <c r="A18" s="106" t="s">
        <v>211</v>
      </c>
      <c r="B18" s="106"/>
      <c r="C18" s="106"/>
    </row>
    <row r="19" spans="1:3" s="144" customFormat="1" ht="84.9" customHeight="1">
      <c r="A19" s="143" t="str">
        <f>'1. CUTTING DOCKET'!B58</f>
        <v>NHÃN CHÍNH ML03</v>
      </c>
      <c r="B19" s="387" t="str">
        <f>'1. CUTTING DOCKET'!F59</f>
        <v>WHITE</v>
      </c>
      <c r="C19" s="387"/>
    </row>
    <row r="20" spans="1:3" s="104" customFormat="1" ht="150.9" customHeight="1">
      <c r="A20" s="182" t="s">
        <v>212</v>
      </c>
      <c r="B20" s="388"/>
      <c r="C20" s="388"/>
    </row>
    <row r="21" spans="1:3" s="144" customFormat="1" ht="82.5" customHeight="1">
      <c r="A21" s="143" t="str">
        <f>'1. CUTTING DOCKET'!B59</f>
        <v>NHÃN THÀNH PHẦN 100% COTTON ALD-COO-503</v>
      </c>
      <c r="B21" s="387" t="str">
        <f>'1. CUTTING DOCKET'!F59</f>
        <v>WHITE</v>
      </c>
      <c r="C21" s="387"/>
    </row>
    <row r="22" spans="1:3" s="104" customFormat="1" ht="187.5" customHeight="1">
      <c r="A22" s="182" t="s">
        <v>213</v>
      </c>
      <c r="B22" s="388"/>
      <c r="C22" s="388"/>
    </row>
    <row r="23" spans="1:3" s="104" customFormat="1" ht="83.1" customHeight="1">
      <c r="A23" s="103" t="str">
        <f>'1. CUTTING DOCKET'!B61</f>
        <v>NHÃN SƯỜN NGOÀI  ALD-ML02</v>
      </c>
      <c r="B23" s="376" t="str">
        <f>'1. CUTTING DOCKET'!F79</f>
        <v>WHITE</v>
      </c>
      <c r="C23" s="377"/>
    </row>
    <row r="24" spans="1:3" s="104" customFormat="1" ht="129.6">
      <c r="A24" s="200" t="s">
        <v>214</v>
      </c>
      <c r="B24" s="385"/>
      <c r="C24" s="386"/>
    </row>
    <row r="25" spans="1:3" s="104" customFormat="1" ht="102.75" customHeight="1">
      <c r="A25" s="143" t="str">
        <f>'1. CUTTING DOCKET'!B64</f>
        <v>DÂY LUỒN TRÒN 5MM 100% COTTON ĐẦU TIP NHỰA 1.5CM TẠI NÓN</v>
      </c>
      <c r="B25" s="250" t="str">
        <f>$B$5</f>
        <v>Jet Black</v>
      </c>
      <c r="C25" s="250" t="str">
        <f>$C$5</f>
        <v>Kombu Green</v>
      </c>
    </row>
    <row r="26" spans="1:3" s="104" customFormat="1" ht="133.5" customHeight="1">
      <c r="A26" s="183" t="s">
        <v>215</v>
      </c>
      <c r="B26" s="251"/>
      <c r="C26" s="251"/>
    </row>
    <row r="27" spans="1:3" s="104" customFormat="1" ht="51.75" customHeight="1">
      <c r="A27" s="143" t="str">
        <f>'1. CUTTING DOCKET'!B66</f>
        <v>DÂY TAPE XƯƠNG CÁ 1CM</v>
      </c>
      <c r="B27" s="250" t="str">
        <f>$B$5</f>
        <v>Jet Black</v>
      </c>
      <c r="C27" s="250" t="str">
        <f>$C$5</f>
        <v>Kombu Green</v>
      </c>
    </row>
    <row r="28" spans="1:3" s="104" customFormat="1" ht="107.25" customHeight="1">
      <c r="A28" s="183" t="s">
        <v>216</v>
      </c>
      <c r="B28" s="251"/>
      <c r="C28" s="251"/>
    </row>
    <row r="29" spans="1:3" s="104" customFormat="1" ht="118.5" customHeight="1">
      <c r="A29" s="143" t="str">
        <f>'1. CUTTING DOCKET'!B67</f>
        <v>DÂY KÉO KIM LOẠI RĂNG 5 MÀU GOLD MỞ 2 ĐẦU , ĐẦU DA8L</v>
      </c>
      <c r="B29" s="250" t="str">
        <f>$B$5</f>
        <v>Jet Black</v>
      </c>
      <c r="C29" s="250" t="str">
        <f>$C$5</f>
        <v>Kombu Green</v>
      </c>
    </row>
    <row r="30" spans="1:3" s="104" customFormat="1" ht="156" customHeight="1">
      <c r="A30" s="183" t="s">
        <v>217</v>
      </c>
      <c r="B30" s="255" t="str">
        <f>'1. CUTTING DOCKET'!G67</f>
        <v>CODE: 580</v>
      </c>
      <c r="C30" s="255" t="str">
        <f>'1. CUTTING DOCKET'!G68</f>
        <v>CODE: 190</v>
      </c>
    </row>
    <row r="31" spans="1:3" s="104" customFormat="1" ht="74.25" hidden="1" customHeight="1">
      <c r="A31" s="143" t="str">
        <f>'1. CUTTING DOCKET'!B68</f>
        <v>DÂY KÉO KIM LOẠI RĂNG 5 MÀU GOLD MỞ 2 ĐẦU , ĐẦU DA8L</v>
      </c>
      <c r="B31" s="250" t="str">
        <f>'1. CUTTING DOCKET'!F68</f>
        <v>Kombu Green</v>
      </c>
      <c r="C31" s="250"/>
    </row>
    <row r="32" spans="1:3" s="104" customFormat="1" ht="150.9" hidden="1" customHeight="1">
      <c r="A32" s="183" t="s">
        <v>218</v>
      </c>
      <c r="B32" s="251"/>
      <c r="C32" s="251"/>
    </row>
    <row r="33" spans="1:3" s="104" customFormat="1" ht="85.95" hidden="1" customHeight="1">
      <c r="A33" s="103" t="e">
        <f>'1. CUTTING DOCKET'!#REF!</f>
        <v>#REF!</v>
      </c>
      <c r="B33" s="72" t="e">
        <f>'1. CUTTING DOCKET'!#REF!</f>
        <v>#REF!</v>
      </c>
      <c r="C33" s="72" t="e">
        <f>'1. CUTTING DOCKET'!#REF!</f>
        <v>#REF!</v>
      </c>
    </row>
    <row r="34" spans="1:3" s="104" customFormat="1" ht="184.95" hidden="1" customHeight="1">
      <c r="B34" s="117" t="s">
        <v>219</v>
      </c>
      <c r="C34" s="117" t="s">
        <v>219</v>
      </c>
    </row>
    <row r="35" spans="1:3" s="104" customFormat="1" ht="41.4">
      <c r="A35" s="143" t="str">
        <f>'1. CUTTING DOCKET'!B69</f>
        <v>MẮT CÁO  13MM</v>
      </c>
      <c r="B35" s="380" t="str">
        <f>'1. CUTTING DOCKET'!F69</f>
        <v>GOLDEN</v>
      </c>
      <c r="C35" s="381"/>
    </row>
    <row r="36" spans="1:3" s="104" customFormat="1" ht="172.5" customHeight="1">
      <c r="A36" s="183" t="s">
        <v>220</v>
      </c>
      <c r="B36" s="382"/>
      <c r="C36" s="383"/>
    </row>
    <row r="37" spans="1:3" s="104" customFormat="1" ht="59.25" customHeight="1">
      <c r="A37" s="143" t="str">
        <f>'1. CUTTING DOCKET'!B71</f>
        <v>ĐINH RIVET 10MM</v>
      </c>
      <c r="B37" s="380" t="str">
        <f>'1. CUTTING DOCKET'!F71</f>
        <v>GOLDEN</v>
      </c>
      <c r="C37" s="381"/>
    </row>
    <row r="38" spans="1:3" s="104" customFormat="1" ht="136.5" customHeight="1">
      <c r="A38" s="183" t="s">
        <v>221</v>
      </c>
      <c r="B38" s="382"/>
      <c r="C38" s="383"/>
    </row>
    <row r="39" spans="1:3" s="104" customFormat="1" ht="174.75" customHeight="1">
      <c r="A39" s="143" t="str">
        <f>'1. CUTTING DOCKET'!B73</f>
        <v xml:space="preserve"> NHÃN DA TRANG TRÍ ALD-PLT-0330 19MM X 45MM  Black with Gold Plate 3F4133 With Gold Plate</v>
      </c>
      <c r="B39" s="250" t="str">
        <f>$B$5</f>
        <v>Jet Black</v>
      </c>
      <c r="C39" s="250" t="str">
        <f>$C$5</f>
        <v>Kombu Green</v>
      </c>
    </row>
    <row r="40" spans="1:3" s="104" customFormat="1" ht="172.5" customHeight="1">
      <c r="A40" s="183" t="s">
        <v>222</v>
      </c>
      <c r="B40" s="251"/>
      <c r="C40" s="251"/>
    </row>
    <row r="41" spans="1:3" s="104" customFormat="1" ht="107.4" customHeight="1">
      <c r="A41" s="103" t="str">
        <f>'1. CUTTING DOCKET'!B77</f>
        <v>THẺ BÀI ALD ALD-T06P</v>
      </c>
      <c r="B41" s="376" t="str">
        <f>'1. CUTTING DOCKET'!F77</f>
        <v>WHITE</v>
      </c>
      <c r="C41" s="377"/>
    </row>
    <row r="42" spans="1:3" s="104" customFormat="1" ht="107.25" customHeight="1">
      <c r="A42" s="106"/>
      <c r="B42" s="378"/>
      <c r="C42" s="379"/>
    </row>
    <row r="43" spans="1:3" s="104" customFormat="1" ht="107.4" customHeight="1">
      <c r="A43" s="103" t="str">
        <f>'1. CUTTING DOCKET'!B79</f>
        <v>UPC STICKER 3" X 2"</v>
      </c>
      <c r="B43" s="376" t="str">
        <f>'1. CUTTING DOCKET'!F79</f>
        <v>WHITE</v>
      </c>
      <c r="C43" s="377"/>
    </row>
    <row r="44" spans="1:3" s="104" customFormat="1" ht="103.5" customHeight="1">
      <c r="A44" s="106"/>
      <c r="B44" s="378"/>
      <c r="C44" s="379"/>
    </row>
    <row r="45" spans="1:3" s="104" customFormat="1" ht="169.5" customHeight="1">
      <c r="A45" s="103" t="str">
        <f>'1. CUTTING DOCKET'!B81</f>
        <v>BAO ALD Branded Polybag - 15" X 18" (RECYLCED)
CODE: ALD PB02-R</v>
      </c>
      <c r="B45" s="376" t="s">
        <v>170</v>
      </c>
      <c r="C45" s="377"/>
    </row>
    <row r="46" spans="1:3" s="104" customFormat="1" ht="77.25" customHeight="1">
      <c r="A46" s="106"/>
      <c r="B46" s="378"/>
      <c r="C46" s="379"/>
    </row>
    <row r="47" spans="1:3" s="104" customFormat="1" ht="153.6">
      <c r="A47" s="181" t="str">
        <f>'1. CUTTING DOCKET'!B87 &amp;" &amp; "&amp; '1. CUTTING DOCKET'!B85</f>
        <v>THÙNG CARTON 60CM (L) *40CM (W)* 30CM (H) &amp; TẤM LÓT THÙNG</v>
      </c>
      <c r="B47" s="376" t="str">
        <f>'1. CUTTING DOCKET'!F87</f>
        <v>NATURAL</v>
      </c>
      <c r="C47" s="377"/>
    </row>
    <row r="48" spans="1:3" s="104" customFormat="1" ht="105.75" customHeight="1">
      <c r="A48" s="106"/>
      <c r="B48" s="378"/>
      <c r="C48" s="379"/>
    </row>
    <row r="72" spans="16:16">
      <c r="P72" s="384"/>
    </row>
    <row r="73" spans="16:16">
      <c r="P73" s="384"/>
    </row>
    <row r="74" spans="16:16">
      <c r="P74" s="384"/>
    </row>
    <row r="75" spans="16:16">
      <c r="P75" s="384"/>
    </row>
    <row r="76" spans="16:16">
      <c r="P76" s="384"/>
    </row>
    <row r="77" spans="16:16">
      <c r="P77" s="384"/>
    </row>
    <row r="78" spans="16:16">
      <c r="P78" s="384"/>
    </row>
    <row r="79" spans="16:16">
      <c r="P79" s="384"/>
    </row>
    <row r="80" spans="16:16">
      <c r="P80" s="384"/>
    </row>
    <row r="81" spans="16:16">
      <c r="P81" s="384"/>
    </row>
    <row r="82" spans="16:16">
      <c r="P82" s="384"/>
    </row>
    <row r="106" spans="2:3">
      <c r="B106" s="172"/>
      <c r="C106" s="172"/>
    </row>
  </sheetData>
  <mergeCells count="21">
    <mergeCell ref="P72:P82"/>
    <mergeCell ref="B23:C23"/>
    <mergeCell ref="B24:C24"/>
    <mergeCell ref="B19:C19"/>
    <mergeCell ref="B20:C20"/>
    <mergeCell ref="B21:C21"/>
    <mergeCell ref="B22:C22"/>
    <mergeCell ref="B46:C46"/>
    <mergeCell ref="B47:C47"/>
    <mergeCell ref="B48:C48"/>
    <mergeCell ref="B6:C6"/>
    <mergeCell ref="B7:C7"/>
    <mergeCell ref="B45:C45"/>
    <mergeCell ref="B43:C43"/>
    <mergeCell ref="B44:C44"/>
    <mergeCell ref="B41:C41"/>
    <mergeCell ref="B42:C42"/>
    <mergeCell ref="B35:C35"/>
    <mergeCell ref="B36:C36"/>
    <mergeCell ref="B37:C37"/>
    <mergeCell ref="B38:C38"/>
  </mergeCells>
  <printOptions horizontalCentered="1"/>
  <pageMargins left="0.25" right="0" top="0.60416666666666696" bottom="0.75" header="0" footer="0"/>
  <pageSetup paperSize="9" scale="45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8" max="2" man="1"/>
    <brk id="34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490C8-8627-4787-9023-2E416676528E}">
  <sheetPr>
    <pageSetUpPr fitToPage="1"/>
  </sheetPr>
  <dimension ref="A1:W62"/>
  <sheetViews>
    <sheetView view="pageBreakPreview" topLeftCell="A32" zoomScale="55" zoomScaleNormal="55" zoomScaleSheetLayoutView="55" workbookViewId="0">
      <selection activeCell="AF45" sqref="AF45"/>
    </sheetView>
  </sheetViews>
  <sheetFormatPr defaultColWidth="9.109375" defaultRowHeight="25.8"/>
  <cols>
    <col min="1" max="7" width="9.109375" style="199"/>
    <col min="8" max="18" width="10.6640625" style="199" customWidth="1"/>
    <col min="19" max="19" width="16.88671875" style="199" customWidth="1"/>
    <col min="20" max="16384" width="9.109375" style="199"/>
  </cols>
  <sheetData>
    <row r="1" spans="1:23" s="201" customFormat="1" ht="47.1" customHeight="1">
      <c r="A1" s="389" t="s">
        <v>223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</row>
    <row r="2" spans="1:23" ht="46.5" customHeight="1">
      <c r="A2" s="199" t="s">
        <v>224</v>
      </c>
      <c r="H2" s="390"/>
      <c r="I2" s="390"/>
      <c r="J2" s="390"/>
      <c r="K2" s="390"/>
      <c r="L2" s="390"/>
      <c r="M2" s="390"/>
      <c r="N2" s="390"/>
      <c r="O2" s="390"/>
      <c r="P2" s="390"/>
      <c r="Q2" s="390"/>
      <c r="R2" s="390"/>
    </row>
    <row r="3" spans="1:23" s="206" customFormat="1" ht="46.5" customHeight="1">
      <c r="A3" s="206" t="s">
        <v>225</v>
      </c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</row>
    <row r="4" spans="1:23" s="210" customFormat="1" ht="37.5" customHeight="1">
      <c r="A4" s="211" t="s">
        <v>226</v>
      </c>
      <c r="B4" s="211"/>
      <c r="C4" s="211"/>
      <c r="D4" s="211"/>
      <c r="E4" s="211"/>
      <c r="F4" s="211"/>
      <c r="G4" s="211"/>
      <c r="H4" s="212"/>
      <c r="I4" s="212"/>
      <c r="J4" s="212"/>
      <c r="K4" s="212"/>
      <c r="L4" s="212"/>
      <c r="M4" s="212"/>
      <c r="N4" s="212"/>
      <c r="O4" s="212"/>
      <c r="P4" s="212"/>
      <c r="Q4" s="212"/>
      <c r="R4" s="212"/>
      <c r="S4" s="211"/>
    </row>
    <row r="5" spans="1:23" s="210" customFormat="1" ht="37.5" customHeight="1">
      <c r="A5" s="211" t="s">
        <v>227</v>
      </c>
      <c r="B5" s="211"/>
      <c r="C5" s="211"/>
      <c r="D5" s="211"/>
      <c r="E5" s="211"/>
      <c r="F5" s="211"/>
      <c r="G5" s="211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1"/>
    </row>
    <row r="6" spans="1:23" s="206" customFormat="1" ht="46.5" customHeight="1">
      <c r="A6" s="206" t="s">
        <v>228</v>
      </c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</row>
    <row r="7" spans="1:23" s="208" customFormat="1" ht="34.5" customHeight="1">
      <c r="A7" s="208" t="s">
        <v>229</v>
      </c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</row>
    <row r="8" spans="1:23" s="206" customFormat="1" ht="46.5" customHeight="1">
      <c r="A8" s="206" t="s">
        <v>230</v>
      </c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</row>
    <row r="9" spans="1:23" s="208" customFormat="1" ht="34.5" customHeight="1">
      <c r="A9" s="208" t="s">
        <v>231</v>
      </c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</row>
    <row r="10" spans="1:23" s="206" customFormat="1" ht="46.5" customHeight="1">
      <c r="A10" s="206" t="s">
        <v>232</v>
      </c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</row>
    <row r="11" spans="1:23" s="208" customFormat="1" ht="34.5" customHeight="1">
      <c r="A11" s="208" t="s">
        <v>233</v>
      </c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</row>
    <row r="12" spans="1:23" s="206" customFormat="1" ht="46.5" customHeight="1">
      <c r="A12" s="206" t="s">
        <v>234</v>
      </c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</row>
    <row r="13" spans="1:23" s="208" customFormat="1" ht="44.4" customHeight="1">
      <c r="A13" s="208" t="s">
        <v>235</v>
      </c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</row>
    <row r="14" spans="1:23" s="206" customFormat="1" ht="46.5" customHeight="1">
      <c r="A14" s="206" t="s">
        <v>236</v>
      </c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</row>
    <row r="15" spans="1:23" s="208" customFormat="1" ht="44.4" customHeight="1">
      <c r="A15" s="208" t="s">
        <v>237</v>
      </c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</row>
    <row r="16" spans="1:23" s="206" customFormat="1" ht="46.5" customHeight="1">
      <c r="A16" s="206" t="s">
        <v>238</v>
      </c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</row>
    <row r="17" spans="1:18" s="208" customFormat="1" ht="44.4" customHeight="1">
      <c r="A17" s="208" t="s">
        <v>239</v>
      </c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</row>
    <row r="18" spans="1:18" s="206" customFormat="1" ht="46.5" customHeight="1">
      <c r="A18" s="206" t="s">
        <v>240</v>
      </c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</row>
    <row r="19" spans="1:18" s="208" customFormat="1" ht="44.4" customHeight="1">
      <c r="A19" s="208" t="s">
        <v>241</v>
      </c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</row>
    <row r="20" spans="1:18" s="206" customFormat="1" ht="46.5" customHeight="1">
      <c r="A20" s="206" t="s">
        <v>242</v>
      </c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</row>
    <row r="21" spans="1:18" s="208" customFormat="1" ht="44.4" customHeight="1">
      <c r="A21" s="208" t="s">
        <v>243</v>
      </c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</row>
    <row r="22" spans="1:18" s="206" customFormat="1" ht="46.5" customHeight="1">
      <c r="A22" s="206" t="s">
        <v>244</v>
      </c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</row>
    <row r="23" spans="1:18" s="208" customFormat="1" ht="38.4" customHeight="1">
      <c r="A23" s="208" t="s">
        <v>245</v>
      </c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</row>
    <row r="24" spans="1:18" s="206" customFormat="1" ht="46.5" customHeight="1">
      <c r="A24" s="206" t="s">
        <v>246</v>
      </c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</row>
    <row r="25" spans="1:18" s="208" customFormat="1" ht="38.4" customHeight="1">
      <c r="A25" s="208" t="s">
        <v>247</v>
      </c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</row>
    <row r="26" spans="1:18" s="206" customFormat="1" ht="46.5" customHeight="1">
      <c r="A26" s="206" t="s">
        <v>248</v>
      </c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</row>
    <row r="27" spans="1:18" s="208" customFormat="1" ht="38.4" customHeight="1">
      <c r="A27" s="208" t="s">
        <v>249</v>
      </c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</row>
    <row r="28" spans="1:18" s="206" customFormat="1" ht="46.5" customHeight="1">
      <c r="A28" s="206" t="s">
        <v>250</v>
      </c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</row>
    <row r="29" spans="1:18" s="208" customFormat="1" ht="38.4" customHeight="1">
      <c r="A29" s="208" t="s">
        <v>251</v>
      </c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</row>
    <row r="30" spans="1:18" s="206" customFormat="1" ht="46.5" customHeight="1">
      <c r="A30" s="206" t="s">
        <v>252</v>
      </c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</row>
    <row r="31" spans="1:18" s="208" customFormat="1" ht="44.4" customHeight="1">
      <c r="A31" s="208" t="s">
        <v>253</v>
      </c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</row>
    <row r="32" spans="1:18" s="206" customFormat="1" ht="46.5" customHeight="1">
      <c r="A32" s="206" t="s">
        <v>254</v>
      </c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</row>
    <row r="33" spans="1:19" s="208" customFormat="1" ht="38.4" customHeight="1">
      <c r="A33" s="208" t="s">
        <v>255</v>
      </c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</row>
    <row r="34" spans="1:19" s="206" customFormat="1" ht="46.5" customHeight="1">
      <c r="A34" s="206" t="s">
        <v>256</v>
      </c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</row>
    <row r="35" spans="1:19" s="208" customFormat="1" ht="38.4" customHeight="1">
      <c r="A35" s="208" t="s">
        <v>257</v>
      </c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</row>
    <row r="36" spans="1:19" s="206" customFormat="1" ht="46.5" customHeight="1">
      <c r="A36" s="206" t="s">
        <v>258</v>
      </c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</row>
    <row r="37" spans="1:19" s="208" customFormat="1" ht="38.4" customHeight="1">
      <c r="A37" s="208" t="s">
        <v>259</v>
      </c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</row>
    <row r="38" spans="1:19" s="213" customFormat="1" ht="45.6" customHeight="1">
      <c r="A38" s="213" t="s">
        <v>260</v>
      </c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</row>
    <row r="39" spans="1:19" s="208" customFormat="1" ht="38.4" customHeight="1">
      <c r="A39" s="208" t="s">
        <v>261</v>
      </c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</row>
    <row r="40" spans="1:19" s="206" customFormat="1">
      <c r="A40" s="206" t="s">
        <v>262</v>
      </c>
      <c r="J40" s="201"/>
    </row>
    <row r="41" spans="1:19" s="206" customFormat="1">
      <c r="A41" s="206" t="s">
        <v>263</v>
      </c>
    </row>
    <row r="42" spans="1:19" s="206" customFormat="1">
      <c r="A42" s="206" t="s">
        <v>264</v>
      </c>
      <c r="J42" s="201"/>
    </row>
    <row r="43" spans="1:19" s="215" customFormat="1" ht="132.6" customHeight="1">
      <c r="A43" s="391" t="s">
        <v>265</v>
      </c>
      <c r="B43" s="391"/>
      <c r="C43" s="391"/>
      <c r="D43" s="391"/>
      <c r="E43" s="391"/>
      <c r="F43" s="391"/>
      <c r="G43" s="391"/>
      <c r="H43" s="391"/>
      <c r="I43" s="391"/>
      <c r="J43" s="391"/>
      <c r="K43" s="391"/>
      <c r="L43" s="391"/>
      <c r="M43" s="391"/>
      <c r="N43" s="391"/>
      <c r="O43" s="391"/>
      <c r="P43" s="391"/>
      <c r="Q43" s="391"/>
      <c r="R43" s="391"/>
      <c r="S43" s="391"/>
    </row>
    <row r="44" spans="1:19" s="206" customFormat="1">
      <c r="A44" s="206" t="s">
        <v>266</v>
      </c>
    </row>
    <row r="45" spans="1:19" s="208" customFormat="1" ht="38.4" customHeight="1">
      <c r="A45" s="208" t="s">
        <v>267</v>
      </c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</row>
    <row r="46" spans="1:19" s="206" customFormat="1">
      <c r="A46" s="206" t="s">
        <v>268</v>
      </c>
      <c r="J46" s="201"/>
    </row>
    <row r="47" spans="1:19" s="208" customFormat="1" ht="46.5" customHeight="1">
      <c r="A47" s="208" t="s">
        <v>269</v>
      </c>
      <c r="H47" s="209"/>
      <c r="I47" s="209"/>
      <c r="J47" s="209"/>
      <c r="K47" s="209"/>
      <c r="L47" s="209"/>
      <c r="M47" s="209"/>
      <c r="N47" s="209"/>
      <c r="O47" s="209"/>
      <c r="P47" s="209"/>
      <c r="Q47" s="209"/>
      <c r="R47" s="209"/>
    </row>
    <row r="48" spans="1:19" s="206" customFormat="1">
      <c r="A48" s="206" t="s">
        <v>270</v>
      </c>
      <c r="J48" s="207"/>
      <c r="K48" s="207"/>
      <c r="L48" s="207"/>
      <c r="M48" s="207"/>
      <c r="N48" s="207"/>
      <c r="O48" s="207"/>
      <c r="P48" s="207"/>
      <c r="Q48" s="207"/>
      <c r="R48" s="207"/>
    </row>
    <row r="49" spans="1:18" s="208" customFormat="1" ht="46.5" customHeight="1">
      <c r="A49" s="208" t="s">
        <v>271</v>
      </c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</row>
    <row r="50" spans="1:18" s="206" customFormat="1">
      <c r="J50" s="207"/>
      <c r="K50" s="207"/>
      <c r="L50" s="207"/>
      <c r="M50" s="207"/>
      <c r="N50" s="207"/>
      <c r="O50" s="207"/>
      <c r="P50" s="207"/>
      <c r="Q50" s="207"/>
      <c r="R50" s="207"/>
    </row>
    <row r="51" spans="1:18" s="206" customFormat="1"/>
    <row r="52" spans="1:18" s="206" customFormat="1">
      <c r="J52" s="201"/>
    </row>
    <row r="53" spans="1:18" s="206" customFormat="1"/>
    <row r="54" spans="1:18" s="206" customFormat="1">
      <c r="J54" s="201"/>
    </row>
    <row r="55" spans="1:18" s="206" customFormat="1"/>
    <row r="56" spans="1:18" s="206" customFormat="1">
      <c r="J56" s="201"/>
    </row>
    <row r="57" spans="1:18" s="206" customFormat="1"/>
    <row r="58" spans="1:18" s="206" customFormat="1">
      <c r="J58" s="201"/>
    </row>
    <row r="59" spans="1:18" s="206" customFormat="1"/>
    <row r="60" spans="1:18" s="206" customFormat="1"/>
    <row r="61" spans="1:18" s="206" customFormat="1"/>
    <row r="62" spans="1:18" s="206" customFormat="1"/>
  </sheetData>
  <mergeCells count="3">
    <mergeCell ref="A1:W1"/>
    <mergeCell ref="H2:R2"/>
    <mergeCell ref="A43:S43"/>
  </mergeCells>
  <pageMargins left="0.7" right="0.7" top="0.75" bottom="0.75" header="0.3" footer="0.3"/>
  <pageSetup paperSize="9" scale="66" fitToHeight="0" orientation="landscape" r:id="rId1"/>
  <rowBreaks count="2" manualBreakCount="2">
    <brk id="17" max="18" man="1"/>
    <brk id="33" max="1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F3C97-2943-4A5A-BBDF-BFE0CAB4A010}">
  <sheetPr>
    <pageSetUpPr fitToPage="1"/>
  </sheetPr>
  <dimension ref="A1:P38"/>
  <sheetViews>
    <sheetView view="pageBreakPreview" zoomScale="74" zoomScaleNormal="85" zoomScaleSheetLayoutView="70" workbookViewId="0">
      <selection activeCell="H9" sqref="H9"/>
    </sheetView>
  </sheetViews>
  <sheetFormatPr defaultRowHeight="14.4"/>
  <cols>
    <col min="1" max="1" width="27" customWidth="1"/>
    <col min="2" max="2" width="23.88671875" style="216" customWidth="1"/>
    <col min="4" max="4" width="18.44140625" customWidth="1"/>
    <col min="5" max="5" width="25.44140625" style="216" customWidth="1"/>
    <col min="8" max="8" width="11.109375" customWidth="1"/>
    <col min="9" max="9" width="13.88671875" customWidth="1"/>
    <col min="10" max="10" width="17.88671875" customWidth="1"/>
    <col min="14" max="14" width="27" customWidth="1"/>
  </cols>
  <sheetData>
    <row r="1" spans="1:16" s="199" customFormat="1" ht="31.2">
      <c r="A1" s="241" t="str">
        <f>'1. CUTTING DOCKET'!D7</f>
        <v>SS25CH002</v>
      </c>
      <c r="B1" s="228"/>
      <c r="C1" s="229"/>
      <c r="D1" s="240" t="s">
        <v>272</v>
      </c>
      <c r="E1" s="226"/>
      <c r="F1" s="226"/>
      <c r="G1" s="226"/>
      <c r="H1" s="226"/>
      <c r="I1" s="227"/>
    </row>
    <row r="2" spans="1:16" s="220" customFormat="1" ht="27.6">
      <c r="A2" s="217" t="s">
        <v>273</v>
      </c>
      <c r="B2" s="218"/>
      <c r="C2" s="218" t="s">
        <v>274</v>
      </c>
      <c r="D2" s="218" t="s">
        <v>275</v>
      </c>
      <c r="E2" s="218"/>
      <c r="F2" s="218" t="s">
        <v>276</v>
      </c>
      <c r="G2" s="218" t="s">
        <v>277</v>
      </c>
      <c r="H2" s="218" t="s">
        <v>278</v>
      </c>
      <c r="I2" s="218" t="s">
        <v>85</v>
      </c>
      <c r="J2" s="218" t="s">
        <v>279</v>
      </c>
      <c r="K2" s="218" t="s">
        <v>280</v>
      </c>
      <c r="L2" s="218" t="s">
        <v>281</v>
      </c>
      <c r="M2" s="218" t="s">
        <v>282</v>
      </c>
      <c r="N2" s="218" t="s">
        <v>283</v>
      </c>
      <c r="O2" s="218"/>
      <c r="P2" s="218"/>
    </row>
    <row r="3" spans="1:16" s="220" customFormat="1" ht="27.6">
      <c r="A3" s="221" t="s">
        <v>284</v>
      </c>
      <c r="B3" s="222" t="s">
        <v>285</v>
      </c>
      <c r="C3" s="223" t="s">
        <v>286</v>
      </c>
      <c r="D3" s="223" t="s">
        <v>287</v>
      </c>
      <c r="E3" s="230" t="s">
        <v>288</v>
      </c>
      <c r="F3" s="232" t="s">
        <v>289</v>
      </c>
      <c r="G3" s="233" t="s">
        <v>290</v>
      </c>
      <c r="H3" s="233" t="s">
        <v>291</v>
      </c>
      <c r="I3" s="234" t="s">
        <v>292</v>
      </c>
      <c r="J3" s="235"/>
      <c r="K3" s="236"/>
      <c r="L3" s="233"/>
      <c r="M3" s="233"/>
      <c r="N3" s="237"/>
      <c r="O3" s="231"/>
      <c r="P3" s="219"/>
    </row>
    <row r="4" spans="1:16" s="220" customFormat="1" ht="27.6">
      <c r="A4" s="221" t="s">
        <v>293</v>
      </c>
      <c r="B4" s="222" t="s">
        <v>294</v>
      </c>
      <c r="C4" s="223" t="s">
        <v>295</v>
      </c>
      <c r="D4" s="223" t="s">
        <v>296</v>
      </c>
      <c r="E4" s="230" t="s">
        <v>297</v>
      </c>
      <c r="F4" s="232" t="s">
        <v>289</v>
      </c>
      <c r="G4" s="233" t="s">
        <v>290</v>
      </c>
      <c r="H4" s="233" t="s">
        <v>291</v>
      </c>
      <c r="I4" s="234" t="s">
        <v>298</v>
      </c>
      <c r="J4" s="235"/>
      <c r="K4" s="236"/>
      <c r="L4" s="233"/>
      <c r="M4" s="233"/>
      <c r="N4" s="237"/>
      <c r="O4" s="231"/>
      <c r="P4" s="219"/>
    </row>
    <row r="5" spans="1:16" s="220" customFormat="1" ht="27.6">
      <c r="A5" s="221" t="s">
        <v>299</v>
      </c>
      <c r="B5" s="222" t="s">
        <v>300</v>
      </c>
      <c r="C5" s="223" t="s">
        <v>301</v>
      </c>
      <c r="D5" s="223" t="s">
        <v>302</v>
      </c>
      <c r="E5" s="230" t="s">
        <v>303</v>
      </c>
      <c r="F5" s="232" t="s">
        <v>304</v>
      </c>
      <c r="G5" s="233" t="s">
        <v>290</v>
      </c>
      <c r="H5" s="233" t="s">
        <v>305</v>
      </c>
      <c r="I5" s="234" t="s">
        <v>306</v>
      </c>
      <c r="J5" s="235"/>
      <c r="K5" s="236"/>
      <c r="L5" s="233"/>
      <c r="M5" s="233"/>
      <c r="N5" s="237"/>
      <c r="O5" s="231"/>
      <c r="P5" s="219"/>
    </row>
    <row r="6" spans="1:16" s="220" customFormat="1" ht="27.6">
      <c r="A6" s="221" t="s">
        <v>307</v>
      </c>
      <c r="B6" s="222" t="s">
        <v>308</v>
      </c>
      <c r="C6" s="223" t="s">
        <v>309</v>
      </c>
      <c r="D6" s="223" t="s">
        <v>310</v>
      </c>
      <c r="E6" s="230" t="s">
        <v>311</v>
      </c>
      <c r="F6" s="232" t="s">
        <v>304</v>
      </c>
      <c r="G6" s="233" t="s">
        <v>290</v>
      </c>
      <c r="H6" s="233" t="s">
        <v>186</v>
      </c>
      <c r="I6" s="234" t="s">
        <v>312</v>
      </c>
      <c r="J6" s="235"/>
      <c r="K6" s="236"/>
      <c r="L6" s="233"/>
      <c r="M6" s="233"/>
      <c r="N6" s="237"/>
      <c r="O6" s="231"/>
      <c r="P6" s="219"/>
    </row>
    <row r="7" spans="1:16" s="220" customFormat="1" ht="27.6">
      <c r="A7" s="221" t="s">
        <v>313</v>
      </c>
      <c r="B7" s="222" t="s">
        <v>314</v>
      </c>
      <c r="C7" s="223" t="s">
        <v>315</v>
      </c>
      <c r="D7" s="223" t="s">
        <v>310</v>
      </c>
      <c r="E7" s="230" t="s">
        <v>311</v>
      </c>
      <c r="F7" s="232" t="s">
        <v>304</v>
      </c>
      <c r="G7" s="233" t="s">
        <v>290</v>
      </c>
      <c r="H7" s="233" t="s">
        <v>186</v>
      </c>
      <c r="I7" s="234" t="s">
        <v>316</v>
      </c>
      <c r="J7" s="235"/>
      <c r="K7" s="236"/>
      <c r="L7" s="233"/>
      <c r="M7" s="233"/>
      <c r="N7" s="237"/>
      <c r="O7" s="231"/>
      <c r="P7" s="219"/>
    </row>
    <row r="8" spans="1:16" s="220" customFormat="1" ht="41.4">
      <c r="A8" s="221" t="s">
        <v>317</v>
      </c>
      <c r="B8" s="222" t="s">
        <v>318</v>
      </c>
      <c r="C8" s="223" t="s">
        <v>319</v>
      </c>
      <c r="D8" s="223" t="s">
        <v>320</v>
      </c>
      <c r="E8" s="230" t="s">
        <v>321</v>
      </c>
      <c r="F8" s="232" t="s">
        <v>304</v>
      </c>
      <c r="G8" s="233" t="s">
        <v>290</v>
      </c>
      <c r="H8" s="233" t="s">
        <v>305</v>
      </c>
      <c r="I8" s="234" t="s">
        <v>322</v>
      </c>
      <c r="J8" s="235"/>
      <c r="K8" s="236"/>
      <c r="L8" s="233"/>
      <c r="M8" s="233"/>
      <c r="N8" s="237"/>
      <c r="O8" s="231"/>
      <c r="P8" s="219"/>
    </row>
    <row r="9" spans="1:16" s="220" customFormat="1" ht="27.6">
      <c r="A9" s="221" t="s">
        <v>323</v>
      </c>
      <c r="B9" s="222" t="s">
        <v>324</v>
      </c>
      <c r="C9" s="223" t="s">
        <v>325</v>
      </c>
      <c r="D9" s="223" t="s">
        <v>326</v>
      </c>
      <c r="E9" s="230" t="s">
        <v>327</v>
      </c>
      <c r="F9" s="232" t="s">
        <v>304</v>
      </c>
      <c r="G9" s="233" t="s">
        <v>290</v>
      </c>
      <c r="H9" s="233" t="s">
        <v>186</v>
      </c>
      <c r="I9" s="234" t="s">
        <v>291</v>
      </c>
      <c r="J9" s="235"/>
      <c r="K9" s="236"/>
      <c r="L9" s="233"/>
      <c r="M9" s="233"/>
      <c r="N9" s="237"/>
      <c r="O9" s="231"/>
      <c r="P9" s="219"/>
    </row>
    <row r="10" spans="1:16" s="220" customFormat="1" ht="41.4">
      <c r="A10" s="221" t="s">
        <v>328</v>
      </c>
      <c r="B10" s="222" t="s">
        <v>329</v>
      </c>
      <c r="C10" s="223" t="s">
        <v>330</v>
      </c>
      <c r="D10" s="223" t="s">
        <v>331</v>
      </c>
      <c r="E10" s="230" t="s">
        <v>332</v>
      </c>
      <c r="F10" s="232" t="s">
        <v>304</v>
      </c>
      <c r="G10" s="233" t="s">
        <v>290</v>
      </c>
      <c r="H10" s="233" t="s">
        <v>305</v>
      </c>
      <c r="I10" s="234" t="s">
        <v>333</v>
      </c>
      <c r="J10" s="235"/>
      <c r="K10" s="236"/>
      <c r="L10" s="233"/>
      <c r="M10" s="233"/>
      <c r="N10" s="237"/>
      <c r="O10" s="231"/>
      <c r="P10" s="219"/>
    </row>
    <row r="11" spans="1:16" s="220" customFormat="1" ht="27.6">
      <c r="A11" s="221" t="s">
        <v>334</v>
      </c>
      <c r="B11" s="222" t="s">
        <v>335</v>
      </c>
      <c r="C11" s="223" t="s">
        <v>336</v>
      </c>
      <c r="D11" s="223" t="s">
        <v>337</v>
      </c>
      <c r="E11" s="230" t="s">
        <v>338</v>
      </c>
      <c r="F11" s="232" t="s">
        <v>304</v>
      </c>
      <c r="G11" s="233" t="s">
        <v>339</v>
      </c>
      <c r="H11" s="233" t="s">
        <v>340</v>
      </c>
      <c r="I11" s="234" t="s">
        <v>341</v>
      </c>
      <c r="J11" s="235"/>
      <c r="K11" s="236"/>
      <c r="L11" s="233"/>
      <c r="M11" s="233"/>
      <c r="N11" s="237"/>
      <c r="O11" s="231"/>
      <c r="P11" s="219"/>
    </row>
    <row r="12" spans="1:16" s="220" customFormat="1" ht="41.4">
      <c r="A12" s="221" t="s">
        <v>342</v>
      </c>
      <c r="B12" s="222" t="s">
        <v>343</v>
      </c>
      <c r="C12" s="223" t="s">
        <v>344</v>
      </c>
      <c r="D12" s="223" t="s">
        <v>345</v>
      </c>
      <c r="E12" s="230" t="s">
        <v>346</v>
      </c>
      <c r="F12" s="232" t="s">
        <v>304</v>
      </c>
      <c r="G12" s="233" t="s">
        <v>339</v>
      </c>
      <c r="H12" s="233" t="s">
        <v>340</v>
      </c>
      <c r="I12" s="234" t="s">
        <v>347</v>
      </c>
      <c r="J12" s="235"/>
      <c r="K12" s="236"/>
      <c r="L12" s="233"/>
      <c r="M12" s="233"/>
      <c r="N12" s="237"/>
      <c r="O12" s="231"/>
      <c r="P12" s="219"/>
    </row>
    <row r="13" spans="1:16" s="220" customFormat="1" ht="41.4">
      <c r="A13" s="221" t="s">
        <v>348</v>
      </c>
      <c r="B13" s="222" t="s">
        <v>349</v>
      </c>
      <c r="C13" s="223" t="s">
        <v>350</v>
      </c>
      <c r="D13" s="223" t="s">
        <v>351</v>
      </c>
      <c r="E13" s="230" t="s">
        <v>346</v>
      </c>
      <c r="F13" s="232" t="s">
        <v>304</v>
      </c>
      <c r="G13" s="233" t="s">
        <v>339</v>
      </c>
      <c r="H13" s="233" t="s">
        <v>340</v>
      </c>
      <c r="I13" s="234" t="s">
        <v>347</v>
      </c>
      <c r="J13" s="235"/>
      <c r="K13" s="236"/>
      <c r="L13" s="233"/>
      <c r="M13" s="233"/>
      <c r="N13" s="237"/>
      <c r="O13" s="231"/>
      <c r="P13" s="219"/>
    </row>
    <row r="14" spans="1:16" s="220" customFormat="1" ht="27.6">
      <c r="A14" s="221" t="s">
        <v>352</v>
      </c>
      <c r="B14" s="222" t="s">
        <v>353</v>
      </c>
      <c r="C14" s="223" t="s">
        <v>354</v>
      </c>
      <c r="D14" s="223" t="s">
        <v>355</v>
      </c>
      <c r="E14" s="230" t="s">
        <v>356</v>
      </c>
      <c r="F14" s="232" t="s">
        <v>289</v>
      </c>
      <c r="G14" s="233" t="s">
        <v>339</v>
      </c>
      <c r="H14" s="233" t="s">
        <v>291</v>
      </c>
      <c r="I14" s="234" t="s">
        <v>341</v>
      </c>
      <c r="J14" s="235"/>
      <c r="K14" s="238"/>
      <c r="L14" s="233"/>
      <c r="M14" s="233"/>
      <c r="N14" s="239"/>
      <c r="O14" s="231"/>
      <c r="P14" s="219"/>
    </row>
    <row r="15" spans="1:16" s="220" customFormat="1" ht="27.6">
      <c r="A15" s="221" t="s">
        <v>357</v>
      </c>
      <c r="B15" s="222" t="s">
        <v>358</v>
      </c>
      <c r="C15" s="223" t="s">
        <v>359</v>
      </c>
      <c r="D15" s="224"/>
      <c r="E15" s="230"/>
      <c r="F15" s="232" t="s">
        <v>289</v>
      </c>
      <c r="G15" s="233" t="s">
        <v>339</v>
      </c>
      <c r="H15" s="233" t="s">
        <v>291</v>
      </c>
      <c r="I15" s="234" t="s">
        <v>360</v>
      </c>
      <c r="J15" s="235"/>
      <c r="K15" s="236"/>
      <c r="L15" s="233"/>
      <c r="M15" s="233"/>
      <c r="N15" s="237"/>
      <c r="O15" s="231"/>
      <c r="P15" s="219"/>
    </row>
    <row r="16" spans="1:16" s="220" customFormat="1" ht="27.6">
      <c r="A16" s="221" t="s">
        <v>361</v>
      </c>
      <c r="B16" s="222" t="s">
        <v>362</v>
      </c>
      <c r="C16" s="223" t="s">
        <v>363</v>
      </c>
      <c r="D16" s="223" t="s">
        <v>364</v>
      </c>
      <c r="E16" s="230" t="s">
        <v>365</v>
      </c>
      <c r="F16" s="232" t="s">
        <v>289</v>
      </c>
      <c r="G16" s="233" t="s">
        <v>339</v>
      </c>
      <c r="H16" s="233" t="s">
        <v>291</v>
      </c>
      <c r="I16" s="234" t="s">
        <v>366</v>
      </c>
      <c r="J16" s="235"/>
      <c r="K16" s="236"/>
      <c r="L16" s="233"/>
      <c r="M16" s="233"/>
      <c r="N16" s="237"/>
      <c r="O16" s="231"/>
      <c r="P16" s="219"/>
    </row>
    <row r="17" spans="1:16" s="220" customFormat="1" ht="27.6">
      <c r="A17" s="221" t="s">
        <v>367</v>
      </c>
      <c r="B17" s="222" t="s">
        <v>368</v>
      </c>
      <c r="C17" s="223" t="s">
        <v>369</v>
      </c>
      <c r="D17" s="223" t="s">
        <v>370</v>
      </c>
      <c r="E17" s="230" t="s">
        <v>371</v>
      </c>
      <c r="F17" s="232" t="s">
        <v>304</v>
      </c>
      <c r="G17" s="233" t="s">
        <v>290</v>
      </c>
      <c r="H17" s="233" t="s">
        <v>186</v>
      </c>
      <c r="I17" s="234" t="s">
        <v>372</v>
      </c>
      <c r="J17" s="235"/>
      <c r="K17" s="236"/>
      <c r="L17" s="233"/>
      <c r="M17" s="233"/>
      <c r="N17" s="237"/>
      <c r="O17" s="231"/>
      <c r="P17" s="219"/>
    </row>
    <row r="18" spans="1:16" s="220" customFormat="1" ht="55.2">
      <c r="A18" s="221" t="s">
        <v>373</v>
      </c>
      <c r="B18" s="222" t="s">
        <v>374</v>
      </c>
      <c r="C18" s="223" t="s">
        <v>375</v>
      </c>
      <c r="D18" s="223" t="s">
        <v>376</v>
      </c>
      <c r="E18" s="230" t="s">
        <v>377</v>
      </c>
      <c r="F18" s="232" t="s">
        <v>289</v>
      </c>
      <c r="G18" s="233" t="s">
        <v>290</v>
      </c>
      <c r="H18" s="233" t="s">
        <v>291</v>
      </c>
      <c r="I18" s="234" t="s">
        <v>378</v>
      </c>
      <c r="J18" s="235"/>
      <c r="K18" s="236"/>
      <c r="L18" s="233"/>
      <c r="M18" s="233"/>
      <c r="N18" s="237"/>
      <c r="O18" s="231"/>
      <c r="P18" s="219"/>
    </row>
    <row r="19" spans="1:16" s="220" customFormat="1" ht="41.4">
      <c r="A19" s="221" t="s">
        <v>379</v>
      </c>
      <c r="B19" s="222" t="s">
        <v>380</v>
      </c>
      <c r="C19" s="223" t="s">
        <v>381</v>
      </c>
      <c r="D19" s="223" t="s">
        <v>382</v>
      </c>
      <c r="E19" s="230" t="s">
        <v>383</v>
      </c>
      <c r="F19" s="232" t="s">
        <v>304</v>
      </c>
      <c r="G19" s="233" t="s">
        <v>290</v>
      </c>
      <c r="H19" s="233" t="s">
        <v>305</v>
      </c>
      <c r="I19" s="234" t="s">
        <v>384</v>
      </c>
      <c r="J19" s="235"/>
      <c r="K19" s="236"/>
      <c r="L19" s="233"/>
      <c r="M19" s="233"/>
      <c r="N19" s="237"/>
      <c r="O19" s="231"/>
      <c r="P19" s="219"/>
    </row>
    <row r="20" spans="1:16" s="220" customFormat="1" ht="27.6">
      <c r="A20" s="221" t="s">
        <v>385</v>
      </c>
      <c r="B20" s="222" t="s">
        <v>386</v>
      </c>
      <c r="C20" s="223" t="s">
        <v>387</v>
      </c>
      <c r="D20" s="223" t="s">
        <v>388</v>
      </c>
      <c r="E20" s="230" t="s">
        <v>356</v>
      </c>
      <c r="F20" s="232" t="s">
        <v>304</v>
      </c>
      <c r="G20" s="233" t="s">
        <v>339</v>
      </c>
      <c r="H20" s="233" t="s">
        <v>305</v>
      </c>
      <c r="I20" s="234" t="s">
        <v>389</v>
      </c>
      <c r="J20" s="235"/>
      <c r="K20" s="236"/>
      <c r="L20" s="233"/>
      <c r="M20" s="233"/>
      <c r="N20" s="237"/>
      <c r="O20" s="231"/>
      <c r="P20" s="219"/>
    </row>
    <row r="21" spans="1:16" s="220" customFormat="1" ht="27.6">
      <c r="A21" s="221" t="s">
        <v>390</v>
      </c>
      <c r="B21" s="222" t="s">
        <v>391</v>
      </c>
      <c r="C21" s="223" t="s">
        <v>392</v>
      </c>
      <c r="D21" s="223" t="s">
        <v>393</v>
      </c>
      <c r="E21" s="230" t="s">
        <v>394</v>
      </c>
      <c r="F21" s="232" t="s">
        <v>304</v>
      </c>
      <c r="G21" s="233" t="s">
        <v>339</v>
      </c>
      <c r="H21" s="233" t="s">
        <v>305</v>
      </c>
      <c r="I21" s="234" t="s">
        <v>395</v>
      </c>
      <c r="J21" s="235"/>
      <c r="K21" s="236"/>
      <c r="L21" s="233"/>
      <c r="M21" s="233"/>
      <c r="N21" s="237"/>
      <c r="O21" s="231"/>
      <c r="P21" s="219"/>
    </row>
    <row r="22" spans="1:16" s="220" customFormat="1" ht="41.4">
      <c r="A22" s="221" t="s">
        <v>396</v>
      </c>
      <c r="B22" s="222" t="s">
        <v>397</v>
      </c>
      <c r="C22" s="223" t="s">
        <v>359</v>
      </c>
      <c r="D22" s="224"/>
      <c r="E22" s="230"/>
      <c r="F22" s="232" t="s">
        <v>289</v>
      </c>
      <c r="G22" s="233" t="s">
        <v>339</v>
      </c>
      <c r="H22" s="233" t="s">
        <v>305</v>
      </c>
      <c r="I22" s="234" t="s">
        <v>398</v>
      </c>
      <c r="J22" s="235"/>
      <c r="K22" s="236"/>
      <c r="L22" s="233"/>
      <c r="M22" s="233"/>
      <c r="N22" s="237"/>
      <c r="O22" s="231"/>
      <c r="P22" s="219"/>
    </row>
    <row r="23" spans="1:16" s="220" customFormat="1" ht="27.6">
      <c r="A23" s="221" t="s">
        <v>399</v>
      </c>
      <c r="B23" s="222" t="s">
        <v>400</v>
      </c>
      <c r="C23" s="223" t="s">
        <v>401</v>
      </c>
      <c r="D23" s="223" t="s">
        <v>402</v>
      </c>
      <c r="E23" s="230" t="s">
        <v>403</v>
      </c>
      <c r="F23" s="232" t="s">
        <v>304</v>
      </c>
      <c r="G23" s="233" t="s">
        <v>339</v>
      </c>
      <c r="H23" s="233" t="s">
        <v>305</v>
      </c>
      <c r="I23" s="234" t="s">
        <v>404</v>
      </c>
      <c r="J23" s="235"/>
      <c r="K23" s="236"/>
      <c r="L23" s="233"/>
      <c r="M23" s="233"/>
      <c r="N23" s="237"/>
      <c r="O23" s="231"/>
      <c r="P23" s="219"/>
    </row>
    <row r="24" spans="1:16" s="220" customFormat="1" ht="21">
      <c r="A24" s="221" t="s">
        <v>405</v>
      </c>
      <c r="B24" s="222" t="s">
        <v>406</v>
      </c>
      <c r="C24" s="223" t="s">
        <v>407</v>
      </c>
      <c r="D24" s="223" t="s">
        <v>408</v>
      </c>
      <c r="E24" s="230" t="s">
        <v>409</v>
      </c>
      <c r="F24" s="232" t="s">
        <v>304</v>
      </c>
      <c r="G24" s="233" t="s">
        <v>290</v>
      </c>
      <c r="H24" s="233" t="s">
        <v>186</v>
      </c>
      <c r="I24" s="234" t="s">
        <v>372</v>
      </c>
      <c r="J24" s="235"/>
      <c r="K24" s="236"/>
      <c r="L24" s="233"/>
      <c r="M24" s="233"/>
      <c r="N24" s="237"/>
      <c r="O24" s="231"/>
      <c r="P24" s="219"/>
    </row>
    <row r="25" spans="1:16" s="220" customFormat="1" ht="27.6">
      <c r="A25" s="221" t="s">
        <v>410</v>
      </c>
      <c r="B25" s="222" t="s">
        <v>411</v>
      </c>
      <c r="C25" s="223" t="s">
        <v>412</v>
      </c>
      <c r="D25" s="223" t="s">
        <v>413</v>
      </c>
      <c r="E25" s="230" t="s">
        <v>414</v>
      </c>
      <c r="F25" s="232" t="s">
        <v>304</v>
      </c>
      <c r="G25" s="233" t="s">
        <v>339</v>
      </c>
      <c r="H25" s="233" t="s">
        <v>340</v>
      </c>
      <c r="I25" s="234" t="s">
        <v>415</v>
      </c>
      <c r="J25" s="235"/>
      <c r="K25" s="236"/>
      <c r="L25" s="233"/>
      <c r="M25" s="233"/>
      <c r="N25" s="237"/>
      <c r="O25" s="231"/>
      <c r="P25" s="219"/>
    </row>
    <row r="26" spans="1:16" s="220" customFormat="1" ht="27.6">
      <c r="A26" s="221" t="s">
        <v>416</v>
      </c>
      <c r="B26" s="222" t="s">
        <v>417</v>
      </c>
      <c r="C26" s="223" t="s">
        <v>418</v>
      </c>
      <c r="D26" s="224"/>
      <c r="E26" s="230"/>
      <c r="F26" s="232" t="s">
        <v>289</v>
      </c>
      <c r="G26" s="233" t="s">
        <v>290</v>
      </c>
      <c r="H26" s="233" t="s">
        <v>305</v>
      </c>
      <c r="I26" s="234" t="s">
        <v>419</v>
      </c>
      <c r="J26" s="235"/>
      <c r="K26" s="238"/>
      <c r="L26" s="233"/>
      <c r="M26" s="233"/>
      <c r="N26" s="239"/>
      <c r="O26" s="231"/>
      <c r="P26" s="219"/>
    </row>
    <row r="27" spans="1:16" s="220" customFormat="1" ht="41.4">
      <c r="A27" s="221" t="s">
        <v>420</v>
      </c>
      <c r="B27" s="222" t="s">
        <v>421</v>
      </c>
      <c r="C27" s="223" t="s">
        <v>422</v>
      </c>
      <c r="D27" s="223" t="s">
        <v>423</v>
      </c>
      <c r="E27" s="230" t="s">
        <v>424</v>
      </c>
      <c r="F27" s="232" t="s">
        <v>304</v>
      </c>
      <c r="G27" s="233" t="s">
        <v>339</v>
      </c>
      <c r="H27" s="233" t="s">
        <v>340</v>
      </c>
      <c r="I27" s="234" t="s">
        <v>425</v>
      </c>
      <c r="J27" s="235"/>
      <c r="K27" s="236"/>
      <c r="L27" s="233"/>
      <c r="M27" s="233"/>
      <c r="N27" s="237"/>
      <c r="O27" s="231"/>
      <c r="P27" s="219"/>
    </row>
    <row r="28" spans="1:16" s="220" customFormat="1" ht="21">
      <c r="A28" s="225" t="s">
        <v>426</v>
      </c>
      <c r="B28" s="222" t="s">
        <v>427</v>
      </c>
      <c r="C28" s="223" t="s">
        <v>428</v>
      </c>
      <c r="D28" s="224"/>
      <c r="E28" s="230"/>
      <c r="F28" s="232" t="s">
        <v>304</v>
      </c>
      <c r="G28" s="233" t="s">
        <v>290</v>
      </c>
      <c r="H28" s="233" t="s">
        <v>186</v>
      </c>
      <c r="I28" s="234" t="s">
        <v>429</v>
      </c>
      <c r="J28" s="235"/>
      <c r="K28" s="236"/>
      <c r="L28" s="233"/>
      <c r="M28" s="233"/>
      <c r="N28" s="237"/>
      <c r="O28" s="231"/>
      <c r="P28" s="219"/>
    </row>
    <row r="29" spans="1:16" s="220" customFormat="1" ht="41.4">
      <c r="A29" s="221" t="s">
        <v>430</v>
      </c>
      <c r="B29" s="222" t="s">
        <v>431</v>
      </c>
      <c r="C29" s="223" t="s">
        <v>432</v>
      </c>
      <c r="D29" s="224"/>
      <c r="E29" s="230"/>
      <c r="F29" s="232" t="s">
        <v>304</v>
      </c>
      <c r="G29" s="233" t="s">
        <v>290</v>
      </c>
      <c r="H29" s="233" t="s">
        <v>291</v>
      </c>
      <c r="I29" s="234" t="s">
        <v>433</v>
      </c>
      <c r="J29" s="235"/>
      <c r="K29" s="236"/>
      <c r="L29" s="233"/>
      <c r="M29" s="233"/>
      <c r="N29" s="237"/>
      <c r="O29" s="231"/>
      <c r="P29" s="219"/>
    </row>
    <row r="30" spans="1:16" s="220" customFormat="1" ht="41.4">
      <c r="A30" s="221" t="s">
        <v>434</v>
      </c>
      <c r="B30" s="222" t="s">
        <v>435</v>
      </c>
      <c r="C30" s="223" t="s">
        <v>436</v>
      </c>
      <c r="D30" s="224"/>
      <c r="E30" s="230"/>
      <c r="F30" s="232" t="s">
        <v>304</v>
      </c>
      <c r="G30" s="233" t="s">
        <v>290</v>
      </c>
      <c r="H30" s="233" t="s">
        <v>186</v>
      </c>
      <c r="I30" s="234" t="s">
        <v>437</v>
      </c>
      <c r="J30" s="235"/>
      <c r="K30" s="236"/>
      <c r="L30" s="233"/>
      <c r="M30" s="233"/>
      <c r="N30" s="237"/>
      <c r="O30" s="231"/>
      <c r="P30" s="219"/>
    </row>
    <row r="31" spans="1:16" s="220" customFormat="1" ht="27.6">
      <c r="A31" s="221" t="s">
        <v>438</v>
      </c>
      <c r="B31" s="222" t="s">
        <v>439</v>
      </c>
      <c r="C31" s="223" t="s">
        <v>440</v>
      </c>
      <c r="D31" s="223"/>
      <c r="F31" s="232" t="s">
        <v>304</v>
      </c>
      <c r="G31" s="233" t="s">
        <v>290</v>
      </c>
      <c r="H31" s="233" t="s">
        <v>186</v>
      </c>
      <c r="I31" s="234" t="s">
        <v>441</v>
      </c>
      <c r="J31" s="235"/>
      <c r="K31" s="238"/>
      <c r="L31" s="233"/>
      <c r="M31" s="233"/>
      <c r="N31" s="233"/>
      <c r="O31" s="231"/>
      <c r="P31" s="219"/>
    </row>
    <row r="32" spans="1:16" s="220" customFormat="1" ht="28.8">
      <c r="A32" s="221" t="s">
        <v>442</v>
      </c>
      <c r="B32" s="242" t="s">
        <v>443</v>
      </c>
      <c r="C32" s="223" t="s">
        <v>444</v>
      </c>
      <c r="D32" s="223" t="s">
        <v>445</v>
      </c>
      <c r="F32" s="232" t="s">
        <v>304</v>
      </c>
      <c r="G32" s="233" t="s">
        <v>290</v>
      </c>
      <c r="H32" s="233" t="s">
        <v>305</v>
      </c>
      <c r="I32" s="234" t="s">
        <v>446</v>
      </c>
      <c r="J32" s="235"/>
      <c r="K32" s="238"/>
      <c r="L32" s="233"/>
      <c r="M32" s="233"/>
      <c r="N32" s="233"/>
      <c r="O32" s="231"/>
      <c r="P32" s="219"/>
    </row>
    <row r="33" spans="1:16" s="220" customFormat="1" ht="27.6">
      <c r="A33" s="221" t="s">
        <v>447</v>
      </c>
      <c r="B33" s="222" t="s">
        <v>448</v>
      </c>
      <c r="C33" s="223" t="s">
        <v>449</v>
      </c>
      <c r="D33" s="223" t="s">
        <v>445</v>
      </c>
      <c r="E33" s="230" t="s">
        <v>450</v>
      </c>
      <c r="F33" s="232" t="s">
        <v>304</v>
      </c>
      <c r="G33" s="233" t="s">
        <v>290</v>
      </c>
      <c r="H33" s="233" t="s">
        <v>305</v>
      </c>
      <c r="I33" s="234" t="s">
        <v>451</v>
      </c>
      <c r="J33" s="235"/>
      <c r="K33" s="236"/>
      <c r="L33" s="233"/>
      <c r="M33" s="233"/>
      <c r="N33" s="237"/>
      <c r="O33" s="231"/>
      <c r="P33" s="219"/>
    </row>
    <row r="34" spans="1:16" s="220" customFormat="1" ht="27.6">
      <c r="A34" s="221" t="s">
        <v>452</v>
      </c>
      <c r="B34" s="222" t="s">
        <v>453</v>
      </c>
      <c r="C34" s="223" t="s">
        <v>454</v>
      </c>
      <c r="D34" s="223" t="s">
        <v>455</v>
      </c>
      <c r="E34" s="230" t="s">
        <v>456</v>
      </c>
      <c r="F34" s="232" t="s">
        <v>304</v>
      </c>
      <c r="G34" s="233" t="s">
        <v>290</v>
      </c>
      <c r="H34" s="233" t="s">
        <v>305</v>
      </c>
      <c r="I34" s="234" t="s">
        <v>457</v>
      </c>
      <c r="J34" s="235"/>
      <c r="K34" s="238"/>
      <c r="L34" s="233"/>
      <c r="M34" s="233"/>
      <c r="N34" s="239"/>
      <c r="O34" s="231"/>
      <c r="P34" s="219"/>
    </row>
    <row r="35" spans="1:16" s="220" customFormat="1" ht="27.6">
      <c r="A35" s="221" t="s">
        <v>458</v>
      </c>
      <c r="B35" s="222" t="s">
        <v>459</v>
      </c>
      <c r="C35" s="223" t="s">
        <v>460</v>
      </c>
      <c r="D35" s="223" t="s">
        <v>461</v>
      </c>
      <c r="E35" s="230" t="s">
        <v>462</v>
      </c>
      <c r="F35" s="232" t="s">
        <v>304</v>
      </c>
      <c r="G35" s="233" t="s">
        <v>290</v>
      </c>
      <c r="H35" s="233" t="s">
        <v>305</v>
      </c>
      <c r="I35" s="234" t="s">
        <v>384</v>
      </c>
      <c r="J35" s="235"/>
      <c r="K35" s="238"/>
      <c r="L35" s="233"/>
      <c r="M35" s="233"/>
      <c r="N35" s="239"/>
      <c r="O35" s="231"/>
      <c r="P35" s="219"/>
    </row>
    <row r="36" spans="1:16" s="220" customFormat="1" ht="55.2">
      <c r="A36" s="221" t="s">
        <v>463</v>
      </c>
      <c r="B36" s="222" t="s">
        <v>464</v>
      </c>
      <c r="C36" s="223" t="s">
        <v>465</v>
      </c>
      <c r="D36" s="223" t="s">
        <v>466</v>
      </c>
      <c r="E36" s="230" t="s">
        <v>467</v>
      </c>
      <c r="F36" s="232" t="s">
        <v>304</v>
      </c>
      <c r="G36" s="233" t="s">
        <v>290</v>
      </c>
      <c r="H36" s="233" t="s">
        <v>186</v>
      </c>
      <c r="I36" s="234" t="s">
        <v>468</v>
      </c>
      <c r="J36" s="235"/>
      <c r="K36" s="238"/>
      <c r="L36" s="233"/>
      <c r="M36" s="233"/>
      <c r="N36" s="239"/>
      <c r="O36" s="231"/>
      <c r="P36" s="219"/>
    </row>
    <row r="37" spans="1:16" s="220" customFormat="1" ht="27.6">
      <c r="A37" s="221" t="s">
        <v>469</v>
      </c>
      <c r="B37" s="222" t="s">
        <v>470</v>
      </c>
      <c r="C37" s="223" t="s">
        <v>471</v>
      </c>
      <c r="D37" s="223"/>
      <c r="E37" s="230"/>
      <c r="F37" s="232" t="s">
        <v>289</v>
      </c>
      <c r="G37" s="233" t="s">
        <v>290</v>
      </c>
      <c r="H37" s="233" t="s">
        <v>186</v>
      </c>
      <c r="I37" s="234" t="s">
        <v>451</v>
      </c>
      <c r="J37" s="235"/>
      <c r="K37" s="238"/>
      <c r="L37" s="233"/>
      <c r="M37" s="233"/>
      <c r="N37" s="239"/>
      <c r="O37" s="231"/>
      <c r="P37" s="219"/>
    </row>
    <row r="38" spans="1:16" s="220" customFormat="1" ht="27.6">
      <c r="A38" s="221" t="s">
        <v>472</v>
      </c>
      <c r="B38" s="222" t="s">
        <v>473</v>
      </c>
      <c r="C38" s="223" t="s">
        <v>474</v>
      </c>
      <c r="D38" s="223"/>
      <c r="E38" s="230"/>
      <c r="F38" s="232" t="s">
        <v>304</v>
      </c>
      <c r="G38" s="233" t="s">
        <v>290</v>
      </c>
      <c r="H38" s="233" t="s">
        <v>186</v>
      </c>
      <c r="I38" s="234" t="s">
        <v>475</v>
      </c>
      <c r="J38" s="235"/>
      <c r="K38" s="238"/>
      <c r="L38" s="233"/>
      <c r="M38" s="233"/>
      <c r="N38" s="239"/>
      <c r="O38" s="231"/>
      <c r="P38" s="219"/>
    </row>
  </sheetData>
  <autoFilter ref="A1:J36" xr:uid="{8D11FF6F-FC8C-4F4F-92CA-AB4103429914}"/>
  <pageMargins left="0.1" right="0.1" top="0.1" bottom="0.1" header="0.1" footer="0.1"/>
  <pageSetup paperSize="9" scale="9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7823C-AA00-4326-BE99-079787CC7966}">
  <sheetPr>
    <pageSetUpPr fitToPage="1"/>
  </sheetPr>
  <dimension ref="A1:P38"/>
  <sheetViews>
    <sheetView view="pageBreakPreview" zoomScale="74" zoomScaleNormal="85" zoomScaleSheetLayoutView="70" workbookViewId="0">
      <selection activeCell="S8" sqref="S8"/>
    </sheetView>
  </sheetViews>
  <sheetFormatPr defaultRowHeight="14.4"/>
  <cols>
    <col min="1" max="1" width="27" customWidth="1"/>
    <col min="2" max="2" width="23.88671875" style="216" hidden="1" customWidth="1"/>
    <col min="4" max="4" width="18.44140625" customWidth="1"/>
    <col min="5" max="5" width="25.44140625" style="216" hidden="1" customWidth="1"/>
    <col min="6" max="6" width="11.88671875" customWidth="1"/>
    <col min="8" max="8" width="15.5546875" customWidth="1"/>
    <col min="9" max="9" width="13.88671875" customWidth="1"/>
    <col min="10" max="10" width="17.88671875" style="276" customWidth="1"/>
    <col min="11" max="11" width="13.109375" style="276" customWidth="1"/>
    <col min="13" max="13" width="11.88671875" customWidth="1"/>
    <col min="14" max="14" width="20" customWidth="1"/>
  </cols>
  <sheetData>
    <row r="1" spans="1:16" s="199" customFormat="1" ht="31.2">
      <c r="A1" s="241" t="str">
        <f>'1. CUTTING DOCKET'!D7</f>
        <v>SS25CH002</v>
      </c>
      <c r="B1" s="228"/>
      <c r="C1" s="229"/>
      <c r="D1" s="240"/>
      <c r="E1" s="226"/>
      <c r="F1" s="226"/>
      <c r="G1" s="226"/>
      <c r="H1" s="226"/>
      <c r="I1" s="227"/>
      <c r="J1" s="275"/>
      <c r="K1" s="275"/>
    </row>
    <row r="2" spans="1:16" s="220" customFormat="1" ht="46.8">
      <c r="A2" s="277" t="s">
        <v>273</v>
      </c>
      <c r="B2" s="278"/>
      <c r="C2" s="278" t="s">
        <v>274</v>
      </c>
      <c r="D2" s="278" t="s">
        <v>275</v>
      </c>
      <c r="E2" s="278"/>
      <c r="F2" s="278" t="s">
        <v>276</v>
      </c>
      <c r="G2" s="278" t="s">
        <v>277</v>
      </c>
      <c r="H2" s="278" t="s">
        <v>278</v>
      </c>
      <c r="I2" s="278" t="s">
        <v>85</v>
      </c>
      <c r="J2" s="279" t="s">
        <v>643</v>
      </c>
      <c r="K2" s="279" t="s">
        <v>280</v>
      </c>
      <c r="L2" s="278" t="s">
        <v>281</v>
      </c>
      <c r="M2" s="278" t="s">
        <v>282</v>
      </c>
      <c r="N2" s="278" t="s">
        <v>283</v>
      </c>
      <c r="O2" s="218"/>
      <c r="P2" s="218"/>
    </row>
    <row r="3" spans="1:16" s="220" customFormat="1" ht="31.2">
      <c r="A3" s="280" t="s">
        <v>284</v>
      </c>
      <c r="B3" s="281" t="s">
        <v>285</v>
      </c>
      <c r="C3" s="280" t="s">
        <v>286</v>
      </c>
      <c r="D3" s="280" t="s">
        <v>287</v>
      </c>
      <c r="E3" s="282" t="s">
        <v>288</v>
      </c>
      <c r="F3" s="280" t="s">
        <v>289</v>
      </c>
      <c r="G3" s="280" t="s">
        <v>290</v>
      </c>
      <c r="H3" s="280" t="s">
        <v>291</v>
      </c>
      <c r="I3" s="281" t="s">
        <v>292</v>
      </c>
      <c r="J3" s="287">
        <f>K3+O3</f>
        <v>26.5</v>
      </c>
      <c r="K3" s="287">
        <v>-0.25</v>
      </c>
      <c r="L3" s="280"/>
      <c r="M3" s="280"/>
      <c r="N3" s="283"/>
      <c r="O3" s="231" t="str">
        <f>LEFT(I3,LEN(I3)-2)</f>
        <v xml:space="preserve">26 3/4 </v>
      </c>
      <c r="P3" s="219"/>
    </row>
    <row r="4" spans="1:16" s="220" customFormat="1" ht="31.2">
      <c r="A4" s="280" t="s">
        <v>293</v>
      </c>
      <c r="B4" s="281" t="s">
        <v>294</v>
      </c>
      <c r="C4" s="280" t="s">
        <v>295</v>
      </c>
      <c r="D4" s="280" t="s">
        <v>296</v>
      </c>
      <c r="E4" s="282" t="s">
        <v>297</v>
      </c>
      <c r="F4" s="280" t="s">
        <v>289</v>
      </c>
      <c r="G4" s="280" t="s">
        <v>290</v>
      </c>
      <c r="H4" s="280" t="s">
        <v>291</v>
      </c>
      <c r="I4" s="281" t="s">
        <v>298</v>
      </c>
      <c r="J4" s="287">
        <f t="shared" ref="J4:J38" si="0">K4+O4</f>
        <v>26</v>
      </c>
      <c r="K4" s="287">
        <v>0</v>
      </c>
      <c r="L4" s="280"/>
      <c r="M4" s="280"/>
      <c r="N4" s="283"/>
      <c r="O4" s="231" t="str">
        <f t="shared" ref="O4:O38" si="1">LEFT(I4,LEN(I4)-2)</f>
        <v xml:space="preserve">26 </v>
      </c>
      <c r="P4" s="219"/>
    </row>
    <row r="5" spans="1:16" s="220" customFormat="1" ht="31.2">
      <c r="A5" s="280" t="s">
        <v>299</v>
      </c>
      <c r="B5" s="281" t="s">
        <v>300</v>
      </c>
      <c r="C5" s="280" t="s">
        <v>301</v>
      </c>
      <c r="D5" s="280" t="s">
        <v>302</v>
      </c>
      <c r="E5" s="282" t="s">
        <v>303</v>
      </c>
      <c r="F5" s="280" t="s">
        <v>304</v>
      </c>
      <c r="G5" s="280" t="s">
        <v>290</v>
      </c>
      <c r="H5" s="280" t="s">
        <v>305</v>
      </c>
      <c r="I5" s="281" t="s">
        <v>306</v>
      </c>
      <c r="J5" s="287">
        <f t="shared" si="0"/>
        <v>23.25</v>
      </c>
      <c r="K5" s="287">
        <v>-0.25</v>
      </c>
      <c r="L5" s="280"/>
      <c r="M5" s="280"/>
      <c r="N5" s="283"/>
      <c r="O5" s="231" t="str">
        <f t="shared" si="1"/>
        <v xml:space="preserve">23 1/2 </v>
      </c>
      <c r="P5" s="219"/>
    </row>
    <row r="6" spans="1:16" s="220" customFormat="1" ht="31.2">
      <c r="A6" s="280" t="s">
        <v>307</v>
      </c>
      <c r="B6" s="281" t="s">
        <v>308</v>
      </c>
      <c r="C6" s="280" t="s">
        <v>309</v>
      </c>
      <c r="D6" s="280" t="s">
        <v>310</v>
      </c>
      <c r="E6" s="282" t="s">
        <v>311</v>
      </c>
      <c r="F6" s="280" t="s">
        <v>304</v>
      </c>
      <c r="G6" s="280" t="s">
        <v>290</v>
      </c>
      <c r="H6" s="280" t="s">
        <v>186</v>
      </c>
      <c r="I6" s="281" t="s">
        <v>312</v>
      </c>
      <c r="J6" s="287">
        <f t="shared" si="0"/>
        <v>3.5</v>
      </c>
      <c r="K6" s="287">
        <v>0</v>
      </c>
      <c r="L6" s="280"/>
      <c r="M6" s="280"/>
      <c r="N6" s="283"/>
      <c r="O6" s="231" t="str">
        <f t="shared" si="1"/>
        <v xml:space="preserve">3 1/2 </v>
      </c>
      <c r="P6" s="219"/>
    </row>
    <row r="7" spans="1:16" s="220" customFormat="1" ht="31.2">
      <c r="A7" s="280" t="s">
        <v>313</v>
      </c>
      <c r="B7" s="281" t="s">
        <v>314</v>
      </c>
      <c r="C7" s="280" t="s">
        <v>315</v>
      </c>
      <c r="D7" s="280" t="s">
        <v>310</v>
      </c>
      <c r="E7" s="282" t="s">
        <v>311</v>
      </c>
      <c r="F7" s="280" t="s">
        <v>304</v>
      </c>
      <c r="G7" s="280" t="s">
        <v>290</v>
      </c>
      <c r="H7" s="280" t="s">
        <v>186</v>
      </c>
      <c r="I7" s="281" t="s">
        <v>316</v>
      </c>
      <c r="J7" s="287" t="str">
        <f>O7</f>
        <v xml:space="preserve">3/4 </v>
      </c>
      <c r="K7" s="287">
        <v>0</v>
      </c>
      <c r="L7" s="280"/>
      <c r="M7" s="280"/>
      <c r="N7" s="283"/>
      <c r="O7" s="231" t="str">
        <f t="shared" si="1"/>
        <v xml:space="preserve">3/4 </v>
      </c>
      <c r="P7" s="219"/>
    </row>
    <row r="8" spans="1:16" s="220" customFormat="1" ht="46.8">
      <c r="A8" s="280" t="s">
        <v>317</v>
      </c>
      <c r="B8" s="281" t="s">
        <v>318</v>
      </c>
      <c r="C8" s="280" t="s">
        <v>319</v>
      </c>
      <c r="D8" s="280" t="s">
        <v>320</v>
      </c>
      <c r="E8" s="282" t="s">
        <v>321</v>
      </c>
      <c r="F8" s="280" t="s">
        <v>304</v>
      </c>
      <c r="G8" s="280" t="s">
        <v>290</v>
      </c>
      <c r="H8" s="280" t="s">
        <v>305</v>
      </c>
      <c r="I8" s="281" t="s">
        <v>322</v>
      </c>
      <c r="J8" s="287">
        <f t="shared" si="0"/>
        <v>9</v>
      </c>
      <c r="K8" s="287">
        <v>0</v>
      </c>
      <c r="L8" s="280"/>
      <c r="M8" s="280"/>
      <c r="N8" s="283"/>
      <c r="O8" s="231" t="str">
        <f t="shared" si="1"/>
        <v xml:space="preserve">9 </v>
      </c>
      <c r="P8" s="219"/>
    </row>
    <row r="9" spans="1:16" s="220" customFormat="1" ht="31.2">
      <c r="A9" s="280" t="s">
        <v>323</v>
      </c>
      <c r="B9" s="281" t="s">
        <v>324</v>
      </c>
      <c r="C9" s="280" t="s">
        <v>325</v>
      </c>
      <c r="D9" s="280" t="s">
        <v>326</v>
      </c>
      <c r="E9" s="282" t="s">
        <v>327</v>
      </c>
      <c r="F9" s="280" t="s">
        <v>304</v>
      </c>
      <c r="G9" s="280" t="s">
        <v>290</v>
      </c>
      <c r="H9" s="280" t="s">
        <v>186</v>
      </c>
      <c r="I9" s="281" t="s">
        <v>291</v>
      </c>
      <c r="J9" s="287" t="str">
        <f>O9</f>
        <v xml:space="preserve">1/2 </v>
      </c>
      <c r="K9" s="287">
        <v>0</v>
      </c>
      <c r="L9" s="280"/>
      <c r="M9" s="280"/>
      <c r="N9" s="283"/>
      <c r="O9" s="231" t="str">
        <f t="shared" si="1"/>
        <v xml:space="preserve">1/2 </v>
      </c>
      <c r="P9" s="219"/>
    </row>
    <row r="10" spans="1:16" s="220" customFormat="1" ht="46.8">
      <c r="A10" s="280" t="s">
        <v>328</v>
      </c>
      <c r="B10" s="281" t="s">
        <v>329</v>
      </c>
      <c r="C10" s="280" t="s">
        <v>330</v>
      </c>
      <c r="D10" s="280" t="s">
        <v>331</v>
      </c>
      <c r="E10" s="282" t="s">
        <v>332</v>
      </c>
      <c r="F10" s="280" t="s">
        <v>304</v>
      </c>
      <c r="G10" s="280" t="s">
        <v>290</v>
      </c>
      <c r="H10" s="280" t="s">
        <v>305</v>
      </c>
      <c r="I10" s="281" t="s">
        <v>333</v>
      </c>
      <c r="J10" s="287">
        <f t="shared" si="0"/>
        <v>2.5</v>
      </c>
      <c r="K10" s="287">
        <v>0</v>
      </c>
      <c r="L10" s="280"/>
      <c r="M10" s="280"/>
      <c r="N10" s="283"/>
      <c r="O10" s="231" t="str">
        <f t="shared" si="1"/>
        <v xml:space="preserve">2 1/2 </v>
      </c>
      <c r="P10" s="219"/>
    </row>
    <row r="11" spans="1:16" s="220" customFormat="1" ht="31.2">
      <c r="A11" s="280" t="s">
        <v>334</v>
      </c>
      <c r="B11" s="281" t="s">
        <v>335</v>
      </c>
      <c r="C11" s="280" t="s">
        <v>336</v>
      </c>
      <c r="D11" s="280" t="s">
        <v>337</v>
      </c>
      <c r="E11" s="282" t="s">
        <v>338</v>
      </c>
      <c r="F11" s="280" t="s">
        <v>304</v>
      </c>
      <c r="G11" s="280" t="s">
        <v>339</v>
      </c>
      <c r="H11" s="280" t="s">
        <v>340</v>
      </c>
      <c r="I11" s="281" t="s">
        <v>341</v>
      </c>
      <c r="J11" s="287">
        <f t="shared" si="0"/>
        <v>24.375</v>
      </c>
      <c r="K11" s="287">
        <v>0.375</v>
      </c>
      <c r="L11" s="280"/>
      <c r="M11" s="280"/>
      <c r="N11" s="283"/>
      <c r="O11" s="231" t="str">
        <f t="shared" si="1"/>
        <v xml:space="preserve">24 </v>
      </c>
      <c r="P11" s="219"/>
    </row>
    <row r="12" spans="1:16" s="220" customFormat="1" ht="46.8">
      <c r="A12" s="280" t="s">
        <v>342</v>
      </c>
      <c r="B12" s="281" t="s">
        <v>343</v>
      </c>
      <c r="C12" s="280" t="s">
        <v>344</v>
      </c>
      <c r="D12" s="280" t="s">
        <v>345</v>
      </c>
      <c r="E12" s="282" t="s">
        <v>346</v>
      </c>
      <c r="F12" s="280" t="s">
        <v>304</v>
      </c>
      <c r="G12" s="280" t="s">
        <v>339</v>
      </c>
      <c r="H12" s="280" t="s">
        <v>340</v>
      </c>
      <c r="I12" s="281" t="s">
        <v>347</v>
      </c>
      <c r="J12" s="287">
        <f t="shared" si="0"/>
        <v>22.5</v>
      </c>
      <c r="K12" s="287">
        <v>0</v>
      </c>
      <c r="L12" s="280"/>
      <c r="M12" s="280"/>
      <c r="N12" s="283"/>
      <c r="O12" s="231" t="str">
        <f t="shared" si="1"/>
        <v xml:space="preserve">22 1/2 </v>
      </c>
      <c r="P12" s="219"/>
    </row>
    <row r="13" spans="1:16" s="220" customFormat="1" ht="46.8">
      <c r="A13" s="280" t="s">
        <v>348</v>
      </c>
      <c r="B13" s="281" t="s">
        <v>349</v>
      </c>
      <c r="C13" s="280" t="s">
        <v>350</v>
      </c>
      <c r="D13" s="280" t="s">
        <v>351</v>
      </c>
      <c r="E13" s="282" t="s">
        <v>346</v>
      </c>
      <c r="F13" s="280" t="s">
        <v>304</v>
      </c>
      <c r="G13" s="280" t="s">
        <v>339</v>
      </c>
      <c r="H13" s="280" t="s">
        <v>340</v>
      </c>
      <c r="I13" s="281" t="s">
        <v>347</v>
      </c>
      <c r="J13" s="287">
        <f t="shared" si="0"/>
        <v>22.5</v>
      </c>
      <c r="K13" s="287">
        <v>0</v>
      </c>
      <c r="L13" s="280"/>
      <c r="M13" s="280"/>
      <c r="N13" s="283"/>
      <c r="O13" s="231" t="str">
        <f t="shared" si="1"/>
        <v xml:space="preserve">22 1/2 </v>
      </c>
      <c r="P13" s="219"/>
    </row>
    <row r="14" spans="1:16" s="220" customFormat="1" ht="45">
      <c r="A14" s="280" t="s">
        <v>352</v>
      </c>
      <c r="B14" s="281" t="s">
        <v>353</v>
      </c>
      <c r="C14" s="280" t="s">
        <v>354</v>
      </c>
      <c r="D14" s="280" t="s">
        <v>355</v>
      </c>
      <c r="E14" s="282" t="s">
        <v>356</v>
      </c>
      <c r="F14" s="280" t="s">
        <v>289</v>
      </c>
      <c r="G14" s="280" t="s">
        <v>339</v>
      </c>
      <c r="H14" s="280" t="s">
        <v>291</v>
      </c>
      <c r="I14" s="281" t="s">
        <v>341</v>
      </c>
      <c r="J14" s="287">
        <f t="shared" si="0"/>
        <v>24.25</v>
      </c>
      <c r="K14" s="287">
        <v>0.25</v>
      </c>
      <c r="L14" s="280"/>
      <c r="M14" s="280"/>
      <c r="N14" s="284"/>
      <c r="O14" s="231" t="str">
        <f t="shared" si="1"/>
        <v xml:space="preserve">24 </v>
      </c>
      <c r="P14" s="219"/>
    </row>
    <row r="15" spans="1:16" s="220" customFormat="1" ht="31.2">
      <c r="A15" s="280" t="s">
        <v>357</v>
      </c>
      <c r="B15" s="281" t="s">
        <v>358</v>
      </c>
      <c r="C15" s="280" t="s">
        <v>359</v>
      </c>
      <c r="D15" s="283"/>
      <c r="E15" s="282"/>
      <c r="F15" s="280" t="s">
        <v>289</v>
      </c>
      <c r="G15" s="280" t="s">
        <v>339</v>
      </c>
      <c r="H15" s="280" t="s">
        <v>291</v>
      </c>
      <c r="I15" s="281" t="s">
        <v>360</v>
      </c>
      <c r="J15" s="287">
        <f t="shared" si="0"/>
        <v>22</v>
      </c>
      <c r="K15" s="287">
        <v>0</v>
      </c>
      <c r="L15" s="280"/>
      <c r="M15" s="280"/>
      <c r="N15" s="283"/>
      <c r="O15" s="231" t="str">
        <f t="shared" si="1"/>
        <v xml:space="preserve">22 </v>
      </c>
      <c r="P15" s="219"/>
    </row>
    <row r="16" spans="1:16" s="220" customFormat="1" ht="31.2">
      <c r="A16" s="280" t="s">
        <v>361</v>
      </c>
      <c r="B16" s="281" t="s">
        <v>362</v>
      </c>
      <c r="C16" s="280" t="s">
        <v>363</v>
      </c>
      <c r="D16" s="280" t="s">
        <v>364</v>
      </c>
      <c r="E16" s="282" t="s">
        <v>365</v>
      </c>
      <c r="F16" s="280" t="s">
        <v>289</v>
      </c>
      <c r="G16" s="280" t="s">
        <v>339</v>
      </c>
      <c r="H16" s="280" t="s">
        <v>291</v>
      </c>
      <c r="I16" s="281" t="s">
        <v>366</v>
      </c>
      <c r="J16" s="287">
        <f t="shared" si="0"/>
        <v>18</v>
      </c>
      <c r="K16" s="287">
        <v>0</v>
      </c>
      <c r="L16" s="280"/>
      <c r="M16" s="280"/>
      <c r="N16" s="283"/>
      <c r="O16" s="231" t="str">
        <f t="shared" si="1"/>
        <v xml:space="preserve">18 </v>
      </c>
      <c r="P16" s="219"/>
    </row>
    <row r="17" spans="1:16" s="220" customFormat="1" ht="31.2">
      <c r="A17" s="280" t="s">
        <v>367</v>
      </c>
      <c r="B17" s="281" t="s">
        <v>368</v>
      </c>
      <c r="C17" s="280" t="s">
        <v>369</v>
      </c>
      <c r="D17" s="280" t="s">
        <v>370</v>
      </c>
      <c r="E17" s="282" t="s">
        <v>371</v>
      </c>
      <c r="F17" s="280" t="s">
        <v>304</v>
      </c>
      <c r="G17" s="280" t="s">
        <v>290</v>
      </c>
      <c r="H17" s="280" t="s">
        <v>186</v>
      </c>
      <c r="I17" s="281" t="s">
        <v>372</v>
      </c>
      <c r="J17" s="287">
        <f t="shared" si="0"/>
        <v>3</v>
      </c>
      <c r="K17" s="287">
        <v>0.25</v>
      </c>
      <c r="L17" s="280"/>
      <c r="M17" s="280"/>
      <c r="N17" s="283"/>
      <c r="O17" s="231" t="str">
        <f t="shared" si="1"/>
        <v xml:space="preserve">2 3/4 </v>
      </c>
      <c r="P17" s="219"/>
    </row>
    <row r="18" spans="1:16" s="220" customFormat="1" ht="75">
      <c r="A18" s="280" t="s">
        <v>373</v>
      </c>
      <c r="B18" s="281" t="s">
        <v>374</v>
      </c>
      <c r="C18" s="280" t="s">
        <v>375</v>
      </c>
      <c r="D18" s="280" t="s">
        <v>376</v>
      </c>
      <c r="E18" s="282" t="s">
        <v>377</v>
      </c>
      <c r="F18" s="280" t="s">
        <v>289</v>
      </c>
      <c r="G18" s="280" t="s">
        <v>290</v>
      </c>
      <c r="H18" s="280" t="s">
        <v>291</v>
      </c>
      <c r="I18" s="281" t="s">
        <v>378</v>
      </c>
      <c r="J18" s="287">
        <f t="shared" si="0"/>
        <v>35.375</v>
      </c>
      <c r="K18" s="287">
        <v>0.375</v>
      </c>
      <c r="L18" s="280"/>
      <c r="M18" s="280"/>
      <c r="N18" s="283"/>
      <c r="O18" s="231" t="str">
        <f t="shared" si="1"/>
        <v xml:space="preserve">35 </v>
      </c>
      <c r="P18" s="219"/>
    </row>
    <row r="19" spans="1:16" s="220" customFormat="1" ht="46.8">
      <c r="A19" s="280" t="s">
        <v>379</v>
      </c>
      <c r="B19" s="281" t="s">
        <v>380</v>
      </c>
      <c r="C19" s="280" t="s">
        <v>381</v>
      </c>
      <c r="D19" s="280" t="s">
        <v>382</v>
      </c>
      <c r="E19" s="282" t="s">
        <v>383</v>
      </c>
      <c r="F19" s="280" t="s">
        <v>304</v>
      </c>
      <c r="G19" s="280" t="s">
        <v>290</v>
      </c>
      <c r="H19" s="280" t="s">
        <v>305</v>
      </c>
      <c r="I19" s="281" t="s">
        <v>384</v>
      </c>
      <c r="J19" s="287">
        <f t="shared" si="0"/>
        <v>13</v>
      </c>
      <c r="K19" s="287">
        <v>0</v>
      </c>
      <c r="L19" s="280"/>
      <c r="M19" s="280"/>
      <c r="N19" s="283"/>
      <c r="O19" s="231" t="str">
        <f t="shared" si="1"/>
        <v xml:space="preserve">13 </v>
      </c>
      <c r="P19" s="219"/>
    </row>
    <row r="20" spans="1:16" s="220" customFormat="1" ht="45">
      <c r="A20" s="280" t="s">
        <v>385</v>
      </c>
      <c r="B20" s="281" t="s">
        <v>386</v>
      </c>
      <c r="C20" s="280" t="s">
        <v>387</v>
      </c>
      <c r="D20" s="280" t="s">
        <v>388</v>
      </c>
      <c r="E20" s="282" t="s">
        <v>356</v>
      </c>
      <c r="F20" s="280" t="s">
        <v>304</v>
      </c>
      <c r="G20" s="280" t="s">
        <v>339</v>
      </c>
      <c r="H20" s="280" t="s">
        <v>305</v>
      </c>
      <c r="I20" s="281" t="s">
        <v>389</v>
      </c>
      <c r="J20" s="287">
        <f t="shared" si="0"/>
        <v>10.25</v>
      </c>
      <c r="K20" s="287">
        <v>0</v>
      </c>
      <c r="L20" s="280"/>
      <c r="M20" s="280"/>
      <c r="N20" s="283"/>
      <c r="O20" s="231" t="str">
        <f t="shared" si="1"/>
        <v xml:space="preserve">10 1/4 </v>
      </c>
      <c r="P20" s="219"/>
    </row>
    <row r="21" spans="1:16" s="220" customFormat="1" ht="31.2">
      <c r="A21" s="280" t="s">
        <v>390</v>
      </c>
      <c r="B21" s="281" t="s">
        <v>391</v>
      </c>
      <c r="C21" s="280" t="s">
        <v>392</v>
      </c>
      <c r="D21" s="280" t="s">
        <v>393</v>
      </c>
      <c r="E21" s="282" t="s">
        <v>394</v>
      </c>
      <c r="F21" s="280" t="s">
        <v>304</v>
      </c>
      <c r="G21" s="280" t="s">
        <v>339</v>
      </c>
      <c r="H21" s="280" t="s">
        <v>305</v>
      </c>
      <c r="I21" s="281" t="s">
        <v>395</v>
      </c>
      <c r="J21" s="287">
        <f t="shared" si="0"/>
        <v>7.375</v>
      </c>
      <c r="K21" s="287">
        <v>-0.125</v>
      </c>
      <c r="L21" s="280"/>
      <c r="M21" s="280"/>
      <c r="N21" s="283"/>
      <c r="O21" s="231" t="str">
        <f t="shared" si="1"/>
        <v xml:space="preserve">7 1/2 </v>
      </c>
      <c r="P21" s="219"/>
    </row>
    <row r="22" spans="1:16" s="220" customFormat="1" ht="46.8">
      <c r="A22" s="280" t="s">
        <v>396</v>
      </c>
      <c r="B22" s="281" t="s">
        <v>397</v>
      </c>
      <c r="C22" s="280" t="s">
        <v>359</v>
      </c>
      <c r="D22" s="283"/>
      <c r="E22" s="282"/>
      <c r="F22" s="280" t="s">
        <v>289</v>
      </c>
      <c r="G22" s="280" t="s">
        <v>339</v>
      </c>
      <c r="H22" s="280" t="s">
        <v>305</v>
      </c>
      <c r="I22" s="281" t="s">
        <v>398</v>
      </c>
      <c r="J22" s="287">
        <f t="shared" si="0"/>
        <v>5.5</v>
      </c>
      <c r="K22" s="287">
        <v>0</v>
      </c>
      <c r="L22" s="280"/>
      <c r="M22" s="280"/>
      <c r="N22" s="283"/>
      <c r="O22" s="231" t="str">
        <f t="shared" si="1"/>
        <v xml:space="preserve">5 1/2 </v>
      </c>
      <c r="P22" s="219"/>
    </row>
    <row r="23" spans="1:16" s="220" customFormat="1" ht="31.2">
      <c r="A23" s="280" t="s">
        <v>399</v>
      </c>
      <c r="B23" s="281" t="s">
        <v>400</v>
      </c>
      <c r="C23" s="280" t="s">
        <v>401</v>
      </c>
      <c r="D23" s="280" t="s">
        <v>402</v>
      </c>
      <c r="E23" s="282" t="s">
        <v>403</v>
      </c>
      <c r="F23" s="280" t="s">
        <v>304</v>
      </c>
      <c r="G23" s="280" t="s">
        <v>339</v>
      </c>
      <c r="H23" s="280" t="s">
        <v>305</v>
      </c>
      <c r="I23" s="281" t="s">
        <v>404</v>
      </c>
      <c r="J23" s="287">
        <f t="shared" si="0"/>
        <v>3.75</v>
      </c>
      <c r="K23" s="287">
        <v>0</v>
      </c>
      <c r="L23" s="280"/>
      <c r="M23" s="280"/>
      <c r="N23" s="283"/>
      <c r="O23" s="231" t="str">
        <f t="shared" si="1"/>
        <v xml:space="preserve">3 3/4 </v>
      </c>
      <c r="P23" s="219"/>
    </row>
    <row r="24" spans="1:16" s="220" customFormat="1" ht="31.2">
      <c r="A24" s="280" t="s">
        <v>405</v>
      </c>
      <c r="B24" s="281" t="s">
        <v>406</v>
      </c>
      <c r="C24" s="280" t="s">
        <v>407</v>
      </c>
      <c r="D24" s="280" t="s">
        <v>408</v>
      </c>
      <c r="E24" s="282" t="s">
        <v>409</v>
      </c>
      <c r="F24" s="280" t="s">
        <v>304</v>
      </c>
      <c r="G24" s="280" t="s">
        <v>290</v>
      </c>
      <c r="H24" s="280" t="s">
        <v>186</v>
      </c>
      <c r="I24" s="281" t="s">
        <v>372</v>
      </c>
      <c r="J24" s="287">
        <f t="shared" si="0"/>
        <v>2.875</v>
      </c>
      <c r="K24" s="287">
        <v>0.125</v>
      </c>
      <c r="L24" s="280"/>
      <c r="M24" s="280"/>
      <c r="N24" s="283"/>
      <c r="O24" s="231" t="str">
        <f t="shared" si="1"/>
        <v xml:space="preserve">2 3/4 </v>
      </c>
      <c r="P24" s="219"/>
    </row>
    <row r="25" spans="1:16" s="220" customFormat="1" ht="45">
      <c r="A25" s="280" t="s">
        <v>410</v>
      </c>
      <c r="B25" s="281" t="s">
        <v>411</v>
      </c>
      <c r="C25" s="280" t="s">
        <v>412</v>
      </c>
      <c r="D25" s="280" t="s">
        <v>413</v>
      </c>
      <c r="E25" s="282" t="s">
        <v>414</v>
      </c>
      <c r="F25" s="280" t="s">
        <v>304</v>
      </c>
      <c r="G25" s="280" t="s">
        <v>339</v>
      </c>
      <c r="H25" s="280" t="s">
        <v>340</v>
      </c>
      <c r="I25" s="281" t="s">
        <v>415</v>
      </c>
      <c r="J25" s="287">
        <f t="shared" si="0"/>
        <v>15.25</v>
      </c>
      <c r="K25" s="287">
        <v>0.25</v>
      </c>
      <c r="L25" s="280"/>
      <c r="M25" s="280"/>
      <c r="N25" s="283"/>
      <c r="O25" s="231" t="str">
        <f t="shared" si="1"/>
        <v xml:space="preserve">15 </v>
      </c>
      <c r="P25" s="219"/>
    </row>
    <row r="26" spans="1:16" s="220" customFormat="1" ht="31.2">
      <c r="A26" s="280" t="s">
        <v>416</v>
      </c>
      <c r="B26" s="281" t="s">
        <v>417</v>
      </c>
      <c r="C26" s="280" t="s">
        <v>418</v>
      </c>
      <c r="D26" s="283"/>
      <c r="E26" s="282"/>
      <c r="F26" s="280" t="s">
        <v>289</v>
      </c>
      <c r="G26" s="280" t="s">
        <v>290</v>
      </c>
      <c r="H26" s="280" t="s">
        <v>305</v>
      </c>
      <c r="I26" s="281" t="s">
        <v>419</v>
      </c>
      <c r="J26" s="287">
        <f t="shared" si="0"/>
        <v>13.75</v>
      </c>
      <c r="K26" s="287">
        <v>0.25</v>
      </c>
      <c r="L26" s="280"/>
      <c r="M26" s="280"/>
      <c r="N26" s="284"/>
      <c r="O26" s="231" t="str">
        <f t="shared" si="1"/>
        <v xml:space="preserve">13 1/2 </v>
      </c>
      <c r="P26" s="219"/>
    </row>
    <row r="27" spans="1:16" s="220" customFormat="1" ht="46.8">
      <c r="A27" s="280" t="s">
        <v>420</v>
      </c>
      <c r="B27" s="281" t="s">
        <v>421</v>
      </c>
      <c r="C27" s="280" t="s">
        <v>422</v>
      </c>
      <c r="D27" s="280" t="s">
        <v>423</v>
      </c>
      <c r="E27" s="282" t="s">
        <v>424</v>
      </c>
      <c r="F27" s="280" t="s">
        <v>304</v>
      </c>
      <c r="G27" s="280" t="s">
        <v>339</v>
      </c>
      <c r="H27" s="280" t="s">
        <v>340</v>
      </c>
      <c r="I27" s="281" t="s">
        <v>425</v>
      </c>
      <c r="J27" s="287">
        <f t="shared" si="0"/>
        <v>10.75</v>
      </c>
      <c r="K27" s="287">
        <v>0.25</v>
      </c>
      <c r="L27" s="280"/>
      <c r="M27" s="280"/>
      <c r="N27" s="283"/>
      <c r="O27" s="231" t="str">
        <f t="shared" si="1"/>
        <v xml:space="preserve">10 1/2 </v>
      </c>
      <c r="P27" s="219"/>
    </row>
    <row r="28" spans="1:16" s="220" customFormat="1" ht="30">
      <c r="A28" s="284" t="s">
        <v>426</v>
      </c>
      <c r="B28" s="281" t="s">
        <v>427</v>
      </c>
      <c r="C28" s="280" t="s">
        <v>428</v>
      </c>
      <c r="D28" s="283"/>
      <c r="E28" s="282"/>
      <c r="F28" s="280" t="s">
        <v>304</v>
      </c>
      <c r="G28" s="280" t="s">
        <v>290</v>
      </c>
      <c r="H28" s="280" t="s">
        <v>186</v>
      </c>
      <c r="I28" s="281" t="s">
        <v>429</v>
      </c>
      <c r="J28" s="287">
        <f t="shared" si="0"/>
        <v>0</v>
      </c>
      <c r="K28" s="287">
        <v>0</v>
      </c>
      <c r="L28" s="280"/>
      <c r="M28" s="280"/>
      <c r="N28" s="283"/>
      <c r="O28" s="231" t="str">
        <f t="shared" si="1"/>
        <v xml:space="preserve">0 </v>
      </c>
      <c r="P28" s="219"/>
    </row>
    <row r="29" spans="1:16" s="220" customFormat="1" ht="46.8">
      <c r="A29" s="280" t="s">
        <v>430</v>
      </c>
      <c r="B29" s="281" t="s">
        <v>431</v>
      </c>
      <c r="C29" s="280" t="s">
        <v>432</v>
      </c>
      <c r="D29" s="283"/>
      <c r="E29" s="282"/>
      <c r="F29" s="280" t="s">
        <v>304</v>
      </c>
      <c r="G29" s="280" t="s">
        <v>290</v>
      </c>
      <c r="H29" s="280" t="s">
        <v>291</v>
      </c>
      <c r="I29" s="281" t="s">
        <v>433</v>
      </c>
      <c r="J29" s="287">
        <f t="shared" si="0"/>
        <v>9.5</v>
      </c>
      <c r="K29" s="287">
        <v>-0.5</v>
      </c>
      <c r="L29" s="280"/>
      <c r="M29" s="280"/>
      <c r="N29" s="283"/>
      <c r="O29" s="231" t="str">
        <f t="shared" si="1"/>
        <v xml:space="preserve">10 </v>
      </c>
      <c r="P29" s="219"/>
    </row>
    <row r="30" spans="1:16" s="220" customFormat="1" ht="46.8">
      <c r="A30" s="280" t="s">
        <v>434</v>
      </c>
      <c r="B30" s="281" t="s">
        <v>435</v>
      </c>
      <c r="C30" s="280" t="s">
        <v>436</v>
      </c>
      <c r="D30" s="283"/>
      <c r="E30" s="282"/>
      <c r="F30" s="280" t="s">
        <v>304</v>
      </c>
      <c r="G30" s="280" t="s">
        <v>290</v>
      </c>
      <c r="H30" s="280" t="s">
        <v>186</v>
      </c>
      <c r="I30" s="281" t="s">
        <v>437</v>
      </c>
      <c r="J30" s="287">
        <f t="shared" si="0"/>
        <v>1</v>
      </c>
      <c r="K30" s="287">
        <v>0</v>
      </c>
      <c r="L30" s="280"/>
      <c r="M30" s="280"/>
      <c r="N30" s="283"/>
      <c r="O30" s="231" t="str">
        <f t="shared" si="1"/>
        <v xml:space="preserve">1 </v>
      </c>
      <c r="P30" s="219"/>
    </row>
    <row r="31" spans="1:16" s="220" customFormat="1" ht="31.2">
      <c r="A31" s="280" t="s">
        <v>438</v>
      </c>
      <c r="B31" s="281" t="s">
        <v>439</v>
      </c>
      <c r="C31" s="280" t="s">
        <v>440</v>
      </c>
      <c r="D31" s="280"/>
      <c r="E31" s="285"/>
      <c r="F31" s="280" t="s">
        <v>304</v>
      </c>
      <c r="G31" s="280" t="s">
        <v>290</v>
      </c>
      <c r="H31" s="280" t="s">
        <v>186</v>
      </c>
      <c r="I31" s="281" t="s">
        <v>441</v>
      </c>
      <c r="J31" s="287" t="str">
        <f>O31</f>
        <v xml:space="preserve">7/8 </v>
      </c>
      <c r="K31" s="287">
        <v>0</v>
      </c>
      <c r="L31" s="280"/>
      <c r="M31" s="280"/>
      <c r="N31" s="280"/>
      <c r="O31" s="231" t="str">
        <f t="shared" si="1"/>
        <v xml:space="preserve">7/8 </v>
      </c>
      <c r="P31" s="219"/>
    </row>
    <row r="32" spans="1:16" s="220" customFormat="1" ht="31.2">
      <c r="A32" s="280" t="s">
        <v>442</v>
      </c>
      <c r="B32" s="286" t="s">
        <v>443</v>
      </c>
      <c r="C32" s="280" t="s">
        <v>444</v>
      </c>
      <c r="D32" s="280" t="s">
        <v>445</v>
      </c>
      <c r="E32" s="285"/>
      <c r="F32" s="280" t="s">
        <v>304</v>
      </c>
      <c r="G32" s="280" t="s">
        <v>290</v>
      </c>
      <c r="H32" s="280" t="s">
        <v>305</v>
      </c>
      <c r="I32" s="281" t="s">
        <v>446</v>
      </c>
      <c r="J32" s="287">
        <f t="shared" si="0"/>
        <v>6.25</v>
      </c>
      <c r="K32" s="287">
        <v>0.25</v>
      </c>
      <c r="L32" s="280"/>
      <c r="M32" s="280"/>
      <c r="N32" s="280"/>
      <c r="O32" s="231" t="str">
        <f t="shared" si="1"/>
        <v xml:space="preserve">6 </v>
      </c>
      <c r="P32" s="219"/>
    </row>
    <row r="33" spans="1:16" s="220" customFormat="1" ht="30">
      <c r="A33" s="280" t="s">
        <v>447</v>
      </c>
      <c r="B33" s="281" t="s">
        <v>448</v>
      </c>
      <c r="C33" s="280" t="s">
        <v>449</v>
      </c>
      <c r="D33" s="280" t="s">
        <v>445</v>
      </c>
      <c r="E33" s="282" t="s">
        <v>450</v>
      </c>
      <c r="F33" s="280" t="s">
        <v>304</v>
      </c>
      <c r="G33" s="280" t="s">
        <v>290</v>
      </c>
      <c r="H33" s="280" t="s">
        <v>305</v>
      </c>
      <c r="I33" s="281" t="s">
        <v>451</v>
      </c>
      <c r="J33" s="287">
        <f t="shared" si="0"/>
        <v>8.25</v>
      </c>
      <c r="K33" s="287">
        <v>-0.25</v>
      </c>
      <c r="L33" s="280"/>
      <c r="M33" s="280"/>
      <c r="N33" s="283"/>
      <c r="O33" s="231" t="str">
        <f t="shared" si="1"/>
        <v xml:space="preserve">8 1/2 </v>
      </c>
      <c r="P33" s="219"/>
    </row>
    <row r="34" spans="1:16" s="220" customFormat="1" ht="31.2">
      <c r="A34" s="280" t="s">
        <v>452</v>
      </c>
      <c r="B34" s="281" t="s">
        <v>453</v>
      </c>
      <c r="C34" s="280" t="s">
        <v>454</v>
      </c>
      <c r="D34" s="280" t="s">
        <v>455</v>
      </c>
      <c r="E34" s="282" t="s">
        <v>456</v>
      </c>
      <c r="F34" s="280" t="s">
        <v>304</v>
      </c>
      <c r="G34" s="280" t="s">
        <v>290</v>
      </c>
      <c r="H34" s="280" t="s">
        <v>305</v>
      </c>
      <c r="I34" s="281" t="s">
        <v>457</v>
      </c>
      <c r="J34" s="287">
        <f t="shared" si="0"/>
        <v>10</v>
      </c>
      <c r="K34" s="287">
        <v>0.25</v>
      </c>
      <c r="L34" s="280"/>
      <c r="M34" s="280"/>
      <c r="N34" s="284"/>
      <c r="O34" s="231" t="str">
        <f t="shared" si="1"/>
        <v xml:space="preserve">9 3/4 </v>
      </c>
      <c r="P34" s="219"/>
    </row>
    <row r="35" spans="1:16" s="220" customFormat="1" ht="31.2">
      <c r="A35" s="280" t="s">
        <v>458</v>
      </c>
      <c r="B35" s="281" t="s">
        <v>459</v>
      </c>
      <c r="C35" s="280" t="s">
        <v>460</v>
      </c>
      <c r="D35" s="280" t="s">
        <v>461</v>
      </c>
      <c r="E35" s="282" t="s">
        <v>462</v>
      </c>
      <c r="F35" s="280" t="s">
        <v>304</v>
      </c>
      <c r="G35" s="280" t="s">
        <v>290</v>
      </c>
      <c r="H35" s="280" t="s">
        <v>305</v>
      </c>
      <c r="I35" s="281" t="s">
        <v>384</v>
      </c>
      <c r="J35" s="287">
        <f t="shared" si="0"/>
        <v>13</v>
      </c>
      <c r="K35" s="287">
        <v>0</v>
      </c>
      <c r="L35" s="280"/>
      <c r="M35" s="280"/>
      <c r="N35" s="284"/>
      <c r="O35" s="231" t="str">
        <f t="shared" si="1"/>
        <v xml:space="preserve">13 </v>
      </c>
      <c r="P35" s="219"/>
    </row>
    <row r="36" spans="1:16" s="220" customFormat="1" ht="62.4">
      <c r="A36" s="280" t="s">
        <v>463</v>
      </c>
      <c r="B36" s="281" t="s">
        <v>464</v>
      </c>
      <c r="C36" s="280" t="s">
        <v>465</v>
      </c>
      <c r="D36" s="280" t="s">
        <v>466</v>
      </c>
      <c r="E36" s="282" t="s">
        <v>467</v>
      </c>
      <c r="F36" s="280" t="s">
        <v>304</v>
      </c>
      <c r="G36" s="280" t="s">
        <v>290</v>
      </c>
      <c r="H36" s="280" t="s">
        <v>186</v>
      </c>
      <c r="I36" s="281" t="s">
        <v>468</v>
      </c>
      <c r="J36" s="287">
        <f t="shared" si="0"/>
        <v>7</v>
      </c>
      <c r="K36" s="287">
        <v>0</v>
      </c>
      <c r="L36" s="280"/>
      <c r="M36" s="280"/>
      <c r="N36" s="284"/>
      <c r="O36" s="231" t="str">
        <f t="shared" si="1"/>
        <v xml:space="preserve">7 </v>
      </c>
      <c r="P36" s="219"/>
    </row>
    <row r="37" spans="1:16" s="220" customFormat="1" ht="31.2">
      <c r="A37" s="280" t="s">
        <v>469</v>
      </c>
      <c r="B37" s="281" t="s">
        <v>470</v>
      </c>
      <c r="C37" s="280" t="s">
        <v>471</v>
      </c>
      <c r="D37" s="280"/>
      <c r="E37" s="282"/>
      <c r="F37" s="280" t="s">
        <v>289</v>
      </c>
      <c r="G37" s="280" t="s">
        <v>290</v>
      </c>
      <c r="H37" s="280" t="s">
        <v>186</v>
      </c>
      <c r="I37" s="281" t="s">
        <v>451</v>
      </c>
      <c r="J37" s="287">
        <f t="shared" si="0"/>
        <v>8.5</v>
      </c>
      <c r="K37" s="287">
        <v>0</v>
      </c>
      <c r="L37" s="280"/>
      <c r="M37" s="280"/>
      <c r="N37" s="284"/>
      <c r="O37" s="231" t="str">
        <f t="shared" si="1"/>
        <v xml:space="preserve">8 1/2 </v>
      </c>
      <c r="P37" s="219"/>
    </row>
    <row r="38" spans="1:16" s="220" customFormat="1" ht="46.8">
      <c r="A38" s="280" t="s">
        <v>472</v>
      </c>
      <c r="B38" s="281" t="s">
        <v>473</v>
      </c>
      <c r="C38" s="280" t="s">
        <v>474</v>
      </c>
      <c r="D38" s="280"/>
      <c r="E38" s="282"/>
      <c r="F38" s="280" t="s">
        <v>304</v>
      </c>
      <c r="G38" s="280" t="s">
        <v>290</v>
      </c>
      <c r="H38" s="280" t="s">
        <v>186</v>
      </c>
      <c r="I38" s="281" t="s">
        <v>475</v>
      </c>
      <c r="J38" s="287">
        <f t="shared" si="0"/>
        <v>3</v>
      </c>
      <c r="K38" s="287">
        <v>0</v>
      </c>
      <c r="L38" s="280"/>
      <c r="M38" s="280"/>
      <c r="N38" s="284"/>
      <c r="O38" s="231" t="str">
        <f t="shared" si="1"/>
        <v xml:space="preserve">3 </v>
      </c>
      <c r="P38" s="219"/>
    </row>
  </sheetData>
  <autoFilter ref="A1:J36" xr:uid="{8D11FF6F-FC8C-4F4F-92CA-AB4103429914}"/>
  <pageMargins left="0.1" right="0.1" top="0.1" bottom="0.1" header="0.1" footer="0.1"/>
  <pageSetup paperSize="9" scale="8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B2E45-478A-4161-9C49-243248E98703}">
  <dimension ref="A1:Q93"/>
  <sheetViews>
    <sheetView view="pageBreakPreview" topLeftCell="C13" zoomScale="70" zoomScaleNormal="130" zoomScaleSheetLayoutView="70" workbookViewId="0">
      <selection activeCell="E4" sqref="E4"/>
    </sheetView>
  </sheetViews>
  <sheetFormatPr defaultColWidth="9.109375" defaultRowHeight="23.4"/>
  <cols>
    <col min="1" max="1" width="32.44140625" style="146" customWidth="1"/>
    <col min="2" max="2" width="29.44140625" style="146" bestFit="1" customWidth="1"/>
    <col min="3" max="3" width="9.109375" style="146" customWidth="1"/>
    <col min="4" max="4" width="45.44140625" style="146" customWidth="1"/>
    <col min="5" max="5" width="45.109375" style="146" bestFit="1" customWidth="1"/>
    <col min="6" max="6" width="9" style="146" bestFit="1" customWidth="1"/>
    <col min="7" max="7" width="5.6640625" style="146" bestFit="1" customWidth="1"/>
    <col min="8" max="8" width="11.33203125" style="146" bestFit="1" customWidth="1"/>
    <col min="9" max="9" width="7.6640625" style="146" bestFit="1" customWidth="1"/>
    <col min="10" max="16384" width="9.109375" style="146"/>
  </cols>
  <sheetData>
    <row r="1" spans="1:17" s="150" customFormat="1" ht="18">
      <c r="A1" s="148" t="s">
        <v>476</v>
      </c>
      <c r="B1" s="148" t="s">
        <v>477</v>
      </c>
      <c r="C1" s="149"/>
      <c r="D1" s="148" t="s">
        <v>478</v>
      </c>
      <c r="E1" s="148"/>
    </row>
    <row r="2" spans="1:17" s="163" customFormat="1" ht="26.4">
      <c r="A2" s="161" t="s">
        <v>479</v>
      </c>
      <c r="B2" s="161"/>
      <c r="C2" s="161" t="s">
        <v>480</v>
      </c>
      <c r="D2" s="161" t="s">
        <v>481</v>
      </c>
      <c r="E2" s="161"/>
      <c r="F2" s="161" t="s">
        <v>482</v>
      </c>
      <c r="G2" s="161" t="s">
        <v>483</v>
      </c>
      <c r="H2" s="161" t="s">
        <v>183</v>
      </c>
      <c r="I2" s="161" t="s">
        <v>85</v>
      </c>
      <c r="J2" s="162"/>
      <c r="K2" s="162"/>
      <c r="L2" s="162"/>
      <c r="M2" s="162"/>
      <c r="N2" s="162"/>
      <c r="O2" s="162"/>
      <c r="P2" s="162"/>
    </row>
    <row r="3" spans="1:17" s="157" customFormat="1" ht="27.6">
      <c r="A3" s="151" t="s">
        <v>484</v>
      </c>
      <c r="B3" s="152" t="s">
        <v>485</v>
      </c>
      <c r="C3" s="151" t="s">
        <v>486</v>
      </c>
      <c r="D3" s="151" t="s">
        <v>487</v>
      </c>
      <c r="E3" s="152" t="s">
        <v>288</v>
      </c>
      <c r="F3" s="153" t="s">
        <v>488</v>
      </c>
      <c r="G3" s="153" t="s">
        <v>489</v>
      </c>
      <c r="H3" s="153" t="s">
        <v>490</v>
      </c>
      <c r="I3" s="154" t="s">
        <v>491</v>
      </c>
      <c r="J3" s="155"/>
      <c r="K3" s="156"/>
      <c r="M3" s="156"/>
      <c r="O3" s="155"/>
      <c r="P3" s="155"/>
      <c r="Q3" s="156"/>
    </row>
    <row r="4" spans="1:17" s="157" customFormat="1" ht="14.4">
      <c r="A4" s="151" t="s">
        <v>492</v>
      </c>
      <c r="B4" s="152" t="s">
        <v>493</v>
      </c>
      <c r="C4" s="151" t="s">
        <v>494</v>
      </c>
      <c r="D4" s="151" t="s">
        <v>495</v>
      </c>
      <c r="E4" s="152" t="s">
        <v>496</v>
      </c>
      <c r="F4" s="153" t="s">
        <v>488</v>
      </c>
      <c r="G4" s="153" t="s">
        <v>489</v>
      </c>
      <c r="H4" s="153" t="s">
        <v>490</v>
      </c>
      <c r="I4" s="154" t="s">
        <v>497</v>
      </c>
      <c r="J4" s="155"/>
      <c r="K4" s="156"/>
      <c r="M4" s="156"/>
      <c r="O4" s="155"/>
      <c r="P4" s="155"/>
      <c r="Q4" s="156"/>
    </row>
    <row r="5" spans="1:17" s="157" customFormat="1" ht="14.4">
      <c r="A5" s="151" t="s">
        <v>498</v>
      </c>
      <c r="B5" s="152" t="s">
        <v>308</v>
      </c>
      <c r="C5" s="151" t="s">
        <v>499</v>
      </c>
      <c r="D5" s="151" t="s">
        <v>500</v>
      </c>
      <c r="E5" s="152" t="s">
        <v>311</v>
      </c>
      <c r="F5" s="153" t="s">
        <v>501</v>
      </c>
      <c r="G5" s="153" t="s">
        <v>489</v>
      </c>
      <c r="H5" s="153" t="s">
        <v>502</v>
      </c>
      <c r="I5" s="154" t="s">
        <v>503</v>
      </c>
      <c r="J5" s="155"/>
      <c r="K5" s="156"/>
      <c r="M5" s="156"/>
      <c r="O5" s="155"/>
      <c r="P5" s="155"/>
      <c r="Q5" s="156"/>
    </row>
    <row r="6" spans="1:17" s="157" customFormat="1" ht="14.4">
      <c r="A6" s="151" t="s">
        <v>504</v>
      </c>
      <c r="B6" s="152" t="s">
        <v>314</v>
      </c>
      <c r="C6" s="151" t="s">
        <v>505</v>
      </c>
      <c r="D6" s="151" t="s">
        <v>500</v>
      </c>
      <c r="E6" s="152" t="s">
        <v>311</v>
      </c>
      <c r="F6" s="153" t="s">
        <v>501</v>
      </c>
      <c r="G6" s="153" t="s">
        <v>489</v>
      </c>
      <c r="H6" s="153" t="s">
        <v>502</v>
      </c>
      <c r="I6" s="154" t="s">
        <v>506</v>
      </c>
      <c r="J6" s="155"/>
      <c r="K6" s="156"/>
      <c r="M6" s="156"/>
      <c r="O6" s="155"/>
      <c r="P6" s="155"/>
      <c r="Q6" s="156"/>
    </row>
    <row r="7" spans="1:17" s="157" customFormat="1" ht="27.6">
      <c r="A7" s="151" t="s">
        <v>507</v>
      </c>
      <c r="B7" s="152" t="s">
        <v>318</v>
      </c>
      <c r="C7" s="151" t="s">
        <v>508</v>
      </c>
      <c r="D7" s="151" t="s">
        <v>509</v>
      </c>
      <c r="E7" s="152" t="s">
        <v>321</v>
      </c>
      <c r="F7" s="153" t="s">
        <v>501</v>
      </c>
      <c r="G7" s="153" t="s">
        <v>489</v>
      </c>
      <c r="H7" s="153" t="s">
        <v>510</v>
      </c>
      <c r="I7" s="154" t="s">
        <v>511</v>
      </c>
      <c r="J7" s="155"/>
      <c r="K7" s="156"/>
      <c r="M7" s="156"/>
      <c r="O7" s="155"/>
      <c r="P7" s="155"/>
      <c r="Q7" s="156"/>
    </row>
    <row r="8" spans="1:17" s="157" customFormat="1" ht="14.4">
      <c r="A8" s="151" t="s">
        <v>512</v>
      </c>
      <c r="B8" s="152" t="s">
        <v>329</v>
      </c>
      <c r="C8" s="151" t="s">
        <v>513</v>
      </c>
      <c r="D8" s="151" t="s">
        <v>514</v>
      </c>
      <c r="E8" s="152"/>
      <c r="F8" s="153" t="s">
        <v>501</v>
      </c>
      <c r="G8" s="153" t="s">
        <v>489</v>
      </c>
      <c r="H8" s="153" t="s">
        <v>510</v>
      </c>
      <c r="I8" s="154" t="s">
        <v>515</v>
      </c>
      <c r="J8" s="155"/>
      <c r="K8" s="156"/>
      <c r="M8" s="156"/>
      <c r="O8" s="155"/>
      <c r="P8" s="155"/>
      <c r="Q8" s="156"/>
    </row>
    <row r="9" spans="1:17" s="157" customFormat="1" ht="27.6">
      <c r="A9" s="151" t="s">
        <v>516</v>
      </c>
      <c r="B9" s="152" t="s">
        <v>517</v>
      </c>
      <c r="C9" s="151" t="s">
        <v>518</v>
      </c>
      <c r="D9" s="151" t="s">
        <v>519</v>
      </c>
      <c r="E9" s="152" t="s">
        <v>327</v>
      </c>
      <c r="F9" s="153" t="s">
        <v>501</v>
      </c>
      <c r="G9" s="153" t="s">
        <v>489</v>
      </c>
      <c r="H9" s="153" t="s">
        <v>510</v>
      </c>
      <c r="I9" s="154" t="s">
        <v>520</v>
      </c>
      <c r="J9" s="155"/>
      <c r="K9" s="156"/>
      <c r="M9" s="156"/>
      <c r="O9" s="155"/>
      <c r="P9" s="155"/>
      <c r="Q9" s="156"/>
    </row>
    <row r="10" spans="1:17" s="157" customFormat="1" ht="27.6">
      <c r="A10" s="151" t="s">
        <v>521</v>
      </c>
      <c r="B10" s="152" t="s">
        <v>522</v>
      </c>
      <c r="C10" s="151" t="s">
        <v>523</v>
      </c>
      <c r="D10" s="151" t="s">
        <v>524</v>
      </c>
      <c r="E10" s="152" t="s">
        <v>346</v>
      </c>
      <c r="F10" s="153" t="s">
        <v>501</v>
      </c>
      <c r="G10" s="153" t="s">
        <v>525</v>
      </c>
      <c r="H10" s="153" t="s">
        <v>526</v>
      </c>
      <c r="I10" s="154" t="s">
        <v>527</v>
      </c>
      <c r="J10" s="155"/>
      <c r="K10" s="156"/>
      <c r="M10" s="156"/>
      <c r="O10" s="155"/>
      <c r="P10" s="155"/>
      <c r="Q10" s="156"/>
    </row>
    <row r="11" spans="1:17" s="157" customFormat="1" ht="27.6">
      <c r="A11" s="151" t="s">
        <v>528</v>
      </c>
      <c r="B11" s="152" t="s">
        <v>529</v>
      </c>
      <c r="C11" s="151" t="s">
        <v>530</v>
      </c>
      <c r="D11" s="151" t="s">
        <v>531</v>
      </c>
      <c r="E11" s="152" t="s">
        <v>346</v>
      </c>
      <c r="F11" s="153" t="s">
        <v>501</v>
      </c>
      <c r="G11" s="153" t="s">
        <v>525</v>
      </c>
      <c r="H11" s="153" t="s">
        <v>526</v>
      </c>
      <c r="I11" s="154" t="s">
        <v>532</v>
      </c>
      <c r="J11" s="155"/>
      <c r="K11" s="156"/>
      <c r="M11" s="156"/>
      <c r="O11" s="155"/>
      <c r="P11" s="155"/>
      <c r="Q11" s="156"/>
    </row>
    <row r="12" spans="1:17" s="157" customFormat="1" ht="27.6">
      <c r="A12" s="151" t="s">
        <v>533</v>
      </c>
      <c r="B12" s="152" t="s">
        <v>353</v>
      </c>
      <c r="C12" s="151" t="s">
        <v>534</v>
      </c>
      <c r="D12" s="151" t="s">
        <v>535</v>
      </c>
      <c r="E12" s="152" t="s">
        <v>356</v>
      </c>
      <c r="F12" s="153" t="s">
        <v>488</v>
      </c>
      <c r="G12" s="153" t="s">
        <v>525</v>
      </c>
      <c r="H12" s="153" t="s">
        <v>490</v>
      </c>
      <c r="I12" s="154" t="s">
        <v>520</v>
      </c>
      <c r="J12" s="155"/>
      <c r="K12" s="156"/>
      <c r="M12" s="156"/>
      <c r="O12" s="155"/>
      <c r="P12" s="155"/>
      <c r="Q12" s="156"/>
    </row>
    <row r="13" spans="1:17" s="157" customFormat="1" ht="27.6">
      <c r="A13" s="151" t="s">
        <v>536</v>
      </c>
      <c r="B13" s="152" t="s">
        <v>537</v>
      </c>
      <c r="C13" s="151" t="s">
        <v>538</v>
      </c>
      <c r="D13" s="151" t="s">
        <v>539</v>
      </c>
      <c r="E13" s="152"/>
      <c r="F13" s="153" t="s">
        <v>488</v>
      </c>
      <c r="G13" s="153" t="s">
        <v>525</v>
      </c>
      <c r="H13" s="153" t="s">
        <v>490</v>
      </c>
      <c r="I13" s="154" t="s">
        <v>540</v>
      </c>
      <c r="J13" s="155"/>
      <c r="K13" s="156"/>
      <c r="M13" s="156"/>
      <c r="O13" s="155"/>
      <c r="P13" s="155"/>
      <c r="Q13" s="156"/>
    </row>
    <row r="14" spans="1:17" s="157" customFormat="1" ht="14.4">
      <c r="A14" s="151" t="s">
        <v>541</v>
      </c>
      <c r="B14" s="152" t="s">
        <v>542</v>
      </c>
      <c r="C14" s="151" t="s">
        <v>543</v>
      </c>
      <c r="D14" s="151" t="s">
        <v>544</v>
      </c>
      <c r="E14" s="152"/>
      <c r="F14" s="153" t="s">
        <v>488</v>
      </c>
      <c r="G14" s="153" t="s">
        <v>525</v>
      </c>
      <c r="H14" s="153" t="s">
        <v>490</v>
      </c>
      <c r="I14" s="154" t="s">
        <v>545</v>
      </c>
      <c r="J14" s="155"/>
      <c r="K14" s="156"/>
      <c r="M14" s="156"/>
      <c r="O14" s="155"/>
      <c r="P14" s="155"/>
      <c r="Q14" s="156"/>
    </row>
    <row r="15" spans="1:17" s="157" customFormat="1" ht="14.4">
      <c r="A15" s="151" t="s">
        <v>546</v>
      </c>
      <c r="B15" s="152" t="s">
        <v>547</v>
      </c>
      <c r="C15" s="151" t="s">
        <v>548</v>
      </c>
      <c r="D15" s="151" t="s">
        <v>549</v>
      </c>
      <c r="E15" s="152"/>
      <c r="F15" s="153" t="s">
        <v>501</v>
      </c>
      <c r="G15" s="153" t="s">
        <v>489</v>
      </c>
      <c r="H15" s="153" t="s">
        <v>502</v>
      </c>
      <c r="I15" s="154" t="s">
        <v>515</v>
      </c>
      <c r="J15" s="155"/>
      <c r="K15" s="156"/>
      <c r="M15" s="156"/>
      <c r="O15" s="155"/>
      <c r="P15" s="155"/>
      <c r="Q15" s="156"/>
    </row>
    <row r="16" spans="1:17" s="157" customFormat="1" ht="27.6">
      <c r="A16" s="151" t="s">
        <v>550</v>
      </c>
      <c r="B16" s="152" t="s">
        <v>374</v>
      </c>
      <c r="C16" s="151" t="s">
        <v>551</v>
      </c>
      <c r="D16" s="151" t="s">
        <v>552</v>
      </c>
      <c r="E16" s="152" t="s">
        <v>553</v>
      </c>
      <c r="F16" s="153" t="s">
        <v>488</v>
      </c>
      <c r="G16" s="153" t="s">
        <v>489</v>
      </c>
      <c r="H16" s="153" t="s">
        <v>490</v>
      </c>
      <c r="I16" s="154" t="s">
        <v>554</v>
      </c>
      <c r="J16" s="155"/>
      <c r="K16" s="156"/>
      <c r="M16" s="156"/>
      <c r="O16" s="155"/>
      <c r="P16" s="155"/>
      <c r="Q16" s="156"/>
    </row>
    <row r="17" spans="1:17" s="157" customFormat="1" ht="14.4">
      <c r="A17" s="151" t="s">
        <v>555</v>
      </c>
      <c r="B17" s="152" t="s">
        <v>380</v>
      </c>
      <c r="C17" s="151" t="s">
        <v>556</v>
      </c>
      <c r="D17" s="151" t="s">
        <v>557</v>
      </c>
      <c r="E17" s="152" t="s">
        <v>558</v>
      </c>
      <c r="F17" s="153" t="s">
        <v>501</v>
      </c>
      <c r="G17" s="153" t="s">
        <v>489</v>
      </c>
      <c r="H17" s="153" t="s">
        <v>510</v>
      </c>
      <c r="I17" s="154" t="s">
        <v>559</v>
      </c>
      <c r="J17" s="155"/>
      <c r="K17" s="156"/>
      <c r="M17" s="156"/>
      <c r="O17" s="155"/>
      <c r="P17" s="155"/>
      <c r="Q17" s="156"/>
    </row>
    <row r="18" spans="1:17" s="157" customFormat="1" ht="27.6">
      <c r="A18" s="151" t="s">
        <v>560</v>
      </c>
      <c r="B18" s="152" t="s">
        <v>386</v>
      </c>
      <c r="C18" s="151" t="s">
        <v>561</v>
      </c>
      <c r="D18" s="151" t="s">
        <v>562</v>
      </c>
      <c r="E18" s="152" t="s">
        <v>356</v>
      </c>
      <c r="F18" s="153" t="s">
        <v>501</v>
      </c>
      <c r="G18" s="153" t="s">
        <v>525</v>
      </c>
      <c r="H18" s="153" t="s">
        <v>510</v>
      </c>
      <c r="I18" s="154" t="s">
        <v>563</v>
      </c>
      <c r="J18" s="155"/>
      <c r="K18" s="156"/>
      <c r="M18" s="156"/>
      <c r="O18" s="155"/>
      <c r="P18" s="155"/>
      <c r="Q18" s="156"/>
    </row>
    <row r="19" spans="1:17" s="157" customFormat="1" ht="14.4">
      <c r="A19" s="151" t="s">
        <v>564</v>
      </c>
      <c r="B19" s="152" t="s">
        <v>565</v>
      </c>
      <c r="C19" s="151" t="s">
        <v>566</v>
      </c>
      <c r="D19" s="151" t="s">
        <v>567</v>
      </c>
      <c r="E19" s="152" t="s">
        <v>568</v>
      </c>
      <c r="F19" s="153" t="s">
        <v>501</v>
      </c>
      <c r="G19" s="153" t="s">
        <v>525</v>
      </c>
      <c r="H19" s="153" t="s">
        <v>510</v>
      </c>
      <c r="I19" s="154" t="s">
        <v>569</v>
      </c>
      <c r="J19" s="155"/>
      <c r="K19" s="156"/>
      <c r="M19" s="156"/>
      <c r="O19" s="155"/>
      <c r="P19" s="155"/>
      <c r="Q19" s="156"/>
    </row>
    <row r="20" spans="1:17" s="157" customFormat="1" ht="27.6">
      <c r="A20" s="151" t="s">
        <v>570</v>
      </c>
      <c r="B20" s="152" t="s">
        <v>571</v>
      </c>
      <c r="C20" s="151" t="s">
        <v>572</v>
      </c>
      <c r="D20" s="151" t="s">
        <v>573</v>
      </c>
      <c r="E20" s="152"/>
      <c r="F20" s="153" t="s">
        <v>501</v>
      </c>
      <c r="G20" s="153" t="s">
        <v>525</v>
      </c>
      <c r="H20" s="153" t="s">
        <v>510</v>
      </c>
      <c r="I20" s="154" t="s">
        <v>574</v>
      </c>
      <c r="J20" s="155"/>
      <c r="K20" s="156"/>
      <c r="M20" s="156"/>
      <c r="O20" s="155"/>
      <c r="P20" s="155"/>
      <c r="Q20" s="156"/>
    </row>
    <row r="21" spans="1:17" s="157" customFormat="1" ht="14.4">
      <c r="A21" s="151" t="s">
        <v>575</v>
      </c>
      <c r="B21" s="152" t="s">
        <v>400</v>
      </c>
      <c r="C21" s="151" t="s">
        <v>576</v>
      </c>
      <c r="D21" s="151" t="s">
        <v>577</v>
      </c>
      <c r="E21" s="152" t="s">
        <v>403</v>
      </c>
      <c r="F21" s="153" t="s">
        <v>501</v>
      </c>
      <c r="G21" s="153" t="s">
        <v>525</v>
      </c>
      <c r="H21" s="153" t="s">
        <v>510</v>
      </c>
      <c r="I21" s="154" t="s">
        <v>578</v>
      </c>
      <c r="J21" s="155"/>
      <c r="K21" s="156"/>
      <c r="M21" s="156"/>
      <c r="O21" s="155"/>
      <c r="P21" s="155"/>
      <c r="Q21" s="156"/>
    </row>
    <row r="22" spans="1:17" s="157" customFormat="1" ht="55.2">
      <c r="A22" s="151" t="s">
        <v>579</v>
      </c>
      <c r="B22" s="152" t="s">
        <v>214</v>
      </c>
      <c r="C22" s="151" t="s">
        <v>580</v>
      </c>
      <c r="D22" s="151" t="s">
        <v>581</v>
      </c>
      <c r="E22" s="152" t="s">
        <v>409</v>
      </c>
      <c r="F22" s="153" t="s">
        <v>501</v>
      </c>
      <c r="G22" s="153" t="s">
        <v>489</v>
      </c>
      <c r="H22" s="153" t="s">
        <v>502</v>
      </c>
      <c r="I22" s="154" t="s">
        <v>515</v>
      </c>
      <c r="J22" s="155"/>
      <c r="K22" s="156"/>
      <c r="M22" s="156"/>
      <c r="O22" s="155"/>
      <c r="P22" s="155"/>
      <c r="Q22" s="156"/>
    </row>
    <row r="23" spans="1:17" s="157" customFormat="1" ht="14.4">
      <c r="A23" s="151" t="s">
        <v>582</v>
      </c>
      <c r="B23" s="152" t="s">
        <v>411</v>
      </c>
      <c r="C23" s="151" t="s">
        <v>583</v>
      </c>
      <c r="D23" s="151" t="s">
        <v>584</v>
      </c>
      <c r="E23" s="152" t="s">
        <v>414</v>
      </c>
      <c r="F23" s="153" t="s">
        <v>501</v>
      </c>
      <c r="G23" s="153" t="s">
        <v>525</v>
      </c>
      <c r="H23" s="153" t="s">
        <v>526</v>
      </c>
      <c r="I23" s="154" t="s">
        <v>585</v>
      </c>
      <c r="J23" s="155"/>
      <c r="K23" s="156"/>
      <c r="M23" s="156"/>
      <c r="O23" s="155"/>
      <c r="P23" s="155"/>
      <c r="Q23" s="156"/>
    </row>
    <row r="24" spans="1:17" s="157" customFormat="1" ht="27.6">
      <c r="A24" s="151" t="s">
        <v>586</v>
      </c>
      <c r="B24" s="152" t="s">
        <v>587</v>
      </c>
      <c r="C24" s="151" t="s">
        <v>588</v>
      </c>
      <c r="D24" s="158"/>
      <c r="E24" s="152"/>
      <c r="F24" s="153" t="s">
        <v>501</v>
      </c>
      <c r="G24" s="153" t="s">
        <v>489</v>
      </c>
      <c r="H24" s="153" t="s">
        <v>502</v>
      </c>
      <c r="I24" s="154" t="s">
        <v>589</v>
      </c>
      <c r="J24" s="155"/>
      <c r="K24" s="156"/>
      <c r="M24" s="156"/>
      <c r="O24" s="159"/>
      <c r="P24" s="159"/>
      <c r="Q24" s="160"/>
    </row>
    <row r="25" spans="1:17" s="157" customFormat="1" ht="27.6">
      <c r="A25" s="151" t="s">
        <v>590</v>
      </c>
      <c r="B25" s="152" t="s">
        <v>591</v>
      </c>
      <c r="C25" s="151" t="s">
        <v>592</v>
      </c>
      <c r="D25" s="151" t="s">
        <v>593</v>
      </c>
      <c r="E25" s="152" t="s">
        <v>424</v>
      </c>
      <c r="F25" s="153" t="s">
        <v>501</v>
      </c>
      <c r="G25" s="153" t="s">
        <v>525</v>
      </c>
      <c r="H25" s="153" t="s">
        <v>526</v>
      </c>
      <c r="I25" s="154" t="s">
        <v>594</v>
      </c>
      <c r="J25" s="155"/>
      <c r="K25" s="156"/>
      <c r="M25" s="156"/>
      <c r="O25" s="155"/>
      <c r="P25" s="155"/>
      <c r="Q25" s="156"/>
    </row>
    <row r="26" spans="1:17" s="157" customFormat="1" ht="14.4">
      <c r="A26" s="151" t="s">
        <v>595</v>
      </c>
      <c r="B26" s="152" t="s">
        <v>596</v>
      </c>
      <c r="C26" s="151" t="s">
        <v>597</v>
      </c>
      <c r="D26" s="158"/>
      <c r="E26" s="152"/>
      <c r="F26" s="153" t="s">
        <v>501</v>
      </c>
      <c r="G26" s="153" t="s">
        <v>489</v>
      </c>
      <c r="H26" s="153" t="s">
        <v>490</v>
      </c>
      <c r="I26" s="154" t="s">
        <v>598</v>
      </c>
      <c r="J26" s="155"/>
      <c r="K26" s="156"/>
      <c r="M26" s="156"/>
      <c r="O26" s="159"/>
      <c r="P26" s="159"/>
      <c r="Q26" s="160"/>
    </row>
    <row r="27" spans="1:17" s="157" customFormat="1" ht="27.6">
      <c r="A27" s="151" t="s">
        <v>599</v>
      </c>
      <c r="B27" s="152" t="s">
        <v>600</v>
      </c>
      <c r="C27" s="151" t="s">
        <v>601</v>
      </c>
      <c r="D27" s="158"/>
      <c r="E27" s="152"/>
      <c r="F27" s="153" t="s">
        <v>501</v>
      </c>
      <c r="G27" s="153" t="s">
        <v>489</v>
      </c>
      <c r="H27" s="153" t="s">
        <v>502</v>
      </c>
      <c r="I27" s="154" t="s">
        <v>602</v>
      </c>
      <c r="J27" s="155"/>
      <c r="K27" s="156"/>
      <c r="M27" s="156"/>
      <c r="O27" s="159"/>
      <c r="P27" s="159"/>
      <c r="Q27" s="160"/>
    </row>
    <row r="28" spans="1:17" s="157" customFormat="1" ht="27.6">
      <c r="A28" s="151" t="s">
        <v>603</v>
      </c>
      <c r="B28" s="152" t="s">
        <v>604</v>
      </c>
      <c r="C28" s="151" t="s">
        <v>605</v>
      </c>
      <c r="D28" s="158"/>
      <c r="E28" s="152"/>
      <c r="F28" s="153" t="s">
        <v>501</v>
      </c>
      <c r="G28" s="153" t="s">
        <v>489</v>
      </c>
      <c r="H28" s="153" t="s">
        <v>502</v>
      </c>
      <c r="I28" s="154" t="s">
        <v>602</v>
      </c>
      <c r="J28" s="155"/>
      <c r="K28" s="156"/>
      <c r="M28" s="156"/>
      <c r="O28" s="159"/>
      <c r="P28" s="159"/>
      <c r="Q28" s="160"/>
    </row>
    <row r="29" spans="1:17" s="157" customFormat="1" ht="27.6">
      <c r="A29" s="151" t="s">
        <v>606</v>
      </c>
      <c r="B29" s="152" t="s">
        <v>607</v>
      </c>
      <c r="C29" s="151" t="s">
        <v>608</v>
      </c>
      <c r="D29" s="151" t="s">
        <v>609</v>
      </c>
      <c r="E29" s="152" t="s">
        <v>450</v>
      </c>
      <c r="F29" s="153" t="s">
        <v>501</v>
      </c>
      <c r="G29" s="153" t="s">
        <v>489</v>
      </c>
      <c r="H29" s="153" t="s">
        <v>510</v>
      </c>
      <c r="I29" s="154" t="s">
        <v>610</v>
      </c>
      <c r="J29" s="155"/>
      <c r="K29" s="156"/>
      <c r="M29" s="156"/>
      <c r="O29" s="155"/>
      <c r="P29" s="155"/>
      <c r="Q29" s="156"/>
    </row>
    <row r="30" spans="1:17" s="157" customFormat="1" ht="14.4">
      <c r="A30" s="151" t="s">
        <v>611</v>
      </c>
      <c r="B30" s="152" t="s">
        <v>612</v>
      </c>
      <c r="C30" s="151" t="s">
        <v>613</v>
      </c>
      <c r="D30" s="158"/>
      <c r="E30" s="152" t="s">
        <v>614</v>
      </c>
      <c r="F30" s="153" t="s">
        <v>501</v>
      </c>
      <c r="G30" s="153" t="s">
        <v>489</v>
      </c>
      <c r="H30" s="153" t="s">
        <v>502</v>
      </c>
      <c r="I30" s="154" t="s">
        <v>615</v>
      </c>
      <c r="J30" s="155"/>
      <c r="K30" s="156"/>
      <c r="M30" s="156"/>
      <c r="O30" s="159"/>
      <c r="P30" s="159"/>
      <c r="Q30" s="160"/>
    </row>
    <row r="31" spans="1:17" s="157" customFormat="1" ht="27.6">
      <c r="A31" s="151" t="s">
        <v>616</v>
      </c>
      <c r="B31" s="152" t="s">
        <v>617</v>
      </c>
      <c r="C31" s="151" t="s">
        <v>618</v>
      </c>
      <c r="D31" s="151" t="s">
        <v>619</v>
      </c>
      <c r="E31" s="152" t="s">
        <v>620</v>
      </c>
      <c r="F31" s="153" t="s">
        <v>501</v>
      </c>
      <c r="G31" s="153" t="s">
        <v>489</v>
      </c>
      <c r="H31" s="153" t="s">
        <v>510</v>
      </c>
      <c r="I31" s="154" t="s">
        <v>621</v>
      </c>
      <c r="J31" s="155"/>
      <c r="K31" s="156"/>
      <c r="M31" s="156"/>
      <c r="O31" s="155"/>
      <c r="P31" s="155"/>
      <c r="Q31" s="156"/>
    </row>
    <row r="32" spans="1:17" s="157" customFormat="1" ht="14.4">
      <c r="A32" s="151" t="s">
        <v>622</v>
      </c>
      <c r="B32" s="152" t="s">
        <v>623</v>
      </c>
      <c r="C32" s="151" t="s">
        <v>624</v>
      </c>
      <c r="D32" s="151" t="s">
        <v>625</v>
      </c>
      <c r="E32" s="152" t="s">
        <v>626</v>
      </c>
      <c r="F32" s="153" t="s">
        <v>501</v>
      </c>
      <c r="G32" s="153" t="s">
        <v>489</v>
      </c>
      <c r="H32" s="153" t="s">
        <v>510</v>
      </c>
      <c r="I32" s="154" t="s">
        <v>559</v>
      </c>
      <c r="J32" s="155"/>
      <c r="K32" s="156"/>
      <c r="M32" s="156"/>
      <c r="O32" s="155"/>
      <c r="P32" s="155"/>
      <c r="Q32" s="156"/>
    </row>
    <row r="33" spans="1:17" s="157" customFormat="1" ht="14.4">
      <c r="A33" s="151" t="s">
        <v>627</v>
      </c>
      <c r="B33" s="152" t="s">
        <v>628</v>
      </c>
      <c r="C33" s="151" t="s">
        <v>629</v>
      </c>
      <c r="D33" s="151" t="s">
        <v>630</v>
      </c>
      <c r="E33" s="152"/>
      <c r="F33" s="153" t="s">
        <v>501</v>
      </c>
      <c r="G33" s="153" t="s">
        <v>489</v>
      </c>
      <c r="H33" s="153" t="s">
        <v>502</v>
      </c>
      <c r="I33" s="154" t="s">
        <v>506</v>
      </c>
      <c r="J33" s="155"/>
      <c r="K33" s="156"/>
      <c r="M33" s="156"/>
      <c r="O33" s="155"/>
      <c r="P33" s="155"/>
      <c r="Q33" s="156"/>
    </row>
    <row r="34" spans="1:17" s="157" customFormat="1" ht="41.4">
      <c r="A34" s="151" t="s">
        <v>631</v>
      </c>
      <c r="B34" s="152" t="s">
        <v>632</v>
      </c>
      <c r="C34" s="151" t="s">
        <v>633</v>
      </c>
      <c r="D34" s="158"/>
      <c r="E34" s="152"/>
      <c r="F34" s="153" t="s">
        <v>501</v>
      </c>
      <c r="G34" s="153" t="s">
        <v>489</v>
      </c>
      <c r="H34" s="153" t="s">
        <v>502</v>
      </c>
      <c r="I34" s="154" t="s">
        <v>634</v>
      </c>
      <c r="J34" s="155"/>
      <c r="K34" s="156"/>
      <c r="M34" s="156"/>
      <c r="O34" s="159"/>
      <c r="P34" s="159"/>
      <c r="Q34" s="160"/>
    </row>
    <row r="35" spans="1:17" s="157" customFormat="1" ht="41.4">
      <c r="A35" s="151" t="s">
        <v>635</v>
      </c>
      <c r="B35" s="152" t="s">
        <v>185</v>
      </c>
      <c r="C35" s="151" t="s">
        <v>636</v>
      </c>
      <c r="D35" s="158"/>
      <c r="E35" s="152"/>
      <c r="F35" s="153" t="s">
        <v>501</v>
      </c>
      <c r="G35" s="153" t="s">
        <v>489</v>
      </c>
      <c r="H35" s="153" t="s">
        <v>502</v>
      </c>
      <c r="I35" s="154" t="s">
        <v>637</v>
      </c>
      <c r="J35" s="155"/>
      <c r="K35" s="156"/>
      <c r="M35" s="156"/>
      <c r="O35" s="159"/>
      <c r="P35" s="159"/>
      <c r="Q35" s="160"/>
    </row>
    <row r="36" spans="1:17" s="157" customFormat="1" ht="27.6">
      <c r="A36" s="151" t="s">
        <v>638</v>
      </c>
      <c r="B36" s="152" t="s">
        <v>188</v>
      </c>
      <c r="C36" s="151" t="s">
        <v>639</v>
      </c>
      <c r="D36" s="151" t="s">
        <v>640</v>
      </c>
      <c r="E36" s="152" t="s">
        <v>641</v>
      </c>
      <c r="F36" s="153" t="s">
        <v>501</v>
      </c>
      <c r="G36" s="153" t="s">
        <v>489</v>
      </c>
      <c r="H36" s="153" t="s">
        <v>502</v>
      </c>
      <c r="I36" s="154" t="s">
        <v>642</v>
      </c>
      <c r="J36" s="155"/>
      <c r="K36" s="156"/>
      <c r="M36" s="156"/>
      <c r="O36" s="155"/>
      <c r="P36" s="155"/>
      <c r="Q36" s="156"/>
    </row>
    <row r="37" spans="1:17" customFormat="1" ht="14.4"/>
    <row r="92" spans="2:2" ht="257.39999999999998">
      <c r="B92" s="171" t="s">
        <v>44</v>
      </c>
    </row>
    <row r="93" spans="2:2">
      <c r="B93" s="146" t="s">
        <v>45</v>
      </c>
    </row>
  </sheetData>
  <pageMargins left="0.25" right="0" top="0.61299868766404197" bottom="0.75" header="0" footer="0"/>
  <pageSetup paperSize="9" scale="68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E7F434-FC60-484F-9ECD-D29B7C6D36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8354F5-554C-40B6-956F-1AAF86794325}">
  <ds:schemaRefs>
    <ds:schemaRef ds:uri="cc099e4b-e381-4360-bcff-5e1f51ab48dc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purl.org/dc/elements/1.1/"/>
    <ds:schemaRef ds:uri="4bf10b48-52f7-4ad4-b1e1-de514cec68e0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6FD0128-43CE-4919-90CD-97050E39D7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13</vt:i4>
      </vt:variant>
    </vt:vector>
  </HeadingPairs>
  <TitlesOfParts>
    <vt:vector size="20" baseType="lpstr">
      <vt:lpstr>1ST FIT COMMENT</vt:lpstr>
      <vt:lpstr>1. CUTTING DOCKET</vt:lpstr>
      <vt:lpstr>2. TRIM CARD</vt:lpstr>
      <vt:lpstr>COMMENT PROTO</vt:lpstr>
      <vt:lpstr>PPS SPEC</vt:lpstr>
      <vt:lpstr>PPS SPEC SPEND 22.5</vt:lpstr>
      <vt:lpstr>COMMENT 1ST PROTO</vt:lpstr>
      <vt:lpstr>'1. CUTTING DOCKET'!Print_Area</vt:lpstr>
      <vt:lpstr>'1ST FIT COMMENT'!Print_Area</vt:lpstr>
      <vt:lpstr>'2. TRIM CARD'!Print_Area</vt:lpstr>
      <vt:lpstr>'COMMENT 1ST PROTO'!Print_Area</vt:lpstr>
      <vt:lpstr>'COMMENT PROTO'!Print_Area</vt:lpstr>
      <vt:lpstr>'PPS SPEC'!Print_Area</vt:lpstr>
      <vt:lpstr>'PPS SPEC SPEND 22.5'!Print_Area</vt:lpstr>
      <vt:lpstr>'1. CUTTING DOCKET'!Print_Titles</vt:lpstr>
      <vt:lpstr>'2. TRIM CARD'!Print_Titles</vt:lpstr>
      <vt:lpstr>'COMMENT 1ST PROTO'!Print_Titles</vt:lpstr>
      <vt:lpstr>'COMMENT PROTO'!Print_Titles</vt:lpstr>
      <vt:lpstr>'PPS SPEC'!Print_Titles</vt:lpstr>
      <vt:lpstr>'PPS SPEC SPEND 22.5'!Print_Titles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Tuyen Truong</cp:lastModifiedBy>
  <cp:revision/>
  <cp:lastPrinted>2024-05-22T07:59:44Z</cp:lastPrinted>
  <dcterms:created xsi:type="dcterms:W3CDTF">2016-05-06T01:47:29Z</dcterms:created>
  <dcterms:modified xsi:type="dcterms:W3CDTF">2024-05-25T17:34:45Z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