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17. SS25CR001 COMBINE SHORT/"/>
    </mc:Choice>
  </mc:AlternateContent>
  <xr:revisionPtr revIDLastSave="164" documentId="13_ncr:1_{3020854F-881C-4E11-BC8D-78422590A643}" xr6:coauthVersionLast="47" xr6:coauthVersionMax="47" xr10:uidLastSave="{73FB6C09-853A-455F-AD0B-874227C09539}"/>
  <bookViews>
    <workbookView xWindow="-108" yWindow="-108" windowWidth="23256" windowHeight="12456" tabRatio="876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 PROTO" sheetId="28" r:id="rId4"/>
    <sheet name="SPEC PROTO SPEND 22.5" sheetId="29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DOCKET'!$A$42:$R$81</definedName>
    <definedName name="_xlnm._FilterDatabase" localSheetId="0" hidden="1">GREY!$A$64:$Q$131</definedName>
    <definedName name="_xlnm._FilterDatabase" localSheetId="3" hidden="1">'SPEC PROTO'!$A$2:$N$27</definedName>
    <definedName name="_xlnm._FilterDatabase" localSheetId="4" hidden="1">'SPEC PROTO SPEND 22.5'!$A$2:$N$27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DOCKET'!$A$1:$Q$102</definedName>
    <definedName name="_xlnm.Print_Area" localSheetId="2">'2. TRIM CARD'!$A$1:$C$22</definedName>
    <definedName name="_xlnm.Print_Area" localSheetId="5">'2. TRIM CARD (GREY)'!$A$1:$E$39</definedName>
    <definedName name="_xlnm.Print_Area" localSheetId="0">GREY!$A$1:$P$169</definedName>
    <definedName name="_xlnm.Print_Area" localSheetId="3">'SPEC PROTO'!$A$1:$I$28</definedName>
    <definedName name="_xlnm.Print_Area" localSheetId="4">'SPEC PROTO SPEND 22.5'!$A$1:$N$28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'SPEC PROTO'!$1:$2</definedName>
    <definedName name="_xlnm.Print_Titles" localSheetId="4">'SPEC PROTO SPEND 22.5'!$1:$2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3" i="29" l="1"/>
  <c r="J16" i="29"/>
  <c r="J4" i="29"/>
  <c r="J5" i="29"/>
  <c r="J6" i="29"/>
  <c r="J7" i="29"/>
  <c r="J8" i="29"/>
  <c r="J9" i="29"/>
  <c r="J10" i="29"/>
  <c r="J11" i="29"/>
  <c r="J12" i="29"/>
  <c r="J13" i="29"/>
  <c r="J14" i="29"/>
  <c r="J15" i="29"/>
  <c r="J17" i="29"/>
  <c r="J18" i="29"/>
  <c r="J19" i="29"/>
  <c r="J20" i="29"/>
  <c r="J21" i="29"/>
  <c r="J22" i="29"/>
  <c r="J24" i="29"/>
  <c r="J25" i="29"/>
  <c r="J26" i="29"/>
  <c r="J27" i="29"/>
  <c r="J28" i="29"/>
  <c r="J3" i="29"/>
  <c r="K9" i="29" l="1"/>
  <c r="O4" i="29" l="1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3" i="29"/>
  <c r="A1" i="29"/>
  <c r="H79" i="1"/>
  <c r="H80" i="1"/>
  <c r="H81" i="1"/>
  <c r="H78" i="1"/>
  <c r="E79" i="1"/>
  <c r="E80" i="1"/>
  <c r="E81" i="1"/>
  <c r="E78" i="1"/>
  <c r="B79" i="1"/>
  <c r="B80" i="1"/>
  <c r="B81" i="1"/>
  <c r="B78" i="1"/>
  <c r="B37" i="1" l="1"/>
  <c r="A21" i="5"/>
  <c r="A54" i="1" l="1"/>
  <c r="C5" i="5"/>
  <c r="C21" i="5" s="1"/>
  <c r="B48" i="1"/>
  <c r="L44" i="1" l="1"/>
  <c r="L43" i="1"/>
  <c r="B52" i="1" l="1"/>
  <c r="B61" i="1" l="1"/>
  <c r="B59" i="1"/>
  <c r="Q28" i="1"/>
  <c r="Q27" i="1"/>
  <c r="Q25" i="1"/>
  <c r="Q20" i="1"/>
  <c r="Q21" i="1"/>
  <c r="Q26" i="1" l="1"/>
  <c r="Q19" i="1"/>
  <c r="C9" i="5"/>
  <c r="B9" i="5"/>
  <c r="B15" i="5"/>
  <c r="A19" i="5"/>
  <c r="B40" i="1"/>
  <c r="B39" i="1"/>
  <c r="B36" i="1"/>
  <c r="A17" i="5" l="1"/>
  <c r="A15" i="5"/>
  <c r="A6" i="5" l="1"/>
  <c r="A1" i="28"/>
  <c r="A10" i="5" l="1"/>
  <c r="B75" i="1"/>
  <c r="C87" i="1"/>
  <c r="D12" i="1" l="1"/>
  <c r="I69" i="1" l="1"/>
  <c r="I67" i="1"/>
  <c r="L65" i="1"/>
  <c r="L67" i="1" s="1"/>
  <c r="L69" i="1" s="1"/>
  <c r="I63" i="1"/>
  <c r="I61" i="1"/>
  <c r="I59" i="1"/>
  <c r="G29" i="1" l="1"/>
  <c r="D102" i="1" s="1"/>
  <c r="H29" i="1"/>
  <c r="E102" i="1" s="1"/>
  <c r="I29" i="1"/>
  <c r="F102" i="1" s="1"/>
  <c r="J29" i="1"/>
  <c r="G102" i="1" s="1"/>
  <c r="K29" i="1"/>
  <c r="H102" i="1" s="1"/>
  <c r="F29" i="1"/>
  <c r="C102" i="1" s="1"/>
  <c r="J102" i="1" l="1"/>
  <c r="Q29" i="1"/>
  <c r="G22" i="1"/>
  <c r="K54" i="1" l="1"/>
  <c r="M54" i="1" s="1"/>
  <c r="O54" i="1" s="1"/>
  <c r="G31" i="1"/>
  <c r="D96" i="1" s="1"/>
  <c r="D101" i="1"/>
  <c r="G39" i="1"/>
  <c r="G40" i="1" s="1"/>
  <c r="K52" i="1"/>
  <c r="K46" i="1"/>
  <c r="K44" i="1"/>
  <c r="K50" i="1"/>
  <c r="K48" i="1"/>
  <c r="B29" i="5" l="1"/>
  <c r="A13" i="5" l="1"/>
  <c r="A25" i="5"/>
  <c r="A12" i="5"/>
  <c r="A8" i="5"/>
  <c r="J22" i="1" l="1"/>
  <c r="G101" i="1" s="1"/>
  <c r="I22" i="1"/>
  <c r="F101" i="1" s="1"/>
  <c r="I31" i="1" l="1"/>
  <c r="F96" i="1" s="1"/>
  <c r="J31" i="1"/>
  <c r="G96" i="1" s="1"/>
  <c r="H22" i="1"/>
  <c r="E101" i="1" s="1"/>
  <c r="L64" i="1"/>
  <c r="L66" i="1" s="1"/>
  <c r="L68" i="1" s="1"/>
  <c r="A35" i="1"/>
  <c r="E36" i="1" s="1"/>
  <c r="H31" i="1" l="1"/>
  <c r="E96" i="1" s="1"/>
  <c r="B23" i="5"/>
  <c r="A23" i="5"/>
  <c r="Q18" i="1" l="1"/>
  <c r="K22" i="1" l="1"/>
  <c r="H101" i="1" s="1"/>
  <c r="K31" i="1" l="1"/>
  <c r="H96" i="1" s="1"/>
  <c r="F22" i="1"/>
  <c r="C89" i="1"/>
  <c r="I68" i="1"/>
  <c r="I66" i="1"/>
  <c r="I62" i="1"/>
  <c r="I60" i="1"/>
  <c r="I58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Q22" i="1" l="1"/>
  <c r="C101" i="1"/>
  <c r="J101" i="1" s="1"/>
  <c r="M52" i="1"/>
  <c r="O52" i="1" s="1"/>
  <c r="M46" i="1"/>
  <c r="O46" i="1" s="1"/>
  <c r="I39" i="1"/>
  <c r="J39" i="1" s="1"/>
  <c r="M50" i="1"/>
  <c r="O50" i="1" s="1"/>
  <c r="I40" i="1"/>
  <c r="J40" i="1" s="1"/>
  <c r="M44" i="1"/>
  <c r="O44" i="1" s="1"/>
  <c r="M48" i="1"/>
  <c r="O48" i="1" s="1"/>
  <c r="F31" i="1"/>
  <c r="C96" i="1" s="1"/>
  <c r="J96" i="1" s="1"/>
  <c r="D29" i="1"/>
  <c r="B102" i="1" s="1"/>
  <c r="D27" i="1"/>
  <c r="D28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K53" i="1" l="1"/>
  <c r="M53" i="1" s="1"/>
  <c r="O53" i="1" s="1"/>
  <c r="K43" i="1"/>
  <c r="G36" i="1"/>
  <c r="G37" i="1"/>
  <c r="K58" i="1"/>
  <c r="K64" i="1"/>
  <c r="K60" i="1"/>
  <c r="K62" i="1"/>
  <c r="K45" i="1"/>
  <c r="K66" i="1"/>
  <c r="K68" i="1"/>
  <c r="K51" i="1"/>
  <c r="M51" i="1" s="1"/>
  <c r="O51" i="1" s="1"/>
  <c r="K47" i="1"/>
  <c r="M47" i="1" s="1"/>
  <c r="O47" i="1" s="1"/>
  <c r="K49" i="1"/>
  <c r="M49" i="1" s="1"/>
  <c r="O49" i="1" s="1"/>
  <c r="M40" i="1"/>
  <c r="M39" i="1"/>
  <c r="B88" i="1"/>
  <c r="A38" i="1"/>
  <c r="K63" i="1"/>
  <c r="M63" i="1" s="1"/>
  <c r="O63" i="1" s="1"/>
  <c r="K67" i="1"/>
  <c r="M67" i="1" s="1"/>
  <c r="O67" i="1" s="1"/>
  <c r="K69" i="1"/>
  <c r="M69" i="1" s="1"/>
  <c r="O69" i="1" s="1"/>
  <c r="K61" i="1"/>
  <c r="M61" i="1" s="1"/>
  <c r="O61" i="1" s="1"/>
  <c r="K59" i="1"/>
  <c r="M59" i="1" s="1"/>
  <c r="O59" i="1" s="1"/>
  <c r="K65" i="1"/>
  <c r="M65" i="1" s="1"/>
  <c r="O65" i="1" s="1"/>
  <c r="Q31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54" i="1" l="1"/>
  <c r="F54" i="1"/>
  <c r="B76" i="1"/>
  <c r="E39" i="1"/>
  <c r="H52" i="1"/>
  <c r="H44" i="1"/>
  <c r="F52" i="1"/>
  <c r="H50" i="1"/>
  <c r="H48" i="1"/>
  <c r="H46" i="1"/>
  <c r="F50" i="1"/>
  <c r="F44" i="1"/>
  <c r="I36" i="1"/>
  <c r="J36" i="1" s="1"/>
  <c r="I37" i="1"/>
  <c r="J37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C11" i="5" l="1"/>
  <c r="C19" i="5"/>
  <c r="C6" i="5"/>
  <c r="C17" i="5"/>
  <c r="M37" i="1"/>
  <c r="M36" i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A9" i="5" s="1"/>
  <c r="B6" i="17" l="1"/>
  <c r="B9" i="17" l="1"/>
  <c r="B89" i="1" l="1"/>
  <c r="B11" i="17"/>
  <c r="E15" i="17" l="1"/>
  <c r="D15" i="17" l="1"/>
  <c r="C6" i="17" l="1"/>
  <c r="C9" i="17" l="1"/>
  <c r="C11" i="17" l="1"/>
  <c r="B27" i="5" l="1"/>
  <c r="A27" i="5"/>
  <c r="B25" i="5"/>
  <c r="D19" i="1" l="1"/>
  <c r="B2" i="5"/>
  <c r="B3" i="5"/>
  <c r="A4" i="5"/>
  <c r="A3" i="5"/>
  <c r="A2" i="5"/>
  <c r="B4" i="5"/>
  <c r="D22" i="1" l="1"/>
  <c r="B101" i="1" s="1"/>
  <c r="D20" i="1"/>
  <c r="D21" i="1" s="1"/>
  <c r="M64" i="1"/>
  <c r="O64" i="1" s="1"/>
  <c r="H69" i="1" l="1"/>
  <c r="B87" i="1"/>
  <c r="H63" i="1"/>
  <c r="H65" i="1" s="1"/>
  <c r="H67" i="1"/>
  <c r="H59" i="1"/>
  <c r="H61" i="1"/>
  <c r="B5" i="5"/>
  <c r="B21" i="5" s="1"/>
  <c r="H62" i="1"/>
  <c r="H64" i="1" s="1"/>
  <c r="H68" i="1"/>
  <c r="B5" i="17"/>
  <c r="H60" i="1"/>
  <c r="H66" i="1"/>
  <c r="H58" i="1"/>
  <c r="M58" i="1"/>
  <c r="O58" i="1" s="1"/>
  <c r="M62" i="1"/>
  <c r="O62" i="1" s="1"/>
  <c r="M66" i="1"/>
  <c r="O66" i="1" s="1"/>
  <c r="M45" i="1"/>
  <c r="O45" i="1" s="1"/>
  <c r="M60" i="1"/>
  <c r="O60" i="1" s="1"/>
  <c r="M68" i="1"/>
  <c r="O68" i="1" s="1"/>
  <c r="B11" i="5" l="1"/>
  <c r="B19" i="5"/>
  <c r="B6" i="5"/>
  <c r="B17" i="5"/>
  <c r="M43" i="1"/>
  <c r="O43" i="1" s="1"/>
  <c r="B13" i="5" l="1"/>
  <c r="B15" i="17" l="1"/>
  <c r="F43" i="1"/>
  <c r="H45" i="1"/>
  <c r="F53" i="1"/>
  <c r="H51" i="1"/>
  <c r="F51" i="1"/>
  <c r="H53" i="1"/>
  <c r="H49" i="1"/>
  <c r="F49" i="1"/>
  <c r="H43" i="1"/>
  <c r="H47" i="1"/>
</calcChain>
</file>

<file path=xl/sharedStrings.xml><?xml version="1.0" encoding="utf-8"?>
<sst xmlns="http://schemas.openxmlformats.org/spreadsheetml/2006/main" count="1222" uniqueCount="435">
  <si>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</si>
  <si>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</si>
  <si>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</si>
  <si>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</si>
  <si>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</si>
  <si>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</si>
  <si>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</si>
  <si>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</si>
  <si>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</si>
  <si>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</si>
  <si>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</si>
  <si>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</si>
  <si>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</si>
  <si>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</si>
  <si>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</si>
  <si>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</si>
  <si>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</si>
  <si>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</si>
  <si>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</si>
  <si>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</si>
  <si>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</si>
  <si>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</si>
  <si>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</si>
  <si>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</si>
  <si>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</si>
  <si>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</si>
  <si>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</si>
  <si>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</si>
  <si>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</si>
  <si>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</si>
  <si>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</si>
  <si>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</si>
  <si>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</si>
  <si>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</si>
  <si>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</si>
  <si>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</si>
  <si>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</si>
  <si>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</si>
  <si>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</si>
  <si>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</si>
  <si>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</si>
  <si>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</si>
  <si>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</si>
  <si>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</si>
  <si>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</si>
  <si>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</si>
  <si>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</si>
  <si>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</si>
  <si>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</si>
  <si>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</si>
  <si>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</si>
  <si>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</si>
  <si>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</si>
  <si>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</si>
  <si>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</si>
  <si>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</si>
  <si>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</si>
  <si>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</si>
  <si>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</si>
  <si>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</si>
  <si>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</si>
  <si>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</si>
  <si>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</si>
  <si>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</si>
  <si>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</si>
  <si>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</si>
  <si>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</si>
  <si>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</si>
  <si>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</si>
  <si>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</si>
  <si>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</si>
  <si>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</si>
  <si>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</si>
  <si>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</si>
  <si>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</si>
  <si>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</si>
  <si>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</si>
  <si>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</si>
  <si>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</si>
  <si>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</si>
  <si>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</si>
  <si>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</si>
  <si>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</si>
  <si>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</si>
  <si>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</si>
  <si>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</si>
  <si>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</si>
  <si>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</si>
  <si>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</si>
  <si>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</si>
  <si>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</si>
  <si>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</si>
  <si>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</si>
  <si>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</si>
  <si>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</si>
  <si>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</si>
  <si>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</si>
  <si>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</si>
  <si>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</si>
  <si>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</si>
  <si>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</si>
  <si>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</si>
  <si>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</si>
  <si>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</si>
  <si>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</si>
  <si>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</si>
  <si>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</si>
  <si>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</si>
  <si>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</si>
  <si>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</si>
  <si>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</si>
  <si>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</si>
  <si>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</si>
  <si>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</si>
  <si>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</si>
  <si>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</si>
  <si>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</si>
  <si>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</si>
  <si>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</si>
  <si>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</si>
  <si>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</si>
  <si>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</si>
  <si>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</si>
  <si>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</si>
  <si>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</si>
  <si>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</si>
  <si>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</si>
  <si>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</si>
  <si>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</si>
  <si>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</si>
  <si>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</si>
  <si>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</si>
  <si>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</si>
  <si>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</si>
  <si>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</si>
  <si>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</si>
  <si>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</si>
  <si>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</si>
  <si>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</si>
  <si>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</si>
  <si>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</si>
  <si>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</si>
  <si>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</si>
  <si>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</si>
  <si>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</si>
  <si>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</si>
  <si>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</si>
  <si>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</si>
  <si>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</si>
  <si>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</si>
  <si>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</si>
  <si>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</si>
  <si>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</si>
  <si>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</si>
  <si>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</si>
  <si>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</si>
  <si>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</si>
  <si>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</si>
  <si>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</si>
  <si>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</si>
  <si>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</si>
  <si>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</si>
  <si>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</si>
  <si>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</si>
  <si>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RẬP THEO MÃ SS24WR023 ĐÃ CHUYỂN CŨNG TÁC NGHIỆP FIT MÃ FW24WR001 + THAM KHẢO CÁCH MAY THEO TÀI LIỆU</t>
  </si>
  <si>
    <t>A15  SS25   S2734</t>
  </si>
  <si>
    <t>SS25CR001</t>
  </si>
  <si>
    <t>Practice Short</t>
  </si>
  <si>
    <t xml:space="preserve">SS25  </t>
  </si>
  <si>
    <t>SHORTS</t>
  </si>
  <si>
    <t>MAINLINE</t>
  </si>
  <si>
    <t>LX-75D-T/SP 75D+40D*75D+40D  132*101 120GSM  P/D
98%POLY 2%SPAN; CW: 145CM.</t>
  </si>
  <si>
    <t>100% POLY</t>
  </si>
  <si>
    <t>152 CM</t>
  </si>
  <si>
    <t>ALD</t>
  </si>
  <si>
    <t>XS</t>
  </si>
  <si>
    <t>JET BLACK</t>
  </si>
  <si>
    <t>BRIGHT WHITE</t>
  </si>
  <si>
    <t>TOP SAMPLE</t>
  </si>
  <si>
    <t>PAUL SAMPLE</t>
  </si>
  <si>
    <t>NCC: Wujiang</t>
  </si>
  <si>
    <t>LỖI VẢI (DEFECT)
+ ĐẦU KHÚC</t>
  </si>
  <si>
    <t>SỐ LƯỢNG CẦN CẤP CHO TEST INHOUSE</t>
  </si>
  <si>
    <t>SỐ LƯỢNG CẦN CẤP CHO TEST OUTSOURCE</t>
  </si>
  <si>
    <t>VẢI CHÍNH + LÓT TÚI</t>
  </si>
  <si>
    <t>THEO PHIẾU CẤP CỦA MER</t>
  </si>
  <si>
    <t>PHỐI SƯỜN + PHỐI LAI TRƯỚC + PHỐI ĐÔ SAU</t>
  </si>
  <si>
    <t xml:space="preserve">VẢI CHÍNH </t>
  </si>
  <si>
    <t>ALSS24P0342001U00F LOT 9370 ÁNH A CẤP 556 M</t>
  </si>
  <si>
    <t>ALSS24P0342001U00F LOT 9370 ÁNH A CẤP556 M</t>
  </si>
  <si>
    <t>VẢI PHỐI SƯỜN</t>
  </si>
  <si>
    <t>Dazzling Blue</t>
  </si>
  <si>
    <t>ALSS24P0342003U00F LOT 9369 ÁNH A CẤP 11 M</t>
  </si>
  <si>
    <t>NHÃN CHÍNH ALD - ML03</t>
  </si>
  <si>
    <t>NHÃN THÀNH PHẦN 100% POLY ALD-COO-508</t>
  </si>
  <si>
    <t>THUN TO BẢN 5CM</t>
  </si>
  <si>
    <t>DÂY LUỒN DẸP POLY 1CM</t>
  </si>
  <si>
    <t>A15-0347</t>
  </si>
  <si>
    <t>DÂY KÉO GIỌT NƯỚC</t>
  </si>
  <si>
    <t xml:space="preserve"> #580</t>
  </si>
  <si>
    <t>A15-0344</t>
  </si>
  <si>
    <t xml:space="preserve"> #501</t>
  </si>
  <si>
    <t>UPC STICKER 3" X2"</t>
  </si>
  <si>
    <t>THẺ BÀI - ALD-T06P</t>
  </si>
  <si>
    <t>BAO POLY BAG ALD - 15"x18"</t>
  </si>
  <si>
    <t>THÙNG CARTON BOX 60X40X30CM</t>
  </si>
  <si>
    <t>IN TẠI THÂN PHỐI LAI TRÁI + QUẦN PHẢI - IN BTP TẠI UA</t>
  </si>
  <si>
    <r>
      <t>IN :</t>
    </r>
    <r>
      <rPr>
        <b/>
        <sz val="28"/>
        <rFont val="Muli"/>
      </rPr>
      <t xml:space="preserve"> </t>
    </r>
  </si>
  <si>
    <t>Theo S/O duyệt ngày 19/11/23</t>
  </si>
  <si>
    <t>Theo S/O duyệt ngày 10/1/24</t>
  </si>
  <si>
    <t>DUNG SAI</t>
  </si>
  <si>
    <t>THÊU:  KHÔNG THÊU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</si>
  <si>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</si>
  <si>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</si>
  <si>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</si>
  <si>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</si>
  <si>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 xml:space="preserve"> </t>
  </si>
  <si>
    <t>-SỐ LƯỢNG + CHIỀU DÀI DÂY LUỒN</t>
  </si>
  <si>
    <t>MÀU/ SIZE</t>
  </si>
  <si>
    <t>CHIỀU DÀI</t>
  </si>
  <si>
    <t>THÀNH PHẦN</t>
  </si>
  <si>
    <t>CHỈ</t>
  </si>
  <si>
    <t>DƯỚI LƯNG QUẦN CẠNH DƯỚI 1/4'', ĐÍNH 4 CẠNH NHÃN</t>
  </si>
  <si>
    <t>BÊN TRONG SƯỜN TRÁI NGƯỜI MẶC, 5 INCH TỪ CẠNH DƯỚI LƯNG QUẦN XUỐNG</t>
  </si>
  <si>
    <t>TẠI LƯNG QUẦN</t>
  </si>
  <si>
    <t>LUỒN BÊN TRONG LƯNG QUẦN GẬP 3/8'' , ĐÁNH BỌ TIỆP MÀU DÂY</t>
  </si>
  <si>
    <t>TẠI TÚI SAU</t>
  </si>
  <si>
    <t>DÁN Ở MẶT SAU BAO, Ở GÓC TRÊN BÊN PHẢI BAO</t>
  </si>
  <si>
    <t>HÌNH ẢNH MINH HỌA</t>
  </si>
  <si>
    <t>THEO QUY CÁCH ĐÓNG GÓI</t>
  </si>
  <si>
    <t>THÙNG, TẤM LÓT THÙNG, BAO 100X120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</si>
  <si>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</si>
  <si>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</si>
  <si>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</si>
  <si>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</si>
  <si>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</si>
  <si>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</si>
  <si>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</si>
  <si>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EXPECTED  M</t>
  </si>
  <si>
    <t xml:space="preserve">1ST FIT - RCVD   </t>
  </si>
  <si>
    <t xml:space="preserve">VARIANCE </t>
  </si>
  <si>
    <t xml:space="preserve">ADJUST BY +/-  </t>
  </si>
  <si>
    <t>REVISED SPEC</t>
  </si>
  <si>
    <t>MEASUREMENT NOTES</t>
  </si>
  <si>
    <t>Waistband Height</t>
  </si>
  <si>
    <t>CAO LƯNG QUẦN</t>
  </si>
  <si>
    <t>S&amp;K49</t>
  </si>
  <si>
    <t>Waist seam to top edge</t>
  </si>
  <si>
    <t>TỪ ĐƯỜNG LƯNG QUẦN ĐẾN MÉP TRÊN</t>
  </si>
  <si>
    <t>false</t>
  </si>
  <si>
    <t>Full</t>
  </si>
  <si>
    <t>1/8 in</t>
  </si>
  <si>
    <t>1 3/4 in</t>
  </si>
  <si>
    <t>Waist Width Relaxed</t>
  </si>
  <si>
    <t>RỘNG LƯNG ĐO ÊM</t>
  </si>
  <si>
    <t>S&amp;K50</t>
  </si>
  <si>
    <t>Straight at top edge- garment relaxed</t>
  </si>
  <si>
    <t>THẲNG TẠI MÉP TRÊN - ĐO ÊM</t>
  </si>
  <si>
    <t>true</t>
  </si>
  <si>
    <t>Half</t>
  </si>
  <si>
    <t>1/2 in</t>
  </si>
  <si>
    <t>15 3/4 in</t>
  </si>
  <si>
    <t>Waist Width Extended</t>
  </si>
  <si>
    <t>RỘNG LƯNG ĐO CĂNG</t>
  </si>
  <si>
    <t>S&amp;K51</t>
  </si>
  <si>
    <t>Straight, with waist or elastic stretched</t>
  </si>
  <si>
    <t>THẲNG ĐO CĂNG</t>
  </si>
  <si>
    <t>21 1/2 in</t>
  </si>
  <si>
    <t>Exposed Drawcord Length</t>
  </si>
  <si>
    <t>DÀI DÂY LUỒN DƯ RA KHỎI MẮT CÁO</t>
  </si>
  <si>
    <t>JHqvA4</t>
  </si>
  <si>
    <t>11 in</t>
  </si>
  <si>
    <t>Interior Drawcord Exit Spacing</t>
  </si>
  <si>
    <t>KHOẢNG CÁCH GIỮA 2 MẮT CÁO</t>
  </si>
  <si>
    <t>WBDRAW</t>
  </si>
  <si>
    <t>Center to Center Relaxed</t>
  </si>
  <si>
    <t>GIỮA ĐẾN GIỮA ĐO ÊM</t>
  </si>
  <si>
    <t>1 1/2 in</t>
  </si>
  <si>
    <t>Front Rise</t>
  </si>
  <si>
    <t>HẠ ĐÁY TRƯỚC</t>
  </si>
  <si>
    <t>S&amp;K53</t>
  </si>
  <si>
    <t>Crotch seam to waistband top edge</t>
  </si>
  <si>
    <t>TỪ ĐƯỜNG MAY ĐÁY TRƯỚC ĐẾN MÉP TRÊN LƯNG</t>
  </si>
  <si>
    <t>3/8 in</t>
  </si>
  <si>
    <t>13 5/8 in</t>
  </si>
  <si>
    <t>Back Rise</t>
  </si>
  <si>
    <t>HẠ ĐÁY SAU</t>
  </si>
  <si>
    <t>S&amp;K54</t>
  </si>
  <si>
    <t>16 3/4 in</t>
  </si>
  <si>
    <t>Low Hip Position Below Waistband Top Edge</t>
  </si>
  <si>
    <t xml:space="preserve"> VỊ TRÍ MÔNG DƯỚI MÉP LƯNG QUẦN TRÊN</t>
  </si>
  <si>
    <t>S&amp;K55</t>
  </si>
  <si>
    <t>0 in</t>
  </si>
  <si>
    <t>8 in</t>
  </si>
  <si>
    <t>Low Hip Width</t>
  </si>
  <si>
    <t>NGANG MÔNG</t>
  </si>
  <si>
    <t>S&amp;K56</t>
  </si>
  <si>
    <t>3-pt measurement taken 8" down from waistband top edge</t>
  </si>
  <si>
    <t>3 ĐIỂM - HẠ 8'' TỪ ĐƯỜNG MAY LƯNG QUẦN ĐẾN MÉP</t>
  </si>
  <si>
    <t>24 1/4 in</t>
  </si>
  <si>
    <t>Thigh Width</t>
  </si>
  <si>
    <t>NGANG ĐÙI</t>
  </si>
  <si>
    <t>S&amp;K57</t>
  </si>
  <si>
    <t>1" below crotch point</t>
  </si>
  <si>
    <t>DƯỚI ĐIỂM ĐÁY 1''</t>
  </si>
  <si>
    <t>15 in</t>
  </si>
  <si>
    <t>Leg Opening Width for Shorts</t>
  </si>
  <si>
    <t>NGANG LAI QUẦN</t>
  </si>
  <si>
    <t>S&amp;K72</t>
  </si>
  <si>
    <t>Along opening edge</t>
  </si>
  <si>
    <t>DỌC THEO MÉP</t>
  </si>
  <si>
    <t>14 1/8 in</t>
  </si>
  <si>
    <t>Leg Opening Hem Height</t>
  </si>
  <si>
    <t>CAO LAI QUẦN</t>
  </si>
  <si>
    <t>S&amp;K61</t>
  </si>
  <si>
    <t>Edge to stitch line</t>
  </si>
  <si>
    <t>TỪ MÉP ĐẾN ĐƯỜNG DIỄU</t>
  </si>
  <si>
    <t>1 in</t>
  </si>
  <si>
    <t>Inseam Length</t>
  </si>
  <si>
    <t>DÀI SƯỜN TRONG</t>
  </si>
  <si>
    <t>S&amp;K60</t>
  </si>
  <si>
    <t>Crotch point to leg opening, along seam</t>
  </si>
  <si>
    <t>TỪ ĐÁY ĐẾN LAI, DỌC THEO ĐM</t>
  </si>
  <si>
    <t>4 1/2 in</t>
  </si>
  <si>
    <t>Front Pocket Placement Below Waistband</t>
  </si>
  <si>
    <t>VỊ TRÍ TÚI SƯỜN DƯỚI LƯNG QUẦN</t>
  </si>
  <si>
    <t>S&amp;K062</t>
  </si>
  <si>
    <t>Waistband seam to top of pocket</t>
  </si>
  <si>
    <t>TỪ MÉP LAI ĐẾN CẠNH XẺ LAI</t>
  </si>
  <si>
    <t>1/4 in</t>
  </si>
  <si>
    <t>5/8 in</t>
  </si>
  <si>
    <t>Front On-seam Pocket Opening Length</t>
  </si>
  <si>
    <t>DÀI MIỆNG TÚI SƯỜN</t>
  </si>
  <si>
    <t>S&amp;K063</t>
  </si>
  <si>
    <t>TỪ ĐƯỜNG  LƯNG ĐẾN CẠNH TRÊN TÚI</t>
  </si>
  <si>
    <t>6 1/2 in</t>
  </si>
  <si>
    <t>Front Pocket Bag Height</t>
  </si>
  <si>
    <t xml:space="preserve">CAO LÓT TÚI </t>
  </si>
  <si>
    <t>S&amp;K030</t>
  </si>
  <si>
    <t>Top edge to bottom edge of pocket bag inside</t>
  </si>
  <si>
    <t>TẠI MÉP</t>
  </si>
  <si>
    <t>Front Pocket Bag Width</t>
  </si>
  <si>
    <t>RỘNG TÚI SƯỜN</t>
  </si>
  <si>
    <t>S&amp;K199</t>
  </si>
  <si>
    <t xml:space="preserve">TỪ CẠNH TRÊN ĐẾN CẠNH DƯỚI </t>
  </si>
  <si>
    <t>7 1/4 in</t>
  </si>
  <si>
    <t>Back Yoke Height at CB</t>
  </si>
  <si>
    <t>CAO ĐÔ SAU TẠI GIỮA THÂN SAU</t>
  </si>
  <si>
    <t>S&amp;K167</t>
  </si>
  <si>
    <t>Back Yoke Height At Outseam</t>
  </si>
  <si>
    <t>CAO ĐÔ SAU TAI SƯỜN NGOÀI</t>
  </si>
  <si>
    <t>1NISV2</t>
  </si>
  <si>
    <t>2 in</t>
  </si>
  <si>
    <t>WR Back Pocket Placement from CB Rise</t>
  </si>
  <si>
    <t>VỊ TRÍ TÚI SAU QUẦN PHẢI TỪ GIỮA SAU</t>
  </si>
  <si>
    <t>WV</t>
  </si>
  <si>
    <t>WR Back Pocket Placement from Yoke Seam</t>
  </si>
  <si>
    <t>VỊ TRÍ TÚI SAU QUẦN PHẢI TỪ ĐƯỜNG MAY ĐÔ SAU</t>
  </si>
  <si>
    <t>H1a5TT</t>
  </si>
  <si>
    <t>At Edge Closest to Back Rise</t>
  </si>
  <si>
    <t>MÉP ĐẾN ĐÁY SAU</t>
  </si>
  <si>
    <t>3/4 in</t>
  </si>
  <si>
    <t>WR Back Pocket Zipper Length</t>
  </si>
  <si>
    <t>DÀI DÂY KÉO TÚI SAU</t>
  </si>
  <si>
    <t>5 1/2 in</t>
  </si>
  <si>
    <t>WL Artwork Placement Up from Hem Edge</t>
  </si>
  <si>
    <t>ĐỊNH VỊ HÌNH IN QUẦN TRÁI TỪ LAI LÊN</t>
  </si>
  <si>
    <t>ZPpjin</t>
  </si>
  <si>
    <t>From Hem to Artwork Bottom Edge</t>
  </si>
  <si>
    <t>TỪ LAI ĐẾN MÉP HÌNH IN</t>
  </si>
  <si>
    <t>WL Artwork Placement from Outseam Fold</t>
  </si>
  <si>
    <t>ĐỊNH VỊ HÌNH IN QUẦN TRÁI TỪ NẾP GẤP ĐƯỜNG MAY SƯỜN NGOÀI</t>
  </si>
  <si>
    <t>TiH06K</t>
  </si>
  <si>
    <t>From Seam to Artwork Edge</t>
  </si>
  <si>
    <t>TỪ ĐƯỜNG MAY ĐẾN MÉP HÌNH IN</t>
  </si>
  <si>
    <t>3 1/2 in</t>
  </si>
  <si>
    <t>WR Artwork Placement Up Waistband Seam</t>
  </si>
  <si>
    <t>ĐỊNH VỊ HÌNH IN QUẦN PHẢI TỪ ĐƯỜNG MAY LƯNG QUẦN</t>
  </si>
  <si>
    <t>9zkQBK</t>
  </si>
  <si>
    <t>WR Artwork Placement from Pocket Opening</t>
  </si>
  <si>
    <t>ĐỊNH VỊ HÌNH IN QUẦN PHẢI TỪ MÉP TÚI</t>
  </si>
  <si>
    <t>oZvmNE</t>
  </si>
  <si>
    <t>1 1/4 in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</si>
  <si>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</si>
  <si>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</si>
  <si>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</si>
  <si>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</si>
  <si>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</si>
  <si>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</si>
  <si>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</si>
  <si>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</si>
  <si>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</si>
  <si>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</si>
  <si>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</si>
  <si>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</si>
  <si>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</si>
  <si>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</si>
  <si>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</si>
  <si>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</si>
  <si>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</si>
  <si>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</si>
  <si>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</si>
  <si>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</si>
  <si>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</si>
  <si>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</si>
  <si>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</si>
  <si>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</si>
  <si>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</si>
  <si>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</si>
  <si>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</si>
  <si>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</si>
  <si>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</si>
  <si>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</si>
  <si>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</si>
  <si>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</si>
  <si>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</si>
  <si>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</si>
  <si>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</si>
  <si>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</si>
  <si>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</si>
  <si>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</si>
  <si>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</si>
  <si>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</si>
  <si>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</si>
  <si>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</si>
  <si>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</si>
  <si>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</si>
  <si>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</si>
  <si>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</si>
  <si>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</si>
  <si>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</si>
  <si>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</si>
  <si>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</si>
  <si>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</si>
  <si>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 xml:space="preserve">PRORO - RCVD size M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</si>
</sst>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theme="9" tint="-0.249977111117893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sz val="22"/>
      <name val="Arial"/>
      <family val="2"/>
    </font>
    <font>
      <sz val="22"/>
      <color rgb="FF052937"/>
      <name val="Arial"/>
      <family val="2"/>
    </font>
    <font>
      <sz val="22"/>
      <color theme="1"/>
      <name val="Calibri"/>
      <family val="2"/>
      <scheme val="minor"/>
    </font>
    <font>
      <b/>
      <sz val="28"/>
      <color theme="1"/>
      <name val="Muli"/>
    </font>
    <font>
      <b/>
      <sz val="18"/>
      <name val="Muli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FEFF2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95" fillId="0" borderId="0"/>
  </cellStyleXfs>
  <cellXfs count="56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76" fontId="49" fillId="2" borderId="50" xfId="0" applyNumberFormat="1" applyFont="1" applyFill="1" applyBorder="1" applyAlignment="1">
      <alignment horizontal="center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6" fillId="0" borderId="0" xfId="128" applyFont="1" applyAlignment="1">
      <alignment horizontal="left" vertical="center"/>
    </xf>
    <xf numFmtId="0" fontId="97" fillId="0" borderId="0" xfId="128" applyFont="1" applyAlignment="1">
      <alignment vertical="center" wrapText="1"/>
    </xf>
    <xf numFmtId="0" fontId="98" fillId="0" borderId="0" xfId="128" applyFont="1" applyAlignment="1">
      <alignment horizontal="left" vertical="center"/>
    </xf>
    <xf numFmtId="0" fontId="99" fillId="0" borderId="0" xfId="128" applyFont="1" applyAlignment="1">
      <alignment vertical="center" wrapText="1"/>
    </xf>
    <xf numFmtId="0" fontId="101" fillId="0" borderId="50" xfId="128" applyFont="1" applyBorder="1" applyAlignment="1">
      <alignment horizontal="center" vertical="center" wrapText="1"/>
    </xf>
    <xf numFmtId="0" fontId="102" fillId="0" borderId="50" xfId="128" applyFont="1" applyBorder="1" applyAlignment="1">
      <alignment horizontal="center" vertical="center" wrapText="1"/>
    </xf>
    <xf numFmtId="0" fontId="102" fillId="0" borderId="0" xfId="128" applyFont="1" applyAlignment="1">
      <alignment horizontal="center" vertical="center"/>
    </xf>
    <xf numFmtId="0" fontId="103" fillId="0" borderId="50" xfId="129" applyFont="1" applyBorder="1" applyAlignment="1">
      <alignment horizontal="left" vertical="center" wrapText="1"/>
    </xf>
    <xf numFmtId="0" fontId="95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4" fillId="0" borderId="0" xfId="128" applyFont="1" applyAlignment="1">
      <alignment horizontal="left" vertical="center"/>
    </xf>
    <xf numFmtId="0" fontId="105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07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31" fillId="0" borderId="9" xfId="128" applyFont="1" applyBorder="1" applyAlignment="1">
      <alignment horizontal="left" vertical="center" wrapText="1"/>
    </xf>
    <xf numFmtId="0" fontId="103" fillId="0" borderId="9" xfId="129" applyFont="1" applyBorder="1" applyAlignment="1">
      <alignment horizontal="left" vertical="center" wrapText="1"/>
    </xf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0" xfId="2" applyFont="1" applyAlignment="1">
      <alignment horizontal="left" vertical="center"/>
    </xf>
    <xf numFmtId="0" fontId="53" fillId="5" borderId="50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0" borderId="50" xfId="2" applyNumberFormat="1" applyFont="1" applyBorder="1" applyAlignment="1">
      <alignment horizontal="center" vertical="center" wrapText="1"/>
    </xf>
    <xf numFmtId="1" fontId="53" fillId="5" borderId="50" xfId="2" applyNumberFormat="1" applyFont="1" applyFill="1" applyBorder="1" applyAlignment="1">
      <alignment horizontal="center" vertical="center" wrapText="1"/>
    </xf>
    <xf numFmtId="0" fontId="52" fillId="0" borderId="50" xfId="2" quotePrefix="1" applyFont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99" fillId="0" borderId="0" xfId="128" applyFont="1" applyAlignment="1">
      <alignment horizontal="center" vertical="center" wrapText="1"/>
    </xf>
    <xf numFmtId="0" fontId="100" fillId="0" borderId="0" xfId="128" applyFont="1" applyAlignment="1">
      <alignment horizontal="center" vertical="center" wrapText="1"/>
    </xf>
    <xf numFmtId="0" fontId="31" fillId="0" borderId="9" xfId="128" applyFont="1" applyBorder="1" applyAlignment="1">
      <alignment horizontal="center" vertical="center" wrapText="1"/>
    </xf>
    <xf numFmtId="0" fontId="31" fillId="49" borderId="9" xfId="128" applyFont="1" applyFill="1" applyBorder="1" applyAlignment="1">
      <alignment horizontal="center" vertical="center" wrapText="1"/>
    </xf>
    <xf numFmtId="0" fontId="95" fillId="0" borderId="0" xfId="128" applyAlignment="1">
      <alignment horizontal="center" vertical="top"/>
    </xf>
    <xf numFmtId="0" fontId="108" fillId="0" borderId="50" xfId="0" applyFont="1" applyBorder="1" applyAlignment="1">
      <alignment horizontal="left" vertical="top" wrapText="1"/>
    </xf>
    <xf numFmtId="0" fontId="108" fillId="0" borderId="50" xfId="0" applyFont="1" applyBorder="1" applyAlignment="1">
      <alignment vertical="top" wrapText="1"/>
    </xf>
    <xf numFmtId="0" fontId="103" fillId="0" borderId="50" xfId="0" applyFont="1" applyBorder="1" applyAlignment="1">
      <alignment vertical="top" wrapText="1"/>
    </xf>
    <xf numFmtId="0" fontId="108" fillId="50" borderId="50" xfId="0" applyFont="1" applyFill="1" applyBorder="1" applyAlignment="1">
      <alignment vertical="top" wrapText="1"/>
    </xf>
    <xf numFmtId="0" fontId="108" fillId="49" borderId="50" xfId="0" applyFont="1" applyFill="1" applyBorder="1" applyAlignment="1">
      <alignment vertical="top" wrapText="1"/>
    </xf>
    <xf numFmtId="0" fontId="110" fillId="0" borderId="50" xfId="0" applyFont="1" applyBorder="1" applyAlignment="1">
      <alignment vertical="top" wrapText="1"/>
    </xf>
    <xf numFmtId="0" fontId="108" fillId="51" borderId="50" xfId="0" applyFont="1" applyFill="1" applyBorder="1" applyAlignment="1">
      <alignment vertical="top" wrapText="1"/>
    </xf>
    <xf numFmtId="0" fontId="109" fillId="0" borderId="50" xfId="0" applyFont="1" applyBorder="1" applyAlignment="1">
      <alignment vertical="top" wrapText="1"/>
    </xf>
    <xf numFmtId="0" fontId="111" fillId="2" borderId="1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2" borderId="1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vertical="center"/>
    </xf>
    <xf numFmtId="0" fontId="111" fillId="13" borderId="2" xfId="0" applyFont="1" applyFill="1" applyBorder="1" applyAlignment="1">
      <alignment horizontal="center" vertical="center"/>
    </xf>
    <xf numFmtId="0" fontId="111" fillId="5" borderId="2" xfId="0" applyFont="1" applyFill="1" applyBorder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50" fillId="13" borderId="2" xfId="0" applyFont="1" applyFill="1" applyBorder="1" applyAlignment="1">
      <alignment horizontal="center" vertical="center"/>
    </xf>
    <xf numFmtId="0" fontId="50" fillId="5" borderId="2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left" vertical="center"/>
    </xf>
    <xf numFmtId="0" fontId="62" fillId="2" borderId="0" xfId="0" applyFont="1" applyFill="1" applyAlignment="1">
      <alignment vertical="center"/>
    </xf>
    <xf numFmtId="0" fontId="58" fillId="2" borderId="0" xfId="0" quotePrefix="1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166" fontId="40" fillId="2" borderId="0" xfId="0" applyNumberFormat="1" applyFont="1" applyFill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112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vertical="center"/>
    </xf>
    <xf numFmtId="0" fontId="32" fillId="2" borderId="50" xfId="0" quotePrefix="1" applyFont="1" applyFill="1" applyBorder="1" applyAlignment="1">
      <alignment horizontal="left" vertical="center" wrapText="1"/>
    </xf>
    <xf numFmtId="1" fontId="32" fillId="2" borderId="50" xfId="0" applyNumberFormat="1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/>
    </xf>
    <xf numFmtId="0" fontId="31" fillId="3" borderId="51" xfId="0" applyFont="1" applyFill="1" applyBorder="1" applyAlignment="1">
      <alignment horizontal="center" vertical="center"/>
    </xf>
    <xf numFmtId="0" fontId="62" fillId="2" borderId="19" xfId="0" applyFont="1" applyFill="1" applyBorder="1" applyAlignment="1">
      <alignment horizontal="center" vertical="center" wrapText="1"/>
    </xf>
    <xf numFmtId="0" fontId="62" fillId="2" borderId="20" xfId="0" applyFont="1" applyFill="1" applyBorder="1" applyAlignment="1">
      <alignment horizontal="center" vertical="center" wrapText="1"/>
    </xf>
    <xf numFmtId="0" fontId="62" fillId="2" borderId="21" xfId="0" applyFont="1" applyFill="1" applyBorder="1" applyAlignment="1">
      <alignment vertical="center"/>
    </xf>
    <xf numFmtId="0" fontId="62" fillId="2" borderId="27" xfId="0" applyFont="1" applyFill="1" applyBorder="1" applyAlignment="1">
      <alignment horizontal="center" vertical="center" wrapText="1"/>
    </xf>
    <xf numFmtId="0" fontId="62" fillId="2" borderId="24" xfId="0" applyFont="1" applyFill="1" applyBorder="1" applyAlignment="1">
      <alignment horizontal="center" vertical="center" wrapText="1"/>
    </xf>
    <xf numFmtId="0" fontId="62" fillId="2" borderId="28" xfId="0" applyFont="1" applyFill="1" applyBorder="1" applyAlignment="1">
      <alignment vertical="center"/>
    </xf>
    <xf numFmtId="1" fontId="57" fillId="0" borderId="0" xfId="1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1" fontId="32" fillId="2" borderId="0" xfId="0" applyNumberFormat="1" applyFont="1" applyFill="1" applyAlignment="1">
      <alignment horizontal="center" vertical="center"/>
    </xf>
    <xf numFmtId="1" fontId="32" fillId="2" borderId="0" xfId="0" quotePrefix="1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52" fillId="0" borderId="0" xfId="2" applyFont="1" applyAlignment="1">
      <alignment vertical="center" wrapText="1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31" fillId="0" borderId="50" xfId="128" applyFont="1" applyBorder="1" applyAlignment="1">
      <alignment horizontal="center" vertical="center" wrapText="1"/>
    </xf>
    <xf numFmtId="0" fontId="103" fillId="0" borderId="50" xfId="129" applyFont="1" applyBorder="1" applyAlignment="1">
      <alignment horizontal="center" vertical="center" wrapText="1"/>
    </xf>
    <xf numFmtId="0" fontId="105" fillId="0" borderId="50" xfId="128" applyFont="1" applyBorder="1" applyAlignment="1">
      <alignment horizontal="center" vertical="center" wrapText="1"/>
    </xf>
    <xf numFmtId="0" fontId="103" fillId="0" borderId="9" xfId="129" applyFont="1" applyBorder="1" applyAlignment="1">
      <alignment horizontal="center" vertical="center" wrapText="1"/>
    </xf>
    <xf numFmtId="0" fontId="104" fillId="0" borderId="0" xfId="128" applyFont="1" applyAlignment="1">
      <alignment horizontal="center" vertical="center"/>
    </xf>
    <xf numFmtId="0" fontId="108" fillId="0" borderId="50" xfId="0" applyFont="1" applyBorder="1" applyAlignment="1">
      <alignment horizontal="center" vertical="center" wrapText="1"/>
    </xf>
    <xf numFmtId="0" fontId="103" fillId="0" borderId="50" xfId="0" applyFont="1" applyBorder="1" applyAlignment="1">
      <alignment horizontal="center" vertical="center" wrapText="1"/>
    </xf>
    <xf numFmtId="0" fontId="110" fillId="0" borderId="50" xfId="0" applyFont="1" applyBorder="1" applyAlignment="1">
      <alignment horizontal="center" vertical="center" wrapText="1"/>
    </xf>
    <xf numFmtId="0" fontId="109" fillId="0" borderId="50" xfId="0" applyFont="1" applyBorder="1" applyAlignment="1">
      <alignment horizontal="center" vertical="center" wrapText="1"/>
    </xf>
    <xf numFmtId="12" fontId="108" fillId="0" borderId="50" xfId="0" applyNumberFormat="1" applyFont="1" applyBorder="1" applyAlignment="1">
      <alignment horizontal="center" vertical="center" wrapText="1"/>
    </xf>
    <xf numFmtId="12" fontId="99" fillId="0" borderId="0" xfId="128" applyNumberFormat="1" applyFont="1" applyAlignment="1">
      <alignment horizontal="center" vertical="center" wrapText="1"/>
    </xf>
    <xf numFmtId="12" fontId="102" fillId="0" borderId="50" xfId="128" applyNumberFormat="1" applyFont="1" applyBorder="1" applyAlignment="1">
      <alignment horizontal="center" vertical="center" wrapText="1"/>
    </xf>
    <xf numFmtId="12" fontId="95" fillId="0" borderId="0" xfId="128" applyNumberFormat="1" applyAlignment="1">
      <alignment horizontal="center" vertical="top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49" fillId="2" borderId="56" xfId="0" applyFont="1" applyFill="1" applyBorder="1" applyAlignment="1">
      <alignment horizontal="center" vertical="center" wrapText="1"/>
    </xf>
    <xf numFmtId="0" fontId="49" fillId="2" borderId="26" xfId="0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left" vertical="center" wrapText="1"/>
    </xf>
    <xf numFmtId="0" fontId="32" fillId="3" borderId="49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51" fillId="2" borderId="51" xfId="0" quotePrefix="1" applyFont="1" applyFill="1" applyBorder="1" applyAlignment="1">
      <alignment horizontal="center" vertical="center" wrapText="1"/>
    </xf>
    <xf numFmtId="0" fontId="51" fillId="2" borderId="48" xfId="0" quotePrefix="1" applyFont="1" applyFill="1" applyBorder="1" applyAlignment="1">
      <alignment horizontal="center" vertical="center" wrapText="1"/>
    </xf>
    <xf numFmtId="0" fontId="51" fillId="2" borderId="49" xfId="0" quotePrefix="1" applyFont="1" applyFill="1" applyBorder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8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53" fillId="15" borderId="0" xfId="0" applyFont="1" applyFill="1" applyAlignment="1">
      <alignment horizontal="left" vertical="center"/>
    </xf>
    <xf numFmtId="0" fontId="27" fillId="5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27" fillId="5" borderId="69" xfId="0" applyFont="1" applyFill="1" applyBorder="1" applyAlignment="1">
      <alignment horizontal="center" vertical="center" wrapText="1"/>
    </xf>
    <xf numFmtId="1" fontId="69" fillId="0" borderId="56" xfId="0" applyNumberFormat="1" applyFont="1" applyBorder="1" applyAlignment="1">
      <alignment horizontal="center" vertical="center" wrapText="1"/>
    </xf>
    <xf numFmtId="1" fontId="69" fillId="0" borderId="25" xfId="0" applyNumberFormat="1" applyFont="1" applyBorder="1" applyAlignment="1">
      <alignment horizontal="center" vertical="center" wrapText="1"/>
    </xf>
    <xf numFmtId="1" fontId="69" fillId="0" borderId="26" xfId="0" applyNumberFormat="1" applyFont="1" applyBorder="1" applyAlignment="1">
      <alignment horizontal="center" vertical="center" wrapText="1"/>
    </xf>
    <xf numFmtId="1" fontId="69" fillId="0" borderId="54" xfId="0" applyNumberFormat="1" applyFont="1" applyBorder="1" applyAlignment="1">
      <alignment horizontal="center" vertical="center" wrapText="1"/>
    </xf>
    <xf numFmtId="1" fontId="69" fillId="0" borderId="53" xfId="0" applyNumberFormat="1" applyFont="1" applyBorder="1" applyAlignment="1">
      <alignment horizontal="center" vertical="center" wrapText="1"/>
    </xf>
    <xf numFmtId="1" fontId="69" fillId="0" borderId="55" xfId="0" applyNumberFormat="1" applyFont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1" fillId="0" borderId="56" xfId="2" applyNumberFormat="1" applyFont="1" applyBorder="1" applyAlignment="1">
      <alignment horizontal="center" vertical="center" wrapText="1"/>
    </xf>
    <xf numFmtId="1" fontId="51" fillId="0" borderId="25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0" fontId="53" fillId="5" borderId="50" xfId="2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/>
    </xf>
    <xf numFmtId="1" fontId="53" fillId="5" borderId="49" xfId="2" applyNumberFormat="1" applyFont="1" applyFill="1" applyBorder="1" applyAlignment="1">
      <alignment horizontal="center" vertical="center" wrapText="1"/>
    </xf>
    <xf numFmtId="1" fontId="53" fillId="0" borderId="51" xfId="2" applyNumberFormat="1" applyFont="1" applyBorder="1" applyAlignment="1">
      <alignment horizontal="center" vertical="center" wrapText="1"/>
    </xf>
    <xf numFmtId="1" fontId="53" fillId="0" borderId="49" xfId="2" applyNumberFormat="1" applyFont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404812</xdr:colOff>
      <xdr:row>4</xdr:row>
      <xdr:rowOff>476379</xdr:rowOff>
    </xdr:from>
    <xdr:to>
      <xdr:col>16</xdr:col>
      <xdr:colOff>1573048</xdr:colOff>
      <xdr:row>6</xdr:row>
      <xdr:rowOff>619123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EDFF7D-AA86-B0FF-74FE-DD8125E3C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30937" y="2405192"/>
          <a:ext cx="4597236" cy="1619119"/>
        </a:xfrm>
        <a:prstGeom prst="rect">
          <a:avLst/>
        </a:prstGeom>
      </xdr:spPr>
    </xdr:pic>
    <xdr:clientData/>
  </xdr:twoCellAnchor>
  <xdr:twoCellAnchor editAs="oneCell">
    <xdr:from>
      <xdr:col>9</xdr:col>
      <xdr:colOff>690562</xdr:colOff>
      <xdr:row>72</xdr:row>
      <xdr:rowOff>198173</xdr:rowOff>
    </xdr:from>
    <xdr:to>
      <xdr:col>16</xdr:col>
      <xdr:colOff>1477799</xdr:colOff>
      <xdr:row>77</xdr:row>
      <xdr:rowOff>142746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52E789-7EC2-4A4A-9ED6-346BAA94F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2250" y="31559236"/>
          <a:ext cx="9240674" cy="32545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3979862</xdr:colOff>
      <xdr:row>22</xdr:row>
      <xdr:rowOff>400049</xdr:rowOff>
    </xdr:from>
    <xdr:to>
      <xdr:col>3</xdr:col>
      <xdr:colOff>3747278</xdr:colOff>
      <xdr:row>23</xdr:row>
      <xdr:rowOff>2282961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1C996-F617-499D-B20B-C7557EDB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7162" y="60979049"/>
          <a:ext cx="3747278" cy="3025912"/>
        </a:xfrm>
        <a:prstGeom prst="rect">
          <a:avLst/>
        </a:prstGeom>
      </xdr:spPr>
    </xdr:pic>
    <xdr:clientData/>
  </xdr:twoCellAnchor>
  <xdr:twoCellAnchor editAs="oneCell">
    <xdr:from>
      <xdr:col>1</xdr:col>
      <xdr:colOff>5676903</xdr:colOff>
      <xdr:row>13</xdr:row>
      <xdr:rowOff>317499</xdr:rowOff>
    </xdr:from>
    <xdr:to>
      <xdr:col>1</xdr:col>
      <xdr:colOff>9880603</xdr:colOff>
      <xdr:row>13</xdr:row>
      <xdr:rowOff>2943258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304573" y="19264329"/>
          <a:ext cx="2625759" cy="4203700"/>
        </a:xfrm>
        <a:prstGeom prst="rect">
          <a:avLst/>
        </a:prstGeom>
      </xdr:spPr>
    </xdr:pic>
    <xdr:clientData/>
  </xdr:twoCellAnchor>
  <xdr:twoCellAnchor>
    <xdr:from>
      <xdr:col>1</xdr:col>
      <xdr:colOff>2133599</xdr:colOff>
      <xdr:row>14</xdr:row>
      <xdr:rowOff>1667147</xdr:rowOff>
    </xdr:from>
    <xdr:to>
      <xdr:col>2</xdr:col>
      <xdr:colOff>6208223</xdr:colOff>
      <xdr:row>15</xdr:row>
      <xdr:rowOff>4457704</xdr:rowOff>
    </xdr:to>
    <xdr:pic>
      <xdr:nvPicPr>
        <xdr:cNvPr id="2" name="Picture 1" descr="A label with symbols on it&#10;&#10;Description automatically generated">
          <a:extLst>
            <a:ext uri="{FF2B5EF4-FFF2-40B4-BE49-F238E27FC236}">
              <a16:creationId xmlns:a16="http://schemas.microsoft.com/office/drawing/2014/main" id="{77050F3B-845C-490D-9B93-7F235B50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681382" y="21351464"/>
          <a:ext cx="4505057" cy="11923224"/>
        </a:xfrm>
        <a:prstGeom prst="rect">
          <a:avLst/>
        </a:prstGeom>
      </xdr:spPr>
    </xdr:pic>
    <xdr:clientData/>
  </xdr:twoCellAnchor>
  <xdr:twoCellAnchor>
    <xdr:from>
      <xdr:col>2</xdr:col>
      <xdr:colOff>3429000</xdr:colOff>
      <xdr:row>24</xdr:row>
      <xdr:rowOff>152400</xdr:rowOff>
    </xdr:from>
    <xdr:to>
      <xdr:col>2</xdr:col>
      <xdr:colOff>7586663</xdr:colOff>
      <xdr:row>25</xdr:row>
      <xdr:rowOff>1355732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AC27A3D-CB46-41AE-988B-6AFF90DE1914}"/>
            </a:ext>
          </a:extLst>
        </xdr:cNvPr>
        <xdr:cNvGrpSpPr/>
      </xdr:nvGrpSpPr>
      <xdr:grpSpPr>
        <a:xfrm>
          <a:off x="17887950" y="48691800"/>
          <a:ext cx="0" cy="2117732"/>
          <a:chOff x="28765499" y="2095501"/>
          <a:chExt cx="2457451" cy="207645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23E834F-5B5C-E488-BF93-BFE3ECD99A9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EF897A6-57FF-342F-2616-E47A89CFE73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5676900</xdr:colOff>
      <xdr:row>26</xdr:row>
      <xdr:rowOff>304800</xdr:rowOff>
    </xdr:from>
    <xdr:to>
      <xdr:col>2</xdr:col>
      <xdr:colOff>7424535</xdr:colOff>
      <xdr:row>27</xdr:row>
      <xdr:rowOff>1371996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D0979A-5EA8-46D9-B47D-24443C8DD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364200" y="68046600"/>
          <a:ext cx="1747635" cy="205779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3048000</xdr:colOff>
      <xdr:row>28</xdr:row>
      <xdr:rowOff>1409700</xdr:rowOff>
    </xdr:from>
    <xdr:to>
      <xdr:col>3</xdr:col>
      <xdr:colOff>3843462</xdr:colOff>
      <xdr:row>30</xdr:row>
      <xdr:rowOff>38100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19BF05-F5B0-4187-85FA-98219219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35300" y="55397400"/>
          <a:ext cx="3843462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6248400</xdr:colOff>
      <xdr:row>0</xdr:row>
      <xdr:rowOff>342900</xdr:rowOff>
    </xdr:from>
    <xdr:to>
      <xdr:col>1</xdr:col>
      <xdr:colOff>10845636</xdr:colOff>
      <xdr:row>3</xdr:row>
      <xdr:rowOff>247519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363E716-3BB3-43E9-B946-DC65699C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87100" y="342900"/>
          <a:ext cx="4597236" cy="1619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sites/COMMERCIAL/Shared%20Documents/General/2-CUSTOMER-FOLDER/AIME%20LEON%20DORE/4-SS25/1-SAMPLE/2-STYLE-FILE/CUTTING%20DOCKET/MAINLINE/19.%20SS25CT037%20St.%20Johns%20Jersey/DBTDLYNTEX-DOMEX2003.xls?BC97A658" TargetMode="External"/><Relationship Id="rId1" Type="http://schemas.openxmlformats.org/officeDocument/2006/relationships/externalLinkPath" Target="file:///\\BC97A658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1875" defaultRowHeight="16.8"/>
  <cols>
    <col min="1" max="1" width="8.44140625" style="38" customWidth="1"/>
    <col min="2" max="2" width="25" style="38" customWidth="1"/>
    <col min="3" max="3" width="24.21875" style="38" customWidth="1"/>
    <col min="4" max="4" width="29.5546875" style="38" customWidth="1"/>
    <col min="5" max="5" width="29.2187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21875" style="38" customWidth="1"/>
    <col min="12" max="12" width="18.77734375" style="38" customWidth="1"/>
    <col min="13" max="13" width="14.21875" style="38" customWidth="1"/>
    <col min="14" max="15" width="13.44140625" style="38" customWidth="1"/>
    <col min="16" max="16" width="24.21875" style="38" customWidth="1"/>
    <col min="17" max="17" width="14.77734375" style="38" bestFit="1" customWidth="1"/>
    <col min="18" max="16384" width="9.21875" style="38"/>
  </cols>
  <sheetData>
    <row r="1" spans="1:16" s="4" customFormat="1" ht="40.049999999999997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68" t="s">
        <v>0</v>
      </c>
      <c r="N1" s="468" t="s">
        <v>0</v>
      </c>
      <c r="O1" s="469" t="s">
        <v>1</v>
      </c>
      <c r="P1" s="469"/>
    </row>
    <row r="2" spans="1:16" s="4" customFormat="1" ht="40.049999999999997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68" t="s">
        <v>2</v>
      </c>
      <c r="N2" s="468" t="s">
        <v>2</v>
      </c>
      <c r="O2" s="470" t="s">
        <v>3</v>
      </c>
      <c r="P2" s="470"/>
    </row>
    <row r="3" spans="1:16" s="4" customFormat="1" ht="40.049999999999997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68" t="s">
        <v>4</v>
      </c>
      <c r="N3" s="468" t="s">
        <v>4</v>
      </c>
      <c r="O3" s="471" t="s">
        <v>5</v>
      </c>
      <c r="P3" s="469"/>
    </row>
    <row r="4" spans="1:16" s="5" customFormat="1" ht="33" customHeight="1" thickBot="1">
      <c r="B4" s="6" t="s">
        <v>6</v>
      </c>
      <c r="G4" s="7"/>
    </row>
    <row r="5" spans="1:16" s="5" customFormat="1" ht="58.05" customHeight="1">
      <c r="B5" s="8" t="s">
        <v>7</v>
      </c>
      <c r="C5" s="8"/>
      <c r="D5" s="6"/>
      <c r="F5" s="9"/>
      <c r="G5" s="454" t="s">
        <v>8</v>
      </c>
      <c r="H5" s="455"/>
      <c r="I5" s="455"/>
      <c r="J5" s="455"/>
      <c r="K5" s="455"/>
      <c r="L5" s="456"/>
    </row>
    <row r="6" spans="1:16" s="10" customFormat="1" ht="58.05" customHeight="1">
      <c r="B6" s="11" t="s">
        <v>9</v>
      </c>
      <c r="C6" s="11"/>
      <c r="D6" s="12" t="s">
        <v>10</v>
      </c>
      <c r="E6" s="14"/>
      <c r="F6" s="11"/>
      <c r="G6" s="457"/>
      <c r="H6" s="458"/>
      <c r="I6" s="458"/>
      <c r="J6" s="458"/>
      <c r="K6" s="458"/>
      <c r="L6" s="459"/>
      <c r="M6" s="13"/>
      <c r="N6" s="13"/>
      <c r="O6" s="13"/>
      <c r="P6" s="13"/>
    </row>
    <row r="7" spans="1:16" s="10" customFormat="1" ht="58.05" customHeight="1">
      <c r="B7" s="11" t="s">
        <v>11</v>
      </c>
      <c r="C7" s="11"/>
      <c r="D7" s="12" t="s">
        <v>12</v>
      </c>
      <c r="E7" s="12"/>
      <c r="F7" s="11"/>
      <c r="G7" s="457"/>
      <c r="H7" s="458"/>
      <c r="I7" s="458"/>
      <c r="J7" s="458"/>
      <c r="K7" s="458"/>
      <c r="L7" s="459"/>
      <c r="M7" s="13"/>
      <c r="N7" s="13"/>
      <c r="O7" s="13"/>
      <c r="P7" s="13"/>
    </row>
    <row r="8" spans="1:16" s="10" customFormat="1" ht="58.05" customHeight="1" thickBot="1">
      <c r="B8" s="11" t="s">
        <v>13</v>
      </c>
      <c r="C8" s="11"/>
      <c r="D8" s="463" t="s">
        <v>14</v>
      </c>
      <c r="E8" s="463"/>
      <c r="F8" s="463"/>
      <c r="G8" s="460"/>
      <c r="H8" s="461"/>
      <c r="I8" s="461"/>
      <c r="J8" s="461"/>
      <c r="K8" s="461"/>
      <c r="L8" s="462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28" t="s">
        <v>17</v>
      </c>
      <c r="C10" s="328"/>
      <c r="D10" s="136" t="s">
        <v>18</v>
      </c>
      <c r="E10" s="136"/>
      <c r="F10" s="136"/>
      <c r="G10" s="329"/>
      <c r="H10" s="136"/>
      <c r="I10" s="182"/>
      <c r="J10" s="182" t="s">
        <v>19</v>
      </c>
      <c r="K10" s="182"/>
      <c r="L10" s="182" t="s">
        <v>20</v>
      </c>
      <c r="M10" s="330"/>
      <c r="N10" s="330"/>
      <c r="O10" s="330"/>
      <c r="P10" s="330"/>
    </row>
    <row r="11" spans="1:16" s="15" customFormat="1" ht="68.25" customHeight="1">
      <c r="B11" s="182" t="s">
        <v>21</v>
      </c>
      <c r="C11" s="182"/>
      <c r="D11" s="464">
        <v>44964</v>
      </c>
      <c r="E11" s="465"/>
      <c r="F11" s="465"/>
      <c r="G11" s="332"/>
      <c r="H11" s="331"/>
      <c r="I11" s="182"/>
      <c r="J11" s="182" t="s">
        <v>22</v>
      </c>
      <c r="K11" s="182"/>
      <c r="L11" s="466" t="s">
        <v>23</v>
      </c>
      <c r="M11" s="466"/>
      <c r="N11" s="466"/>
      <c r="O11" s="466"/>
      <c r="P11" s="466"/>
    </row>
    <row r="12" spans="1:16" s="15" customFormat="1" ht="32.4">
      <c r="B12" s="182" t="s">
        <v>24</v>
      </c>
      <c r="C12" s="182"/>
      <c r="D12" s="333"/>
      <c r="E12" s="182"/>
      <c r="F12" s="182"/>
      <c r="G12" s="334"/>
      <c r="H12" s="335"/>
      <c r="I12" s="182"/>
      <c r="J12" s="182" t="s">
        <v>25</v>
      </c>
      <c r="L12" s="182" t="s">
        <v>26</v>
      </c>
      <c r="M12" s="182"/>
      <c r="N12" s="335"/>
      <c r="O12" s="335"/>
      <c r="P12" s="330"/>
    </row>
    <row r="13" spans="1:16" s="15" customFormat="1" ht="32.4">
      <c r="B13" s="467"/>
      <c r="C13" s="467"/>
      <c r="D13" s="467"/>
      <c r="E13" s="467"/>
      <c r="F13" s="467"/>
      <c r="G13" s="334"/>
      <c r="H13" s="335"/>
      <c r="I13" s="182"/>
      <c r="J13" s="182" t="s">
        <v>27</v>
      </c>
      <c r="K13" s="182"/>
      <c r="L13" s="182" t="s">
        <v>28</v>
      </c>
      <c r="M13" s="335"/>
      <c r="N13" s="330"/>
      <c r="O13" s="330"/>
      <c r="P13" s="335"/>
    </row>
    <row r="14" spans="1:16" s="15" customFormat="1" ht="32.4">
      <c r="B14" s="182" t="s">
        <v>29</v>
      </c>
      <c r="C14" s="182"/>
      <c r="D14" s="182" t="s">
        <v>30</v>
      </c>
      <c r="E14" s="182"/>
      <c r="F14" s="182"/>
      <c r="G14" s="336"/>
      <c r="H14" s="182"/>
      <c r="I14" s="182"/>
      <c r="J14" s="182" t="s">
        <v>31</v>
      </c>
      <c r="K14" s="182"/>
      <c r="L14" s="330" t="s">
        <v>32</v>
      </c>
      <c r="M14" s="330"/>
      <c r="N14" s="330"/>
      <c r="O14" s="330"/>
      <c r="P14" s="330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45" t="s">
        <v>48</v>
      </c>
      <c r="E28" s="445"/>
      <c r="F28" s="44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45" t="str">
        <f>+D28</f>
        <v>WASHED BURGUNDY</v>
      </c>
      <c r="E29" s="445"/>
      <c r="F29" s="44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46" t="str">
        <f>+D29</f>
        <v>WASHED BURGUNDY</v>
      </c>
      <c r="E30" s="446"/>
      <c r="F30" s="446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47" t="s">
        <v>52</v>
      </c>
      <c r="E43" s="447"/>
      <c r="F43" s="447"/>
      <c r="G43" s="447"/>
      <c r="H43" s="447"/>
      <c r="I43" s="447"/>
      <c r="J43" s="447"/>
      <c r="K43" s="447"/>
      <c r="L43" s="447"/>
      <c r="M43" s="447"/>
      <c r="N43" s="447"/>
      <c r="O43" s="447"/>
      <c r="P43" s="447"/>
    </row>
    <row r="44" spans="1:16" s="4" customFormat="1" ht="59.1" customHeight="1" thickBot="1">
      <c r="B44" s="87" t="s">
        <v>53</v>
      </c>
      <c r="C44" s="24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</row>
    <row r="45" spans="1:16" s="25" customFormat="1" ht="120.6" thickBot="1">
      <c r="A45" s="449" t="s">
        <v>54</v>
      </c>
      <c r="B45" s="450"/>
      <c r="C45" s="450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51" t="s">
        <v>64</v>
      </c>
      <c r="N45" s="452"/>
      <c r="O45" s="452"/>
      <c r="P45" s="453"/>
    </row>
    <row r="46" spans="1:16" s="34" customFormat="1" ht="45.75" hidden="1" customHeight="1">
      <c r="A46" s="442" t="str">
        <f>D18</f>
        <v>BLACK</v>
      </c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3"/>
      <c r="O46" s="443"/>
      <c r="P46" s="444"/>
    </row>
    <row r="47" spans="1:16" s="128" customFormat="1" ht="120" hidden="1" customHeight="1">
      <c r="A47" s="129">
        <v>1</v>
      </c>
      <c r="B47" s="437" t="str">
        <f>$L$11</f>
        <v>100% DRY COTTON FLEECE 410GSM</v>
      </c>
      <c r="C47" s="437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37"/>
      <c r="M47" s="438"/>
      <c r="N47" s="439"/>
      <c r="O47" s="439"/>
      <c r="P47" s="440"/>
    </row>
    <row r="48" spans="1:16" s="128" customFormat="1" ht="89.25" hidden="1" customHeight="1">
      <c r="A48" s="129">
        <v>2</v>
      </c>
      <c r="B48" s="437" t="s">
        <v>66</v>
      </c>
      <c r="C48" s="437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37"/>
      <c r="M48" s="438"/>
      <c r="N48" s="439"/>
      <c r="O48" s="439"/>
      <c r="P48" s="440"/>
    </row>
    <row r="49" spans="1:16" s="128" customFormat="1" ht="129" hidden="1" customHeight="1">
      <c r="A49" s="129">
        <v>3</v>
      </c>
      <c r="B49" s="441" t="s">
        <v>68</v>
      </c>
      <c r="C49" s="441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37"/>
      <c r="M49" s="438"/>
      <c r="N49" s="439"/>
      <c r="O49" s="439"/>
      <c r="P49" s="440"/>
    </row>
    <row r="50" spans="1:16" s="34" customFormat="1" ht="51.75" customHeight="1">
      <c r="A50" s="434" t="str">
        <f>D23</f>
        <v>GREY HEATHER</v>
      </c>
      <c r="B50" s="435"/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6"/>
    </row>
    <row r="51" spans="1:16" s="128" customFormat="1" ht="186.75" customHeight="1">
      <c r="A51" s="129">
        <v>1</v>
      </c>
      <c r="B51" s="437" t="str">
        <f>$L$11</f>
        <v>100% DRY COTTON FLEECE 410GSM</v>
      </c>
      <c r="C51" s="437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38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39">
        <f>SUBTOTAL(9,I51:K51)</f>
        <v>483.06452999999999</v>
      </c>
      <c r="M51" s="438" t="s">
        <v>70</v>
      </c>
      <c r="N51" s="439"/>
      <c r="O51" s="439"/>
      <c r="P51" s="440"/>
    </row>
    <row r="52" spans="1:16" s="128" customFormat="1" ht="186.75" customHeight="1">
      <c r="A52" s="129">
        <v>2</v>
      </c>
      <c r="B52" s="437" t="s">
        <v>66</v>
      </c>
      <c r="C52" s="437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37">
        <f>SUBTOTAL(9,I52:K52)</f>
        <v>201.42861500000001</v>
      </c>
      <c r="M52" s="438" t="s">
        <v>71</v>
      </c>
      <c r="N52" s="439"/>
      <c r="O52" s="439"/>
      <c r="P52" s="440"/>
    </row>
    <row r="53" spans="1:16" s="128" customFormat="1" ht="186.75" customHeight="1">
      <c r="A53" s="129">
        <v>3</v>
      </c>
      <c r="B53" s="441" t="s">
        <v>68</v>
      </c>
      <c r="C53" s="441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37">
        <f>SUBTOTAL(9,I53:K53)</f>
        <v>12.731095</v>
      </c>
      <c r="M53" s="438" t="s">
        <v>72</v>
      </c>
      <c r="N53" s="439"/>
      <c r="O53" s="439"/>
      <c r="P53" s="440"/>
    </row>
    <row r="54" spans="1:16" s="34" customFormat="1" ht="51.75" hidden="1" customHeight="1">
      <c r="A54" s="434" t="str">
        <f>D28</f>
        <v>WASHED BURGUNDY</v>
      </c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6"/>
    </row>
    <row r="55" spans="1:16" s="128" customFormat="1" ht="96.75" hidden="1" customHeight="1">
      <c r="A55" s="129">
        <v>1</v>
      </c>
      <c r="B55" s="437" t="str">
        <f>$L$11</f>
        <v>100% DRY COTTON FLEECE 410GSM</v>
      </c>
      <c r="C55" s="437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37"/>
      <c r="M55" s="438"/>
      <c r="N55" s="439"/>
      <c r="O55" s="439"/>
      <c r="P55" s="440"/>
    </row>
    <row r="56" spans="1:16" s="128" customFormat="1" ht="70.5" hidden="1" customHeight="1">
      <c r="A56" s="129">
        <v>2</v>
      </c>
      <c r="B56" s="437" t="s">
        <v>66</v>
      </c>
      <c r="C56" s="437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37"/>
      <c r="M56" s="438"/>
      <c r="N56" s="439"/>
      <c r="O56" s="439"/>
      <c r="P56" s="440"/>
    </row>
    <row r="57" spans="1:16" s="128" customFormat="1" ht="125.25" hidden="1" customHeight="1">
      <c r="A57" s="129">
        <v>3</v>
      </c>
      <c r="B57" s="441" t="s">
        <v>68</v>
      </c>
      <c r="C57" s="441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37"/>
      <c r="M57" s="438"/>
      <c r="N57" s="439"/>
      <c r="O57" s="439"/>
      <c r="P57" s="440"/>
    </row>
    <row r="58" spans="1:16" s="34" customFormat="1" ht="51.75" hidden="1" customHeight="1">
      <c r="A58" s="434" t="str">
        <f>D33</f>
        <v>LIME</v>
      </c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6"/>
    </row>
    <row r="59" spans="1:16" s="128" customFormat="1" ht="96.75" hidden="1" customHeight="1">
      <c r="A59" s="129">
        <v>1</v>
      </c>
      <c r="B59" s="437" t="str">
        <f>$L$11</f>
        <v>100% DRY COTTON FLEECE 410GSM</v>
      </c>
      <c r="C59" s="437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37"/>
      <c r="M59" s="438"/>
      <c r="N59" s="439"/>
      <c r="O59" s="439"/>
      <c r="P59" s="440"/>
    </row>
    <row r="60" spans="1:16" s="128" customFormat="1" ht="70.5" hidden="1" customHeight="1">
      <c r="A60" s="129">
        <v>2</v>
      </c>
      <c r="B60" s="437" t="s">
        <v>66</v>
      </c>
      <c r="C60" s="437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37"/>
      <c r="M60" s="438"/>
      <c r="N60" s="439"/>
      <c r="O60" s="439"/>
      <c r="P60" s="440"/>
    </row>
    <row r="61" spans="1:16" s="128" customFormat="1" ht="125.25" hidden="1" customHeight="1">
      <c r="A61" s="129">
        <v>3</v>
      </c>
      <c r="B61" s="441" t="s">
        <v>68</v>
      </c>
      <c r="C61" s="441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37"/>
      <c r="M61" s="438"/>
      <c r="N61" s="439"/>
      <c r="O61" s="439"/>
      <c r="P61" s="440"/>
    </row>
    <row r="62" spans="1:16" s="34" customFormat="1" ht="21.75" customHeight="1">
      <c r="A62" s="434"/>
      <c r="B62" s="435"/>
      <c r="C62" s="435"/>
      <c r="D62" s="435"/>
      <c r="E62" s="435"/>
      <c r="F62" s="435"/>
      <c r="G62" s="435"/>
      <c r="H62" s="435"/>
      <c r="I62" s="435"/>
      <c r="J62" s="435"/>
      <c r="K62" s="435"/>
      <c r="L62" s="435"/>
      <c r="M62" s="435"/>
      <c r="N62" s="435"/>
      <c r="O62" s="435"/>
      <c r="P62" s="436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22" t="s">
        <v>74</v>
      </c>
      <c r="B64" s="423"/>
      <c r="C64" s="423"/>
      <c r="D64" s="423"/>
      <c r="E64" s="424"/>
      <c r="F64" s="84" t="s">
        <v>75</v>
      </c>
      <c r="G64" s="84" t="s">
        <v>76</v>
      </c>
      <c r="H64" s="425" t="s">
        <v>77</v>
      </c>
      <c r="I64" s="426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410" t="s">
        <v>84</v>
      </c>
      <c r="C65" s="410"/>
      <c r="D65" s="410"/>
      <c r="E65" s="410"/>
      <c r="F65" s="181" t="str">
        <f>H65</f>
        <v>BLACK</v>
      </c>
      <c r="G65" s="234"/>
      <c r="H65" s="414" t="str">
        <f>$D$18</f>
        <v>BLACK</v>
      </c>
      <c r="I65" s="413" t="str">
        <f t="shared" ref="I65:I88" si="0">$E$47</f>
        <v>BLACK</v>
      </c>
      <c r="J65" s="183" t="s">
        <v>85</v>
      </c>
      <c r="K65" s="183">
        <f>$P$20</f>
        <v>0</v>
      </c>
      <c r="L65" s="340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41"/>
    </row>
    <row r="66" spans="1:16" s="15" customFormat="1" ht="84" customHeight="1">
      <c r="A66" s="188">
        <v>1</v>
      </c>
      <c r="B66" s="410" t="s">
        <v>84</v>
      </c>
      <c r="C66" s="410"/>
      <c r="D66" s="410"/>
      <c r="E66" s="410"/>
      <c r="F66" s="181" t="str">
        <f>H66</f>
        <v>GREY HEATHER</v>
      </c>
      <c r="G66" s="234" t="s">
        <v>86</v>
      </c>
      <c r="H66" s="414" t="str">
        <f>$D$23</f>
        <v>GREY HEATHER</v>
      </c>
      <c r="I66" s="413" t="str">
        <f t="shared" si="0"/>
        <v>BLACK</v>
      </c>
      <c r="J66" s="183" t="s">
        <v>85</v>
      </c>
      <c r="K66" s="183">
        <f>$P$25</f>
        <v>769</v>
      </c>
      <c r="L66" s="340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41"/>
    </row>
    <row r="67" spans="1:16" s="15" customFormat="1" ht="57.75" hidden="1" customHeight="1">
      <c r="A67" s="188">
        <v>1</v>
      </c>
      <c r="B67" s="410" t="s">
        <v>84</v>
      </c>
      <c r="C67" s="410"/>
      <c r="D67" s="410"/>
      <c r="E67" s="410"/>
      <c r="F67" s="181" t="str">
        <f>H67</f>
        <v>WASHED BURGUNDY</v>
      </c>
      <c r="G67" s="234"/>
      <c r="H67" s="414" t="str">
        <f>$D$28</f>
        <v>WASHED BURGUNDY</v>
      </c>
      <c r="I67" s="413" t="str">
        <f t="shared" si="0"/>
        <v>BLACK</v>
      </c>
      <c r="J67" s="183" t="s">
        <v>85</v>
      </c>
      <c r="K67" s="183">
        <f>$P$30</f>
        <v>0</v>
      </c>
      <c r="L67" s="340">
        <f>195/5000</f>
        <v>3.9E-2</v>
      </c>
      <c r="M67" s="189">
        <f t="shared" si="1"/>
        <v>0</v>
      </c>
      <c r="N67" s="189"/>
      <c r="O67" s="185">
        <f t="shared" si="2"/>
        <v>0</v>
      </c>
      <c r="P67" s="341"/>
    </row>
    <row r="68" spans="1:16" s="15" customFormat="1" ht="57.75" hidden="1" customHeight="1">
      <c r="A68" s="188">
        <v>1</v>
      </c>
      <c r="B68" s="410" t="s">
        <v>84</v>
      </c>
      <c r="C68" s="410"/>
      <c r="D68" s="410"/>
      <c r="E68" s="410"/>
      <c r="F68" s="181" t="str">
        <f>H68</f>
        <v>LIME</v>
      </c>
      <c r="G68" s="234"/>
      <c r="H68" s="414" t="str">
        <f>$D$33</f>
        <v>LIME</v>
      </c>
      <c r="I68" s="413" t="str">
        <f t="shared" si="0"/>
        <v>BLACK</v>
      </c>
      <c r="J68" s="183" t="s">
        <v>85</v>
      </c>
      <c r="K68" s="183">
        <f>$P$35</f>
        <v>0</v>
      </c>
      <c r="L68" s="340">
        <f>195/5000</f>
        <v>3.9E-2</v>
      </c>
      <c r="M68" s="189">
        <f t="shared" si="1"/>
        <v>0</v>
      </c>
      <c r="N68" s="189"/>
      <c r="O68" s="185">
        <f t="shared" si="2"/>
        <v>0</v>
      </c>
      <c r="P68" s="341"/>
    </row>
    <row r="69" spans="1:16" s="15" customFormat="1" ht="57.75" hidden="1" customHeight="1">
      <c r="A69" s="188">
        <v>2</v>
      </c>
      <c r="B69" s="410" t="s">
        <v>87</v>
      </c>
      <c r="C69" s="410"/>
      <c r="D69" s="410"/>
      <c r="E69" s="410"/>
      <c r="F69" s="416" t="s">
        <v>44</v>
      </c>
      <c r="G69" s="419" t="s">
        <v>88</v>
      </c>
      <c r="H69" s="431" t="str">
        <f>$D$18</f>
        <v>BLACK</v>
      </c>
      <c r="I69" s="432" t="str">
        <f t="shared" si="0"/>
        <v>BLACK</v>
      </c>
      <c r="J69" s="183" t="s">
        <v>85</v>
      </c>
      <c r="K69" s="183">
        <f>$P$20</f>
        <v>0</v>
      </c>
      <c r="L69" s="342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41"/>
    </row>
    <row r="70" spans="1:16" s="15" customFormat="1" ht="84" customHeight="1">
      <c r="A70" s="188">
        <v>2</v>
      </c>
      <c r="B70" s="410" t="s">
        <v>87</v>
      </c>
      <c r="C70" s="410"/>
      <c r="D70" s="410"/>
      <c r="E70" s="410"/>
      <c r="F70" s="429" t="s">
        <v>44</v>
      </c>
      <c r="G70" s="430" t="s">
        <v>88</v>
      </c>
      <c r="H70" s="433" t="str">
        <f>$D$23</f>
        <v>GREY HEATHER</v>
      </c>
      <c r="I70" s="433" t="str">
        <f t="shared" si="0"/>
        <v>BLACK</v>
      </c>
      <c r="J70" s="183" t="s">
        <v>85</v>
      </c>
      <c r="K70" s="183">
        <f>$P$25</f>
        <v>769</v>
      </c>
      <c r="L70" s="342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41"/>
    </row>
    <row r="71" spans="1:16" s="15" customFormat="1" ht="57.75" hidden="1" customHeight="1">
      <c r="A71" s="188">
        <v>2</v>
      </c>
      <c r="B71" s="410" t="s">
        <v>87</v>
      </c>
      <c r="C71" s="410"/>
      <c r="D71" s="410"/>
      <c r="E71" s="410"/>
      <c r="F71" s="417" t="s">
        <v>44</v>
      </c>
      <c r="G71" s="420" t="s">
        <v>88</v>
      </c>
      <c r="H71" s="427" t="str">
        <f>$D$28</f>
        <v>WASHED BURGUNDY</v>
      </c>
      <c r="I71" s="428" t="str">
        <f t="shared" si="0"/>
        <v>BLACK</v>
      </c>
      <c r="J71" s="183" t="s">
        <v>85</v>
      </c>
      <c r="K71" s="183">
        <f>$P$30</f>
        <v>0</v>
      </c>
      <c r="L71" s="342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41"/>
    </row>
    <row r="72" spans="1:16" s="15" customFormat="1" ht="57.75" hidden="1" customHeight="1">
      <c r="A72" s="188">
        <v>2</v>
      </c>
      <c r="B72" s="410" t="s">
        <v>87</v>
      </c>
      <c r="C72" s="410"/>
      <c r="D72" s="410"/>
      <c r="E72" s="410"/>
      <c r="F72" s="418" t="s">
        <v>44</v>
      </c>
      <c r="G72" s="421" t="s">
        <v>88</v>
      </c>
      <c r="H72" s="414" t="str">
        <f>$D$33</f>
        <v>LIME</v>
      </c>
      <c r="I72" s="413" t="str">
        <f t="shared" si="0"/>
        <v>BLACK</v>
      </c>
      <c r="J72" s="183" t="s">
        <v>85</v>
      </c>
      <c r="K72" s="183">
        <f>$P$35</f>
        <v>0</v>
      </c>
      <c r="L72" s="342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41"/>
    </row>
    <row r="73" spans="1:16" s="15" customFormat="1" ht="57.75" hidden="1" customHeight="1">
      <c r="A73" s="188">
        <v>3</v>
      </c>
      <c r="B73" s="409" t="s">
        <v>89</v>
      </c>
      <c r="C73" s="410"/>
      <c r="D73" s="410"/>
      <c r="E73" s="410"/>
      <c r="F73" s="416" t="s">
        <v>90</v>
      </c>
      <c r="G73" s="419" t="s">
        <v>91</v>
      </c>
      <c r="H73" s="431" t="str">
        <f>$D$18</f>
        <v>BLACK</v>
      </c>
      <c r="I73" s="432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9"/>
      <c r="O73" s="185">
        <f t="shared" si="2"/>
        <v>0</v>
      </c>
      <c r="P73" s="341"/>
    </row>
    <row r="74" spans="1:16" s="15" customFormat="1" ht="84" customHeight="1">
      <c r="A74" s="188">
        <v>3</v>
      </c>
      <c r="B74" s="409" t="s">
        <v>89</v>
      </c>
      <c r="C74" s="410"/>
      <c r="D74" s="410"/>
      <c r="E74" s="410"/>
      <c r="F74" s="429"/>
      <c r="G74" s="430"/>
      <c r="H74" s="433" t="str">
        <f>$D$23</f>
        <v>GREY HEATHER</v>
      </c>
      <c r="I74" s="433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9"/>
      <c r="O74" s="185">
        <f t="shared" si="2"/>
        <v>769</v>
      </c>
      <c r="P74" s="341"/>
    </row>
    <row r="75" spans="1:16" s="15" customFormat="1" ht="57.75" hidden="1" customHeight="1">
      <c r="A75" s="188">
        <v>3</v>
      </c>
      <c r="B75" s="409" t="s">
        <v>89</v>
      </c>
      <c r="C75" s="410"/>
      <c r="D75" s="410"/>
      <c r="E75" s="410"/>
      <c r="F75" s="417"/>
      <c r="G75" s="420"/>
      <c r="H75" s="427" t="str">
        <f>$D$28</f>
        <v>WASHED BURGUNDY</v>
      </c>
      <c r="I75" s="428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9"/>
      <c r="O75" s="185">
        <f t="shared" si="2"/>
        <v>0</v>
      </c>
      <c r="P75" s="341"/>
    </row>
    <row r="76" spans="1:16" s="15" customFormat="1" ht="57.75" hidden="1" customHeight="1">
      <c r="A76" s="188">
        <v>3</v>
      </c>
      <c r="B76" s="409" t="s">
        <v>89</v>
      </c>
      <c r="C76" s="410"/>
      <c r="D76" s="410"/>
      <c r="E76" s="410"/>
      <c r="F76" s="418"/>
      <c r="G76" s="421"/>
      <c r="H76" s="414" t="str">
        <f>$D$33</f>
        <v>LIME</v>
      </c>
      <c r="I76" s="413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9"/>
      <c r="O76" s="185">
        <f t="shared" si="2"/>
        <v>0</v>
      </c>
      <c r="P76" s="341"/>
    </row>
    <row r="77" spans="1:16" s="15" customFormat="1" ht="57.75" hidden="1" customHeight="1">
      <c r="A77" s="188">
        <v>4</v>
      </c>
      <c r="B77" s="409" t="s">
        <v>93</v>
      </c>
      <c r="C77" s="410"/>
      <c r="D77" s="410"/>
      <c r="E77" s="410"/>
      <c r="F77" s="416" t="s">
        <v>90</v>
      </c>
      <c r="G77" s="419" t="s">
        <v>94</v>
      </c>
      <c r="H77" s="431" t="str">
        <f>$D$18</f>
        <v>BLACK</v>
      </c>
      <c r="I77" s="432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9"/>
      <c r="O77" s="185">
        <f t="shared" si="2"/>
        <v>0</v>
      </c>
      <c r="P77" s="341"/>
    </row>
    <row r="78" spans="1:16" s="15" customFormat="1" ht="84" customHeight="1">
      <c r="A78" s="188">
        <v>4</v>
      </c>
      <c r="B78" s="409" t="s">
        <v>93</v>
      </c>
      <c r="C78" s="410"/>
      <c r="D78" s="410"/>
      <c r="E78" s="410"/>
      <c r="F78" s="429"/>
      <c r="G78" s="430"/>
      <c r="H78" s="433" t="str">
        <f>$D$23</f>
        <v>GREY HEATHER</v>
      </c>
      <c r="I78" s="433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9"/>
      <c r="O78" s="185">
        <f t="shared" si="2"/>
        <v>769</v>
      </c>
      <c r="P78" s="341"/>
    </row>
    <row r="79" spans="1:16" s="15" customFormat="1" ht="57.75" hidden="1" customHeight="1">
      <c r="A79" s="188">
        <v>4</v>
      </c>
      <c r="B79" s="409" t="s">
        <v>93</v>
      </c>
      <c r="C79" s="410"/>
      <c r="D79" s="410"/>
      <c r="E79" s="410"/>
      <c r="F79" s="417"/>
      <c r="G79" s="420"/>
      <c r="H79" s="427" t="str">
        <f>$D$28</f>
        <v>WASHED BURGUNDY</v>
      </c>
      <c r="I79" s="428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9"/>
      <c r="O79" s="185">
        <f t="shared" si="2"/>
        <v>0</v>
      </c>
      <c r="P79" s="341"/>
    </row>
    <row r="80" spans="1:16" s="15" customFormat="1" ht="57.75" hidden="1" customHeight="1">
      <c r="A80" s="188">
        <v>4</v>
      </c>
      <c r="B80" s="409" t="s">
        <v>93</v>
      </c>
      <c r="C80" s="410"/>
      <c r="D80" s="410"/>
      <c r="E80" s="410"/>
      <c r="F80" s="418"/>
      <c r="G80" s="421"/>
      <c r="H80" s="414" t="str">
        <f>$D$33</f>
        <v>LIME</v>
      </c>
      <c r="I80" s="413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9"/>
      <c r="O80" s="185">
        <f t="shared" si="2"/>
        <v>0</v>
      </c>
      <c r="P80" s="341"/>
    </row>
    <row r="81" spans="1:16" s="15" customFormat="1" ht="57.75" hidden="1" customHeight="1">
      <c r="A81" s="188">
        <v>5</v>
      </c>
      <c r="B81" s="409" t="s">
        <v>95</v>
      </c>
      <c r="C81" s="410"/>
      <c r="D81" s="410"/>
      <c r="E81" s="410"/>
      <c r="F81" s="416" t="s">
        <v>96</v>
      </c>
      <c r="G81" s="419"/>
      <c r="H81" s="431" t="str">
        <f>$D$18</f>
        <v>BLACK</v>
      </c>
      <c r="I81" s="432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9"/>
      <c r="O81" s="185">
        <f t="shared" si="2"/>
        <v>0</v>
      </c>
      <c r="P81" s="341"/>
    </row>
    <row r="82" spans="1:16" s="15" customFormat="1" ht="84" customHeight="1">
      <c r="A82" s="188">
        <v>5</v>
      </c>
      <c r="B82" s="409" t="s">
        <v>95</v>
      </c>
      <c r="C82" s="410"/>
      <c r="D82" s="410"/>
      <c r="E82" s="410"/>
      <c r="F82" s="429"/>
      <c r="G82" s="430"/>
      <c r="H82" s="433" t="str">
        <f>$D$23</f>
        <v>GREY HEATHER</v>
      </c>
      <c r="I82" s="433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9"/>
      <c r="O82" s="185">
        <f t="shared" si="2"/>
        <v>769</v>
      </c>
      <c r="P82" s="341" t="s">
        <v>97</v>
      </c>
    </row>
    <row r="83" spans="1:16" s="15" customFormat="1" ht="57.75" hidden="1" customHeight="1">
      <c r="A83" s="188">
        <v>5</v>
      </c>
      <c r="B83" s="409" t="s">
        <v>95</v>
      </c>
      <c r="C83" s="410"/>
      <c r="D83" s="410"/>
      <c r="E83" s="410"/>
      <c r="F83" s="417"/>
      <c r="G83" s="420"/>
      <c r="H83" s="427" t="str">
        <f>$D$28</f>
        <v>WASHED BURGUNDY</v>
      </c>
      <c r="I83" s="428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9"/>
      <c r="O83" s="185">
        <f t="shared" si="2"/>
        <v>0</v>
      </c>
      <c r="P83" s="341"/>
    </row>
    <row r="84" spans="1:16" s="15" customFormat="1" ht="57.75" hidden="1" customHeight="1">
      <c r="A84" s="188">
        <v>5</v>
      </c>
      <c r="B84" s="409" t="s">
        <v>95</v>
      </c>
      <c r="C84" s="410"/>
      <c r="D84" s="410"/>
      <c r="E84" s="410"/>
      <c r="F84" s="418"/>
      <c r="G84" s="421"/>
      <c r="H84" s="414" t="str">
        <f>$D$33</f>
        <v>LIME</v>
      </c>
      <c r="I84" s="413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9"/>
      <c r="O84" s="185">
        <f t="shared" si="2"/>
        <v>0</v>
      </c>
      <c r="P84" s="341"/>
    </row>
    <row r="85" spans="1:16" s="15" customFormat="1" ht="57.75" hidden="1" customHeight="1">
      <c r="A85" s="188">
        <v>6</v>
      </c>
      <c r="B85" s="410" t="s">
        <v>98</v>
      </c>
      <c r="C85" s="410"/>
      <c r="D85" s="410"/>
      <c r="E85" s="410"/>
      <c r="F85" s="416" t="s">
        <v>99</v>
      </c>
      <c r="G85" s="419" t="s">
        <v>100</v>
      </c>
      <c r="H85" s="431" t="str">
        <f>$D$18</f>
        <v>BLACK</v>
      </c>
      <c r="I85" s="432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9">
        <f>K85*L85</f>
        <v>0</v>
      </c>
      <c r="N85" s="189"/>
      <c r="O85" s="185">
        <f t="shared" si="2"/>
        <v>0</v>
      </c>
      <c r="P85" s="341"/>
    </row>
    <row r="86" spans="1:16" s="15" customFormat="1" ht="95.25" customHeight="1">
      <c r="A86" s="188">
        <v>6</v>
      </c>
      <c r="B86" s="410" t="s">
        <v>98</v>
      </c>
      <c r="C86" s="410"/>
      <c r="D86" s="410"/>
      <c r="E86" s="410"/>
      <c r="F86" s="429"/>
      <c r="G86" s="430"/>
      <c r="H86" s="433" t="str">
        <f>$D$23</f>
        <v>GREY HEATHER</v>
      </c>
      <c r="I86" s="433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9">
        <f>K86*L86</f>
        <v>769</v>
      </c>
      <c r="N86" s="189"/>
      <c r="O86" s="185">
        <f t="shared" si="2"/>
        <v>769</v>
      </c>
      <c r="P86" s="341"/>
    </row>
    <row r="87" spans="1:16" s="15" customFormat="1" ht="32.4" hidden="1">
      <c r="A87" s="188">
        <v>6</v>
      </c>
      <c r="B87" s="410" t="s">
        <v>98</v>
      </c>
      <c r="C87" s="410"/>
      <c r="D87" s="410"/>
      <c r="E87" s="410"/>
      <c r="F87" s="417"/>
      <c r="G87" s="420"/>
      <c r="H87" s="427" t="str">
        <f>$D$28</f>
        <v>WASHED BURGUNDY</v>
      </c>
      <c r="I87" s="428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9">
        <f>K87*L87</f>
        <v>0</v>
      </c>
      <c r="N87" s="189"/>
      <c r="O87" s="185">
        <f t="shared" si="2"/>
        <v>0</v>
      </c>
      <c r="P87" s="341"/>
    </row>
    <row r="88" spans="1:16" s="15" customFormat="1" ht="32.4" hidden="1">
      <c r="A88" s="188">
        <v>6</v>
      </c>
      <c r="B88" s="410" t="s">
        <v>98</v>
      </c>
      <c r="C88" s="410"/>
      <c r="D88" s="410"/>
      <c r="E88" s="410"/>
      <c r="F88" s="418"/>
      <c r="G88" s="421"/>
      <c r="H88" s="414" t="str">
        <f>$D$33</f>
        <v>LIME</v>
      </c>
      <c r="I88" s="413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9">
        <f>K88*L88</f>
        <v>0</v>
      </c>
      <c r="N88" s="189"/>
      <c r="O88" s="185">
        <f t="shared" si="2"/>
        <v>0</v>
      </c>
      <c r="P88" s="341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22" t="s">
        <v>74</v>
      </c>
      <c r="B90" s="423"/>
      <c r="C90" s="423"/>
      <c r="D90" s="423"/>
      <c r="E90" s="424"/>
      <c r="F90" s="84" t="s">
        <v>75</v>
      </c>
      <c r="G90" s="84" t="s">
        <v>76</v>
      </c>
      <c r="H90" s="425" t="s">
        <v>77</v>
      </c>
      <c r="I90" s="426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188">
        <v>1</v>
      </c>
      <c r="B91" s="409" t="s">
        <v>102</v>
      </c>
      <c r="C91" s="410"/>
      <c r="D91" s="410"/>
      <c r="E91" s="410"/>
      <c r="F91" s="416" t="s">
        <v>96</v>
      </c>
      <c r="G91" s="419" t="s">
        <v>103</v>
      </c>
      <c r="H91" s="414" t="str">
        <f>$D$18</f>
        <v>BLACK</v>
      </c>
      <c r="I91" s="413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9"/>
      <c r="O91" s="185">
        <f t="shared" ref="O91:O131" si="6">ROUNDUP(N91+M91,0)</f>
        <v>0</v>
      </c>
      <c r="P91" s="326"/>
    </row>
    <row r="92" spans="1:16" s="34" customFormat="1" ht="98.25" customHeight="1">
      <c r="A92" s="188">
        <v>1</v>
      </c>
      <c r="B92" s="409" t="s">
        <v>102</v>
      </c>
      <c r="C92" s="410"/>
      <c r="D92" s="410"/>
      <c r="E92" s="410"/>
      <c r="F92" s="417"/>
      <c r="G92" s="420"/>
      <c r="H92" s="414" t="str">
        <f>$D$23</f>
        <v>GREY HEATHER</v>
      </c>
      <c r="I92" s="413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9"/>
      <c r="O92" s="185">
        <f t="shared" si="6"/>
        <v>1538</v>
      </c>
      <c r="P92" s="326" t="s">
        <v>105</v>
      </c>
    </row>
    <row r="93" spans="1:16" s="34" customFormat="1" ht="32.4" hidden="1">
      <c r="A93" s="188">
        <v>1</v>
      </c>
      <c r="B93" s="409" t="s">
        <v>102</v>
      </c>
      <c r="C93" s="410"/>
      <c r="D93" s="410"/>
      <c r="E93" s="410"/>
      <c r="F93" s="417"/>
      <c r="G93" s="420"/>
      <c r="H93" s="414" t="str">
        <f>$D$28</f>
        <v>WASHED BURGUNDY</v>
      </c>
      <c r="I93" s="413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9"/>
      <c r="O93" s="185">
        <f t="shared" si="6"/>
        <v>0</v>
      </c>
      <c r="P93" s="326"/>
    </row>
    <row r="94" spans="1:16" s="34" customFormat="1" ht="32.4" hidden="1">
      <c r="A94" s="188">
        <v>1</v>
      </c>
      <c r="B94" s="409" t="s">
        <v>102</v>
      </c>
      <c r="C94" s="410"/>
      <c r="D94" s="410"/>
      <c r="E94" s="410"/>
      <c r="F94" s="418"/>
      <c r="G94" s="421"/>
      <c r="H94" s="414" t="str">
        <f>$D$33</f>
        <v>LIME</v>
      </c>
      <c r="I94" s="413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9"/>
      <c r="O94" s="185">
        <f t="shared" si="6"/>
        <v>0</v>
      </c>
      <c r="P94" s="326"/>
    </row>
    <row r="95" spans="1:16" s="34" customFormat="1" ht="32.4" hidden="1">
      <c r="A95" s="188">
        <v>2</v>
      </c>
      <c r="B95" s="383" t="s">
        <v>106</v>
      </c>
      <c r="C95" s="415"/>
      <c r="D95" s="415"/>
      <c r="E95" s="384"/>
      <c r="F95" s="416" t="s">
        <v>96</v>
      </c>
      <c r="G95" s="419" t="s">
        <v>103</v>
      </c>
      <c r="H95" s="414" t="str">
        <f>$D$18</f>
        <v>BLACK</v>
      </c>
      <c r="I95" s="413" t="str">
        <f t="shared" si="4"/>
        <v>BLACK</v>
      </c>
      <c r="J95" s="183" t="s">
        <v>104</v>
      </c>
      <c r="K95" s="183">
        <f>$P$20</f>
        <v>0</v>
      </c>
      <c r="L95" s="190">
        <f>L107*2</f>
        <v>0.08</v>
      </c>
      <c r="M95" s="183">
        <f t="shared" si="5"/>
        <v>0</v>
      </c>
      <c r="N95" s="189"/>
      <c r="O95" s="185">
        <f t="shared" si="6"/>
        <v>0</v>
      </c>
      <c r="P95" s="326"/>
    </row>
    <row r="96" spans="1:16" s="34" customFormat="1" ht="98.25" customHeight="1">
      <c r="A96" s="188">
        <v>2</v>
      </c>
      <c r="B96" s="383" t="s">
        <v>106</v>
      </c>
      <c r="C96" s="415"/>
      <c r="D96" s="415"/>
      <c r="E96" s="384"/>
      <c r="F96" s="417"/>
      <c r="G96" s="420"/>
      <c r="H96" s="414" t="str">
        <f>$D$23</f>
        <v>GREY HEATHER</v>
      </c>
      <c r="I96" s="413" t="str">
        <f t="shared" si="4"/>
        <v>BLACK</v>
      </c>
      <c r="J96" s="183" t="s">
        <v>104</v>
      </c>
      <c r="K96" s="183">
        <f>$P$25</f>
        <v>769</v>
      </c>
      <c r="L96" s="190">
        <f>L108*2</f>
        <v>0.08</v>
      </c>
      <c r="M96" s="183">
        <f t="shared" si="5"/>
        <v>61.52</v>
      </c>
      <c r="N96" s="189"/>
      <c r="O96" s="185">
        <f t="shared" si="6"/>
        <v>62</v>
      </c>
      <c r="P96" s="326" t="s">
        <v>105</v>
      </c>
    </row>
    <row r="97" spans="1:16" s="34" customFormat="1" ht="32.4" hidden="1">
      <c r="A97" s="188">
        <v>2</v>
      </c>
      <c r="B97" s="383" t="s">
        <v>106</v>
      </c>
      <c r="C97" s="415"/>
      <c r="D97" s="415"/>
      <c r="E97" s="384"/>
      <c r="F97" s="417"/>
      <c r="G97" s="420"/>
      <c r="H97" s="414" t="str">
        <f>$D$28</f>
        <v>WASHED BURGUNDY</v>
      </c>
      <c r="I97" s="413" t="str">
        <f t="shared" si="4"/>
        <v>BLACK</v>
      </c>
      <c r="J97" s="183" t="s">
        <v>104</v>
      </c>
      <c r="K97" s="183">
        <f>$P$30</f>
        <v>0</v>
      </c>
      <c r="L97" s="190">
        <f>L109*2</f>
        <v>0.08</v>
      </c>
      <c r="M97" s="183">
        <f t="shared" si="5"/>
        <v>0</v>
      </c>
      <c r="N97" s="189"/>
      <c r="O97" s="185">
        <f t="shared" si="6"/>
        <v>0</v>
      </c>
      <c r="P97" s="326"/>
    </row>
    <row r="98" spans="1:16" s="34" customFormat="1" ht="32.4" hidden="1">
      <c r="A98" s="188">
        <v>2</v>
      </c>
      <c r="B98" s="383" t="s">
        <v>106</v>
      </c>
      <c r="C98" s="415"/>
      <c r="D98" s="415"/>
      <c r="E98" s="384"/>
      <c r="F98" s="418"/>
      <c r="G98" s="421"/>
      <c r="H98" s="414" t="str">
        <f>$D$33</f>
        <v>LIME</v>
      </c>
      <c r="I98" s="413" t="str">
        <f t="shared" si="4"/>
        <v>BLACK</v>
      </c>
      <c r="J98" s="183" t="s">
        <v>104</v>
      </c>
      <c r="K98" s="183">
        <f>$P$35</f>
        <v>0</v>
      </c>
      <c r="L98" s="190">
        <f>L110*2</f>
        <v>0.08</v>
      </c>
      <c r="M98" s="183">
        <f t="shared" si="5"/>
        <v>0</v>
      </c>
      <c r="N98" s="189"/>
      <c r="O98" s="185">
        <f t="shared" si="6"/>
        <v>0</v>
      </c>
      <c r="P98" s="326"/>
    </row>
    <row r="99" spans="1:16" s="34" customFormat="1" ht="32.4" hidden="1">
      <c r="A99" s="188">
        <v>3</v>
      </c>
      <c r="B99" s="383" t="s">
        <v>107</v>
      </c>
      <c r="C99" s="415"/>
      <c r="D99" s="415"/>
      <c r="E99" s="384"/>
      <c r="F99" s="416" t="s">
        <v>108</v>
      </c>
      <c r="G99" s="419" t="s">
        <v>109</v>
      </c>
      <c r="H99" s="414" t="str">
        <f>$D$18</f>
        <v>BLACK</v>
      </c>
      <c r="I99" s="413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9"/>
      <c r="O99" s="185">
        <f t="shared" si="6"/>
        <v>0</v>
      </c>
      <c r="P99" s="326"/>
    </row>
    <row r="100" spans="1:16" s="34" customFormat="1" ht="98.25" customHeight="1">
      <c r="A100" s="188">
        <v>3</v>
      </c>
      <c r="B100" s="383" t="s">
        <v>107</v>
      </c>
      <c r="C100" s="415"/>
      <c r="D100" s="415"/>
      <c r="E100" s="384"/>
      <c r="F100" s="417"/>
      <c r="G100" s="420"/>
      <c r="H100" s="414" t="str">
        <f>$D$23</f>
        <v>GREY HEATHER</v>
      </c>
      <c r="I100" s="413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9"/>
      <c r="O100" s="185">
        <f t="shared" si="6"/>
        <v>769</v>
      </c>
      <c r="P100" s="326"/>
    </row>
    <row r="101" spans="1:16" s="34" customFormat="1" ht="32.4" hidden="1">
      <c r="A101" s="188">
        <v>3</v>
      </c>
      <c r="B101" s="383" t="s">
        <v>107</v>
      </c>
      <c r="C101" s="415"/>
      <c r="D101" s="415"/>
      <c r="E101" s="384"/>
      <c r="F101" s="417"/>
      <c r="G101" s="420"/>
      <c r="H101" s="414" t="str">
        <f>$D$28</f>
        <v>WASHED BURGUNDY</v>
      </c>
      <c r="I101" s="413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9"/>
      <c r="O101" s="185">
        <f t="shared" si="6"/>
        <v>0</v>
      </c>
      <c r="P101" s="326"/>
    </row>
    <row r="102" spans="1:16" s="34" customFormat="1" ht="32.4" hidden="1">
      <c r="A102" s="188">
        <v>3</v>
      </c>
      <c r="B102" s="383" t="s">
        <v>107</v>
      </c>
      <c r="C102" s="415"/>
      <c r="D102" s="415"/>
      <c r="E102" s="384"/>
      <c r="F102" s="418"/>
      <c r="G102" s="421"/>
      <c r="H102" s="414" t="str">
        <f>$D$33</f>
        <v>LIME</v>
      </c>
      <c r="I102" s="413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9"/>
      <c r="O102" s="185">
        <f t="shared" si="6"/>
        <v>0</v>
      </c>
      <c r="P102" s="326"/>
    </row>
    <row r="103" spans="1:16" s="34" customFormat="1" ht="32.4" hidden="1">
      <c r="A103" s="188">
        <v>4</v>
      </c>
      <c r="B103" s="383" t="s">
        <v>110</v>
      </c>
      <c r="C103" s="415"/>
      <c r="D103" s="415"/>
      <c r="E103" s="384"/>
      <c r="F103" s="181" t="s">
        <v>111</v>
      </c>
      <c r="G103" s="181"/>
      <c r="H103" s="414" t="str">
        <f>$D$18</f>
        <v>BLACK</v>
      </c>
      <c r="I103" s="413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9"/>
      <c r="O103" s="185">
        <f t="shared" si="6"/>
        <v>0</v>
      </c>
      <c r="P103" s="326"/>
    </row>
    <row r="104" spans="1:16" s="34" customFormat="1" ht="63.75" customHeight="1">
      <c r="A104" s="188">
        <v>4</v>
      </c>
      <c r="B104" s="383" t="s">
        <v>110</v>
      </c>
      <c r="C104" s="415"/>
      <c r="D104" s="415"/>
      <c r="E104" s="384"/>
      <c r="F104" s="181" t="s">
        <v>111</v>
      </c>
      <c r="G104" s="181"/>
      <c r="H104" s="414" t="str">
        <f>$D$23</f>
        <v>GREY HEATHER</v>
      </c>
      <c r="I104" s="413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9"/>
      <c r="O104" s="185">
        <f t="shared" si="6"/>
        <v>769</v>
      </c>
      <c r="P104" s="326"/>
    </row>
    <row r="105" spans="1:16" s="34" customFormat="1" ht="32.4" hidden="1">
      <c r="A105" s="188">
        <v>4</v>
      </c>
      <c r="B105" s="383" t="s">
        <v>110</v>
      </c>
      <c r="C105" s="415"/>
      <c r="D105" s="415"/>
      <c r="E105" s="384"/>
      <c r="F105" s="181" t="s">
        <v>111</v>
      </c>
      <c r="G105" s="181"/>
      <c r="H105" s="414" t="str">
        <f>$D$28</f>
        <v>WASHED BURGUNDY</v>
      </c>
      <c r="I105" s="413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9"/>
      <c r="O105" s="185">
        <f t="shared" si="6"/>
        <v>0</v>
      </c>
      <c r="P105" s="326"/>
    </row>
    <row r="106" spans="1:16" s="34" customFormat="1" ht="32.4" hidden="1">
      <c r="A106" s="188">
        <v>4</v>
      </c>
      <c r="B106" s="383" t="s">
        <v>110</v>
      </c>
      <c r="C106" s="415"/>
      <c r="D106" s="415"/>
      <c r="E106" s="384"/>
      <c r="F106" s="181" t="s">
        <v>111</v>
      </c>
      <c r="G106" s="181"/>
      <c r="H106" s="414" t="str">
        <f>$D$33</f>
        <v>LIME</v>
      </c>
      <c r="I106" s="413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9"/>
      <c r="O106" s="185">
        <f t="shared" si="6"/>
        <v>0</v>
      </c>
      <c r="P106" s="326"/>
    </row>
    <row r="107" spans="1:16" s="34" customFormat="1" ht="32.4" hidden="1">
      <c r="A107" s="188">
        <v>5</v>
      </c>
      <c r="B107" s="409" t="s">
        <v>112</v>
      </c>
      <c r="C107" s="410"/>
      <c r="D107" s="410"/>
      <c r="E107" s="410"/>
      <c r="F107" s="181" t="s">
        <v>113</v>
      </c>
      <c r="G107" s="181"/>
      <c r="H107" s="414" t="str">
        <f>$D$18</f>
        <v>BLACK</v>
      </c>
      <c r="I107" s="413" t="str">
        <f t="shared" si="4"/>
        <v>BLACK</v>
      </c>
      <c r="J107" s="183" t="s">
        <v>104</v>
      </c>
      <c r="K107" s="183">
        <f>$P$20</f>
        <v>0</v>
      </c>
      <c r="L107" s="190">
        <f>1/25</f>
        <v>0.04</v>
      </c>
      <c r="M107" s="183">
        <f t="shared" si="5"/>
        <v>0</v>
      </c>
      <c r="N107" s="189"/>
      <c r="O107" s="185">
        <f t="shared" si="6"/>
        <v>0</v>
      </c>
      <c r="P107" s="326"/>
    </row>
    <row r="108" spans="1:16" s="34" customFormat="1" ht="63.75" customHeight="1">
      <c r="A108" s="188">
        <v>5</v>
      </c>
      <c r="B108" s="409" t="s">
        <v>112</v>
      </c>
      <c r="C108" s="410"/>
      <c r="D108" s="410"/>
      <c r="E108" s="410"/>
      <c r="F108" s="181" t="s">
        <v>113</v>
      </c>
      <c r="G108" s="181"/>
      <c r="H108" s="414" t="str">
        <f>$D$23</f>
        <v>GREY HEATHER</v>
      </c>
      <c r="I108" s="413" t="str">
        <f t="shared" si="4"/>
        <v>BLACK</v>
      </c>
      <c r="J108" s="183" t="s">
        <v>104</v>
      </c>
      <c r="K108" s="183">
        <f>$P$25</f>
        <v>769</v>
      </c>
      <c r="L108" s="190">
        <f>1/25</f>
        <v>0.04</v>
      </c>
      <c r="M108" s="183">
        <f t="shared" si="5"/>
        <v>30.76</v>
      </c>
      <c r="N108" s="189"/>
      <c r="O108" s="185">
        <f t="shared" si="6"/>
        <v>31</v>
      </c>
      <c r="P108" s="326"/>
    </row>
    <row r="109" spans="1:16" s="34" customFormat="1" ht="32.4" hidden="1">
      <c r="A109" s="188">
        <v>5</v>
      </c>
      <c r="B109" s="409" t="s">
        <v>112</v>
      </c>
      <c r="C109" s="410"/>
      <c r="D109" s="410"/>
      <c r="E109" s="410"/>
      <c r="F109" s="181" t="s">
        <v>113</v>
      </c>
      <c r="G109" s="181"/>
      <c r="H109" s="414" t="str">
        <f>$D$28</f>
        <v>WASHED BURGUNDY</v>
      </c>
      <c r="I109" s="413" t="str">
        <f t="shared" si="4"/>
        <v>BLACK</v>
      </c>
      <c r="J109" s="183" t="s">
        <v>104</v>
      </c>
      <c r="K109" s="183">
        <f>$P$30</f>
        <v>0</v>
      </c>
      <c r="L109" s="190">
        <f>1/25</f>
        <v>0.04</v>
      </c>
      <c r="M109" s="183">
        <f t="shared" si="5"/>
        <v>0</v>
      </c>
      <c r="N109" s="189"/>
      <c r="O109" s="185">
        <f t="shared" si="6"/>
        <v>0</v>
      </c>
      <c r="P109" s="326"/>
    </row>
    <row r="110" spans="1:16" s="34" customFormat="1" ht="32.4" hidden="1">
      <c r="A110" s="188">
        <v>5</v>
      </c>
      <c r="B110" s="409" t="s">
        <v>112</v>
      </c>
      <c r="C110" s="410"/>
      <c r="D110" s="410"/>
      <c r="E110" s="410"/>
      <c r="F110" s="181" t="s">
        <v>113</v>
      </c>
      <c r="G110" s="181"/>
      <c r="H110" s="414" t="str">
        <f>$D$33</f>
        <v>LIME</v>
      </c>
      <c r="I110" s="413" t="str">
        <f t="shared" si="4"/>
        <v>BLACK</v>
      </c>
      <c r="J110" s="183" t="s">
        <v>104</v>
      </c>
      <c r="K110" s="183">
        <f>$P$35</f>
        <v>0</v>
      </c>
      <c r="L110" s="190">
        <f>1/25</f>
        <v>0.04</v>
      </c>
      <c r="M110" s="183">
        <f t="shared" si="5"/>
        <v>0</v>
      </c>
      <c r="N110" s="189"/>
      <c r="O110" s="185">
        <f t="shared" si="6"/>
        <v>0</v>
      </c>
      <c r="P110" s="326"/>
    </row>
    <row r="111" spans="1:16" s="34" customFormat="1" ht="32.4" hidden="1">
      <c r="A111" s="188">
        <v>6</v>
      </c>
      <c r="B111" s="409" t="s">
        <v>114</v>
      </c>
      <c r="C111" s="410"/>
      <c r="D111" s="410"/>
      <c r="E111" s="410"/>
      <c r="F111" s="181" t="s">
        <v>113</v>
      </c>
      <c r="G111" s="181"/>
      <c r="H111" s="414" t="str">
        <f>$D$18</f>
        <v>BLACK</v>
      </c>
      <c r="I111" s="413" t="str">
        <f t="shared" si="4"/>
        <v>BLACK</v>
      </c>
      <c r="J111" s="183" t="s">
        <v>104</v>
      </c>
      <c r="K111" s="183">
        <f>$P$20</f>
        <v>0</v>
      </c>
      <c r="L111" s="190">
        <f>L107*2</f>
        <v>0.08</v>
      </c>
      <c r="M111" s="183">
        <f t="shared" si="5"/>
        <v>0</v>
      </c>
      <c r="N111" s="189"/>
      <c r="O111" s="185">
        <f t="shared" si="6"/>
        <v>0</v>
      </c>
      <c r="P111" s="326"/>
    </row>
    <row r="112" spans="1:16" s="34" customFormat="1" ht="63.75" customHeight="1">
      <c r="A112" s="188">
        <v>6</v>
      </c>
      <c r="B112" s="409" t="s">
        <v>114</v>
      </c>
      <c r="C112" s="410"/>
      <c r="D112" s="410"/>
      <c r="E112" s="410"/>
      <c r="F112" s="181" t="s">
        <v>113</v>
      </c>
      <c r="G112" s="181"/>
      <c r="H112" s="414" t="str">
        <f>$D$23</f>
        <v>GREY HEATHER</v>
      </c>
      <c r="I112" s="413" t="str">
        <f t="shared" si="4"/>
        <v>BLACK</v>
      </c>
      <c r="J112" s="183" t="s">
        <v>104</v>
      </c>
      <c r="K112" s="183">
        <f>$P$25</f>
        <v>769</v>
      </c>
      <c r="L112" s="190">
        <f>L108*2</f>
        <v>0.08</v>
      </c>
      <c r="M112" s="183">
        <f t="shared" si="5"/>
        <v>61.52</v>
      </c>
      <c r="N112" s="189"/>
      <c r="O112" s="185">
        <f t="shared" si="6"/>
        <v>62</v>
      </c>
      <c r="P112" s="326"/>
    </row>
    <row r="113" spans="1:16" s="34" customFormat="1" ht="32.4" hidden="1">
      <c r="A113" s="188">
        <v>6</v>
      </c>
      <c r="B113" s="409" t="s">
        <v>114</v>
      </c>
      <c r="C113" s="410"/>
      <c r="D113" s="410"/>
      <c r="E113" s="410"/>
      <c r="F113" s="181" t="s">
        <v>113</v>
      </c>
      <c r="G113" s="181"/>
      <c r="H113" s="414" t="str">
        <f>$D$28</f>
        <v>WASHED BURGUNDY</v>
      </c>
      <c r="I113" s="413" t="str">
        <f t="shared" si="4"/>
        <v>BLACK</v>
      </c>
      <c r="J113" s="183" t="s">
        <v>104</v>
      </c>
      <c r="K113" s="183">
        <f>$P$30</f>
        <v>0</v>
      </c>
      <c r="L113" s="190">
        <f>L109*2</f>
        <v>0.08</v>
      </c>
      <c r="M113" s="183">
        <f t="shared" si="5"/>
        <v>0</v>
      </c>
      <c r="N113" s="189"/>
      <c r="O113" s="185">
        <f t="shared" si="6"/>
        <v>0</v>
      </c>
      <c r="P113" s="326"/>
    </row>
    <row r="114" spans="1:16" s="34" customFormat="1" ht="32.4" hidden="1">
      <c r="A114" s="188">
        <v>6</v>
      </c>
      <c r="B114" s="409" t="s">
        <v>114</v>
      </c>
      <c r="C114" s="410"/>
      <c r="D114" s="410"/>
      <c r="E114" s="410"/>
      <c r="F114" s="181" t="s">
        <v>113</v>
      </c>
      <c r="G114" s="181"/>
      <c r="H114" s="414" t="str">
        <f>$D$33</f>
        <v>LIME</v>
      </c>
      <c r="I114" s="413" t="str">
        <f t="shared" si="4"/>
        <v>BLACK</v>
      </c>
      <c r="J114" s="183" t="s">
        <v>104</v>
      </c>
      <c r="K114" s="183">
        <f>$P$35</f>
        <v>0</v>
      </c>
      <c r="L114" s="190">
        <f>L110*2</f>
        <v>0.08</v>
      </c>
      <c r="M114" s="183">
        <f t="shared" si="5"/>
        <v>0</v>
      </c>
      <c r="N114" s="189"/>
      <c r="O114" s="185">
        <f t="shared" si="6"/>
        <v>0</v>
      </c>
      <c r="P114" s="326"/>
    </row>
    <row r="115" spans="1:16" s="34" customFormat="1" ht="32.4" hidden="1">
      <c r="A115" s="188">
        <v>7</v>
      </c>
      <c r="B115" s="409" t="s">
        <v>115</v>
      </c>
      <c r="C115" s="410"/>
      <c r="D115" s="410"/>
      <c r="E115" s="410"/>
      <c r="F115" s="181" t="s">
        <v>111</v>
      </c>
      <c r="G115" s="181"/>
      <c r="H115" s="414" t="str">
        <f>$D$18</f>
        <v>BLACK</v>
      </c>
      <c r="I115" s="413" t="str">
        <f t="shared" si="4"/>
        <v>BLACK</v>
      </c>
      <c r="J115" s="183" t="s">
        <v>104</v>
      </c>
      <c r="K115" s="183">
        <f>$P$20</f>
        <v>0</v>
      </c>
      <c r="L115" s="190">
        <f>L107</f>
        <v>0.04</v>
      </c>
      <c r="M115" s="183">
        <f t="shared" si="5"/>
        <v>0</v>
      </c>
      <c r="N115" s="189"/>
      <c r="O115" s="185">
        <f t="shared" si="6"/>
        <v>0</v>
      </c>
      <c r="P115" s="326"/>
    </row>
    <row r="116" spans="1:16" s="34" customFormat="1" ht="63.75" customHeight="1">
      <c r="A116" s="188">
        <v>7</v>
      </c>
      <c r="B116" s="409" t="s">
        <v>115</v>
      </c>
      <c r="C116" s="410"/>
      <c r="D116" s="410"/>
      <c r="E116" s="410"/>
      <c r="F116" s="181" t="s">
        <v>111</v>
      </c>
      <c r="G116" s="181"/>
      <c r="H116" s="414" t="str">
        <f>$D$23</f>
        <v>GREY HEATHER</v>
      </c>
      <c r="I116" s="413" t="str">
        <f t="shared" si="4"/>
        <v>BLACK</v>
      </c>
      <c r="J116" s="183" t="s">
        <v>104</v>
      </c>
      <c r="K116" s="183">
        <f>$P$25</f>
        <v>769</v>
      </c>
      <c r="L116" s="190">
        <f>L108</f>
        <v>0.04</v>
      </c>
      <c r="M116" s="183">
        <f t="shared" si="5"/>
        <v>30.76</v>
      </c>
      <c r="N116" s="189"/>
      <c r="O116" s="185">
        <f t="shared" si="6"/>
        <v>31</v>
      </c>
      <c r="P116" s="326"/>
    </row>
    <row r="117" spans="1:16" s="34" customFormat="1" ht="32.4" hidden="1">
      <c r="A117" s="188">
        <v>7</v>
      </c>
      <c r="B117" s="409" t="s">
        <v>115</v>
      </c>
      <c r="C117" s="410"/>
      <c r="D117" s="410"/>
      <c r="E117" s="410"/>
      <c r="F117" s="181" t="s">
        <v>111</v>
      </c>
      <c r="G117" s="181"/>
      <c r="H117" s="414" t="str">
        <f>$D$28</f>
        <v>WASHED BURGUNDY</v>
      </c>
      <c r="I117" s="413" t="str">
        <f t="shared" si="4"/>
        <v>BLACK</v>
      </c>
      <c r="J117" s="183" t="s">
        <v>104</v>
      </c>
      <c r="K117" s="183">
        <f>$P$30</f>
        <v>0</v>
      </c>
      <c r="L117" s="190">
        <f>L109</f>
        <v>0.04</v>
      </c>
      <c r="M117" s="183">
        <f t="shared" si="5"/>
        <v>0</v>
      </c>
      <c r="N117" s="189"/>
      <c r="O117" s="185">
        <f t="shared" si="6"/>
        <v>0</v>
      </c>
      <c r="P117" s="326"/>
    </row>
    <row r="118" spans="1:16" s="34" customFormat="1" ht="32.4" hidden="1">
      <c r="A118" s="188">
        <v>7</v>
      </c>
      <c r="B118" s="409" t="s">
        <v>115</v>
      </c>
      <c r="C118" s="410"/>
      <c r="D118" s="410"/>
      <c r="E118" s="410"/>
      <c r="F118" s="181" t="s">
        <v>111</v>
      </c>
      <c r="G118" s="181"/>
      <c r="H118" s="414" t="str">
        <f>$D$33</f>
        <v>LIME</v>
      </c>
      <c r="I118" s="413" t="str">
        <f t="shared" si="4"/>
        <v>BLACK</v>
      </c>
      <c r="J118" s="183" t="s">
        <v>104</v>
      </c>
      <c r="K118" s="183">
        <f>$P$35</f>
        <v>0</v>
      </c>
      <c r="L118" s="190">
        <f>L110</f>
        <v>0.04</v>
      </c>
      <c r="M118" s="183">
        <f t="shared" si="5"/>
        <v>0</v>
      </c>
      <c r="N118" s="189"/>
      <c r="O118" s="185">
        <f t="shared" si="6"/>
        <v>0</v>
      </c>
      <c r="P118" s="326"/>
    </row>
    <row r="119" spans="1:16" s="34" customFormat="1" ht="32.4" hidden="1">
      <c r="A119" s="188">
        <v>8</v>
      </c>
      <c r="B119" s="383" t="s">
        <v>116</v>
      </c>
      <c r="C119" s="415"/>
      <c r="D119" s="415"/>
      <c r="E119" s="384"/>
      <c r="F119" s="181" t="s">
        <v>117</v>
      </c>
      <c r="G119" s="181"/>
      <c r="H119" s="414" t="str">
        <f>$D$18</f>
        <v>BLACK</v>
      </c>
      <c r="I119" s="413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9"/>
      <c r="O119" s="185">
        <f t="shared" si="6"/>
        <v>0</v>
      </c>
      <c r="P119" s="326"/>
    </row>
    <row r="120" spans="1:16" s="34" customFormat="1" ht="63.75" customHeight="1">
      <c r="A120" s="188">
        <v>8</v>
      </c>
      <c r="B120" s="409" t="s">
        <v>116</v>
      </c>
      <c r="C120" s="410"/>
      <c r="D120" s="410"/>
      <c r="E120" s="410"/>
      <c r="F120" s="181" t="s">
        <v>117</v>
      </c>
      <c r="G120" s="181"/>
      <c r="H120" s="414" t="str">
        <f>$D$23</f>
        <v>GREY HEATHER</v>
      </c>
      <c r="I120" s="413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9"/>
      <c r="O120" s="185">
        <f t="shared" si="6"/>
        <v>769</v>
      </c>
      <c r="P120" s="326"/>
    </row>
    <row r="121" spans="1:16" s="34" customFormat="1" ht="32.4" hidden="1">
      <c r="A121" s="188">
        <v>8</v>
      </c>
      <c r="B121" s="409" t="s">
        <v>116</v>
      </c>
      <c r="C121" s="410"/>
      <c r="D121" s="410"/>
      <c r="E121" s="410"/>
      <c r="F121" s="181" t="s">
        <v>117</v>
      </c>
      <c r="G121" s="181"/>
      <c r="H121" s="414" t="str">
        <f>$D$28</f>
        <v>WASHED BURGUNDY</v>
      </c>
      <c r="I121" s="413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9"/>
      <c r="O121" s="185">
        <f t="shared" si="6"/>
        <v>0</v>
      </c>
      <c r="P121" s="326"/>
    </row>
    <row r="122" spans="1:16" s="34" customFormat="1" ht="32.4" hidden="1">
      <c r="A122" s="188">
        <v>8</v>
      </c>
      <c r="B122" s="409" t="s">
        <v>116</v>
      </c>
      <c r="C122" s="410"/>
      <c r="D122" s="410"/>
      <c r="E122" s="410"/>
      <c r="F122" s="181" t="s">
        <v>117</v>
      </c>
      <c r="G122" s="181"/>
      <c r="H122" s="414" t="str">
        <f>$D$33</f>
        <v>LIME</v>
      </c>
      <c r="I122" s="413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9"/>
      <c r="O122" s="185">
        <f t="shared" si="6"/>
        <v>0</v>
      </c>
      <c r="P122" s="326"/>
    </row>
    <row r="123" spans="1:16" s="34" customFormat="1" ht="32.4" hidden="1">
      <c r="A123" s="188">
        <v>9</v>
      </c>
      <c r="B123" s="409" t="s">
        <v>118</v>
      </c>
      <c r="C123" s="410"/>
      <c r="D123" s="410"/>
      <c r="E123" s="410"/>
      <c r="F123" s="181" t="s">
        <v>111</v>
      </c>
      <c r="G123" s="181"/>
      <c r="H123" s="414" t="str">
        <f>$D$18</f>
        <v>BLACK</v>
      </c>
      <c r="I123" s="413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9"/>
      <c r="O123" s="185">
        <f t="shared" si="6"/>
        <v>0</v>
      </c>
      <c r="P123" s="326"/>
    </row>
    <row r="124" spans="1:16" s="34" customFormat="1" ht="63.75" customHeight="1">
      <c r="A124" s="188">
        <v>9</v>
      </c>
      <c r="B124" s="383" t="s">
        <v>118</v>
      </c>
      <c r="C124" s="415"/>
      <c r="D124" s="415"/>
      <c r="E124" s="384"/>
      <c r="F124" s="181" t="s">
        <v>111</v>
      </c>
      <c r="G124" s="181"/>
      <c r="H124" s="414" t="str">
        <f>$D$23</f>
        <v>GREY HEATHER</v>
      </c>
      <c r="I124" s="413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9"/>
      <c r="O124" s="185">
        <f t="shared" si="6"/>
        <v>846</v>
      </c>
      <c r="P124" s="326"/>
    </row>
    <row r="125" spans="1:16" s="34" customFormat="1" ht="32.4" hidden="1">
      <c r="A125" s="188">
        <v>9</v>
      </c>
      <c r="B125" s="383" t="s">
        <v>118</v>
      </c>
      <c r="C125" s="415"/>
      <c r="D125" s="415"/>
      <c r="E125" s="384"/>
      <c r="F125" s="181" t="s">
        <v>111</v>
      </c>
      <c r="G125" s="181"/>
      <c r="H125" s="414" t="str">
        <f>$D$28</f>
        <v>WASHED BURGUNDY</v>
      </c>
      <c r="I125" s="413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9"/>
      <c r="O125" s="185">
        <f t="shared" si="6"/>
        <v>0</v>
      </c>
      <c r="P125" s="326"/>
    </row>
    <row r="126" spans="1:16" s="34" customFormat="1" ht="32.4" hidden="1">
      <c r="A126" s="188">
        <v>9</v>
      </c>
      <c r="B126" s="383" t="s">
        <v>118</v>
      </c>
      <c r="C126" s="415"/>
      <c r="D126" s="415"/>
      <c r="E126" s="384"/>
      <c r="F126" s="181" t="s">
        <v>111</v>
      </c>
      <c r="G126" s="181"/>
      <c r="H126" s="414" t="str">
        <f>$D$33</f>
        <v>LIME</v>
      </c>
      <c r="I126" s="413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9"/>
      <c r="O126" s="185">
        <f t="shared" si="6"/>
        <v>0</v>
      </c>
      <c r="P126" s="326"/>
    </row>
    <row r="127" spans="1:16" s="34" customFormat="1" ht="46.5" customHeight="1">
      <c r="A127" s="188">
        <v>10</v>
      </c>
      <c r="B127" s="409" t="s">
        <v>119</v>
      </c>
      <c r="C127" s="410"/>
      <c r="D127" s="410"/>
      <c r="E127" s="410"/>
      <c r="F127" s="411" t="s">
        <v>120</v>
      </c>
      <c r="G127" s="181"/>
      <c r="H127" s="412" t="s">
        <v>121</v>
      </c>
      <c r="I127" s="413"/>
      <c r="J127" s="183" t="s">
        <v>104</v>
      </c>
      <c r="K127" s="183">
        <v>9</v>
      </c>
      <c r="L127" s="190">
        <f>$L$107*2</f>
        <v>0.08</v>
      </c>
      <c r="M127" s="183">
        <f t="shared" si="7"/>
        <v>0.72</v>
      </c>
      <c r="N127" s="189"/>
      <c r="O127" s="185">
        <f t="shared" si="6"/>
        <v>1</v>
      </c>
      <c r="P127" s="326"/>
    </row>
    <row r="128" spans="1:16" s="34" customFormat="1" ht="46.5" customHeight="1">
      <c r="A128" s="188">
        <v>10</v>
      </c>
      <c r="B128" s="409" t="s">
        <v>119</v>
      </c>
      <c r="C128" s="410"/>
      <c r="D128" s="410"/>
      <c r="E128" s="410"/>
      <c r="F128" s="411"/>
      <c r="G128" s="181"/>
      <c r="H128" s="412" t="s">
        <v>122</v>
      </c>
      <c r="I128" s="413"/>
      <c r="J128" s="183" t="s">
        <v>104</v>
      </c>
      <c r="K128" s="183">
        <v>24</v>
      </c>
      <c r="L128" s="190">
        <f>$L$107*2</f>
        <v>0.08</v>
      </c>
      <c r="M128" s="183">
        <f t="shared" si="7"/>
        <v>1.92</v>
      </c>
      <c r="N128" s="189"/>
      <c r="O128" s="185">
        <f t="shared" si="6"/>
        <v>2</v>
      </c>
      <c r="P128" s="326"/>
    </row>
    <row r="129" spans="1:16" s="34" customFormat="1" ht="46.5" customHeight="1">
      <c r="A129" s="188">
        <v>10</v>
      </c>
      <c r="B129" s="409" t="s">
        <v>119</v>
      </c>
      <c r="C129" s="410"/>
      <c r="D129" s="410"/>
      <c r="E129" s="410"/>
      <c r="F129" s="411"/>
      <c r="G129" s="181"/>
      <c r="H129" s="412" t="s">
        <v>123</v>
      </c>
      <c r="I129" s="413"/>
      <c r="J129" s="183" t="s">
        <v>104</v>
      </c>
      <c r="K129" s="183">
        <v>12</v>
      </c>
      <c r="L129" s="190">
        <f>$L$107*2</f>
        <v>0.08</v>
      </c>
      <c r="M129" s="183">
        <f t="shared" si="7"/>
        <v>0.96</v>
      </c>
      <c r="N129" s="189"/>
      <c r="O129" s="185">
        <f t="shared" si="6"/>
        <v>1</v>
      </c>
      <c r="P129" s="326"/>
    </row>
    <row r="130" spans="1:16" s="34" customFormat="1" ht="46.5" customHeight="1">
      <c r="A130" s="188">
        <v>10</v>
      </c>
      <c r="B130" s="409" t="s">
        <v>119</v>
      </c>
      <c r="C130" s="410"/>
      <c r="D130" s="410"/>
      <c r="E130" s="410"/>
      <c r="F130" s="411"/>
      <c r="G130" s="181"/>
      <c r="H130" s="412">
        <v>41</v>
      </c>
      <c r="I130" s="413"/>
      <c r="J130" s="183" t="s">
        <v>104</v>
      </c>
      <c r="K130" s="183">
        <v>30</v>
      </c>
      <c r="L130" s="190">
        <f>$L$107*2</f>
        <v>0.08</v>
      </c>
      <c r="M130" s="183">
        <f t="shared" si="7"/>
        <v>2.4</v>
      </c>
      <c r="N130" s="189"/>
      <c r="O130" s="185">
        <f t="shared" si="6"/>
        <v>3</v>
      </c>
      <c r="P130" s="326"/>
    </row>
    <row r="131" spans="1:16" s="34" customFormat="1" ht="46.5" customHeight="1">
      <c r="A131" s="188">
        <v>10</v>
      </c>
      <c r="B131" s="409" t="s">
        <v>119</v>
      </c>
      <c r="C131" s="410"/>
      <c r="D131" s="410"/>
      <c r="E131" s="410"/>
      <c r="F131" s="411"/>
      <c r="G131" s="181"/>
      <c r="H131" s="414">
        <v>42</v>
      </c>
      <c r="I131" s="413"/>
      <c r="J131" s="183" t="s">
        <v>104</v>
      </c>
      <c r="K131" s="183">
        <v>67</v>
      </c>
      <c r="L131" s="190">
        <f>$L$107*2</f>
        <v>0.08</v>
      </c>
      <c r="M131" s="183">
        <f t="shared" si="7"/>
        <v>5.36</v>
      </c>
      <c r="N131" s="189"/>
      <c r="O131" s="185">
        <f t="shared" si="6"/>
        <v>6</v>
      </c>
      <c r="P131" s="326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380" t="s">
        <v>125</v>
      </c>
      <c r="K133" s="380"/>
      <c r="L133" s="380"/>
      <c r="M133" s="380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93" t="s">
        <v>128</v>
      </c>
      <c r="C135" s="394"/>
      <c r="D135" s="394"/>
      <c r="E135" s="394"/>
      <c r="F135" s="394"/>
      <c r="G135" s="394"/>
      <c r="H135" s="394"/>
      <c r="I135" s="40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43" t="s">
        <v>129</v>
      </c>
      <c r="D136" s="403" t="s">
        <v>130</v>
      </c>
      <c r="E136" s="403"/>
      <c r="F136" s="403" t="s">
        <v>131</v>
      </c>
      <c r="G136" s="403"/>
      <c r="H136" s="403"/>
      <c r="I136" s="403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44" t="str">
        <f>$D$18</f>
        <v>BLACK</v>
      </c>
      <c r="C137" s="404" t="s">
        <v>132</v>
      </c>
      <c r="D137" s="406" t="s">
        <v>133</v>
      </c>
      <c r="E137" s="407"/>
      <c r="F137" s="408" t="s">
        <v>134</v>
      </c>
      <c r="G137" s="408"/>
      <c r="H137" s="408"/>
      <c r="I137" s="408"/>
      <c r="J137" s="35"/>
      <c r="K137" s="35"/>
      <c r="L137" s="35"/>
      <c r="M137" s="35"/>
      <c r="N137" s="35"/>
    </row>
    <row r="138" spans="1:16" s="15" customFormat="1" ht="64.8" hidden="1">
      <c r="A138" s="92"/>
      <c r="B138" s="344" t="str">
        <f>$D$23</f>
        <v>GREY HEATHER</v>
      </c>
      <c r="C138" s="405"/>
      <c r="D138" s="368" t="s">
        <v>135</v>
      </c>
      <c r="E138" s="370"/>
      <c r="F138" s="408" t="s">
        <v>136</v>
      </c>
      <c r="G138" s="408"/>
      <c r="H138" s="408"/>
      <c r="I138" s="408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393"/>
      <c r="C140" s="394"/>
      <c r="D140" s="395"/>
      <c r="E140" s="395"/>
      <c r="F140" s="395"/>
      <c r="G140" s="395"/>
      <c r="H140" s="395"/>
      <c r="I140" s="396"/>
      <c r="J140" s="35"/>
      <c r="K140" s="35"/>
    </row>
    <row r="141" spans="1:16" s="15" customFormat="1" ht="32.4" hidden="1">
      <c r="A141" s="92"/>
      <c r="B141" s="383"/>
      <c r="C141" s="384"/>
      <c r="D141" s="230" t="s">
        <v>36</v>
      </c>
      <c r="E141" s="230" t="s">
        <v>37</v>
      </c>
      <c r="F141" s="230" t="s">
        <v>38</v>
      </c>
      <c r="G141" s="230" t="s">
        <v>39</v>
      </c>
      <c r="H141" s="230" t="s">
        <v>40</v>
      </c>
      <c r="I141" s="230" t="s">
        <v>41</v>
      </c>
      <c r="J141" s="35"/>
    </row>
    <row r="142" spans="1:16" s="15" customFormat="1" ht="178.5" hidden="1" customHeight="1">
      <c r="A142" s="92"/>
      <c r="B142" s="397" t="s">
        <v>137</v>
      </c>
      <c r="C142" s="397"/>
      <c r="D142" s="345"/>
      <c r="E142" s="345">
        <v>2.2000000000000002</v>
      </c>
      <c r="F142" s="398">
        <v>3</v>
      </c>
      <c r="G142" s="399"/>
      <c r="H142" s="399"/>
      <c r="I142" s="400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401" t="s">
        <v>139</v>
      </c>
      <c r="D144" s="401"/>
      <c r="E144" s="401"/>
      <c r="F144" s="40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393" t="s">
        <v>128</v>
      </c>
      <c r="C145" s="394"/>
      <c r="D145" s="394"/>
      <c r="E145" s="394"/>
      <c r="F145" s="394"/>
      <c r="G145" s="394"/>
      <c r="H145" s="394"/>
      <c r="I145" s="40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390" t="s">
        <v>142</v>
      </c>
      <c r="F146" s="391"/>
      <c r="G146" s="391"/>
      <c r="H146" s="391"/>
      <c r="I146" s="39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68" t="s">
        <v>145</v>
      </c>
      <c r="F147" s="369"/>
      <c r="G147" s="369"/>
      <c r="H147" s="369"/>
      <c r="I147" s="37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68" t="s">
        <v>146</v>
      </c>
      <c r="F148" s="369"/>
      <c r="G148" s="369"/>
      <c r="H148" s="369"/>
      <c r="I148" s="37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68" t="s">
        <v>145</v>
      </c>
      <c r="F149" s="369"/>
      <c r="G149" s="369"/>
      <c r="H149" s="369"/>
      <c r="I149" s="37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68" t="s">
        <v>145</v>
      </c>
      <c r="F150" s="369"/>
      <c r="G150" s="369"/>
      <c r="H150" s="369"/>
      <c r="I150" s="370"/>
      <c r="J150" s="35"/>
      <c r="K150" s="35"/>
      <c r="L150" s="35"/>
      <c r="M150" s="35"/>
      <c r="N150" s="35"/>
    </row>
    <row r="151" spans="1:16" s="15" customFormat="1" ht="32.4">
      <c r="A151" s="92"/>
      <c r="B151" s="393" t="s">
        <v>147</v>
      </c>
      <c r="C151" s="394"/>
      <c r="D151" s="395"/>
      <c r="E151" s="395"/>
      <c r="F151" s="395"/>
      <c r="G151" s="395"/>
      <c r="H151" s="395"/>
      <c r="I151" s="396"/>
      <c r="J151" s="35"/>
      <c r="K151" s="35"/>
    </row>
    <row r="152" spans="1:16" s="15" customFormat="1" ht="56.25" customHeight="1">
      <c r="A152" s="92"/>
      <c r="B152" s="383"/>
      <c r="C152" s="384"/>
      <c r="D152" s="230" t="s">
        <v>36</v>
      </c>
      <c r="E152" s="230" t="s">
        <v>37</v>
      </c>
      <c r="F152" s="230" t="s">
        <v>38</v>
      </c>
      <c r="G152" s="230" t="s">
        <v>39</v>
      </c>
      <c r="H152" s="230" t="s">
        <v>40</v>
      </c>
      <c r="I152" s="230" t="s">
        <v>41</v>
      </c>
      <c r="J152" s="35"/>
    </row>
    <row r="153" spans="1:16" s="15" customFormat="1" ht="111.75" customHeight="1">
      <c r="A153" s="92"/>
      <c r="B153" s="385" t="s">
        <v>148</v>
      </c>
      <c r="C153" s="38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85" t="s">
        <v>149</v>
      </c>
      <c r="C154" s="38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387" t="s">
        <v>152</v>
      </c>
      <c r="D157" s="388"/>
      <c r="E157" s="388"/>
      <c r="F157" s="388"/>
      <c r="G157" s="388"/>
      <c r="H157" s="388"/>
      <c r="I157" s="38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44" t="str">
        <f>$D$18</f>
        <v>BLACK</v>
      </c>
      <c r="C158" s="368" t="s">
        <v>153</v>
      </c>
      <c r="D158" s="369"/>
      <c r="E158" s="369"/>
      <c r="F158" s="369"/>
      <c r="G158" s="369"/>
      <c r="H158" s="369"/>
      <c r="I158" s="37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44" t="str">
        <f>$D$23</f>
        <v>GREY HEATHER</v>
      </c>
      <c r="C159" s="368" t="s">
        <v>154</v>
      </c>
      <c r="D159" s="369"/>
      <c r="E159" s="369"/>
      <c r="F159" s="369"/>
      <c r="G159" s="369"/>
      <c r="H159" s="369"/>
      <c r="I159" s="37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44" t="s">
        <v>155</v>
      </c>
      <c r="C160" s="371" t="s">
        <v>153</v>
      </c>
      <c r="D160" s="372"/>
      <c r="E160" s="372"/>
      <c r="F160" s="372"/>
      <c r="G160" s="372"/>
      <c r="H160" s="372"/>
      <c r="I160" s="37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44" t="s">
        <v>156</v>
      </c>
      <c r="C161" s="374"/>
      <c r="D161" s="375"/>
      <c r="E161" s="375"/>
      <c r="F161" s="375"/>
      <c r="G161" s="375"/>
      <c r="H161" s="375"/>
      <c r="I161" s="37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44" t="s">
        <v>50</v>
      </c>
      <c r="C162" s="377"/>
      <c r="D162" s="378"/>
      <c r="E162" s="378"/>
      <c r="F162" s="378"/>
      <c r="G162" s="378"/>
      <c r="H162" s="378"/>
      <c r="I162" s="379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80" t="s">
        <v>157</v>
      </c>
      <c r="C164" s="380"/>
      <c r="D164" s="380"/>
      <c r="E164" s="38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05" t="s">
        <v>161</v>
      </c>
      <c r="C168" s="306" t="s">
        <v>37</v>
      </c>
      <c r="D168" s="306" t="s">
        <v>38</v>
      </c>
      <c r="E168" s="306" t="s">
        <v>39</v>
      </c>
      <c r="F168" s="306" t="s">
        <v>40</v>
      </c>
      <c r="G168" s="306" t="s">
        <v>41</v>
      </c>
      <c r="H168" s="306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05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81"/>
      <c r="B170" s="38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</row>
    <row r="171" spans="1:16" s="96" customFormat="1" ht="133.05000000000001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20"/>
  <sheetViews>
    <sheetView tabSelected="1" view="pageBreakPreview" topLeftCell="A30" zoomScale="40" zoomScaleNormal="10" zoomScaleSheetLayoutView="40" zoomScalePageLayoutView="25" workbookViewId="0">
      <selection activeCell="M13" sqref="M13"/>
    </sheetView>
  </sheetViews>
  <sheetFormatPr defaultColWidth="9.21875" defaultRowHeight="16.8"/>
  <cols>
    <col min="1" max="1" width="8.44140625" style="38" customWidth="1"/>
    <col min="2" max="2" width="25" style="38" customWidth="1"/>
    <col min="3" max="3" width="24.21875" style="38" customWidth="1"/>
    <col min="4" max="4" width="39.21875" style="38" customWidth="1"/>
    <col min="5" max="5" width="22.77734375" style="38" customWidth="1"/>
    <col min="6" max="6" width="24.5546875" style="224" customWidth="1"/>
    <col min="7" max="7" width="20" style="39" customWidth="1"/>
    <col min="8" max="8" width="19.44140625" style="38" customWidth="1"/>
    <col min="9" max="9" width="18.5546875" style="38" customWidth="1"/>
    <col min="10" max="10" width="16" style="38" customWidth="1"/>
    <col min="11" max="11" width="22.21875" style="38" customWidth="1"/>
    <col min="12" max="12" width="21.5546875" style="38" customWidth="1"/>
    <col min="13" max="13" width="15.77734375" style="38" customWidth="1"/>
    <col min="14" max="15" width="13.44140625" style="38" customWidth="1"/>
    <col min="16" max="16" width="24.21875" style="38" customWidth="1"/>
    <col min="17" max="17" width="27.21875" style="38" customWidth="1"/>
    <col min="18" max="18" width="9.21875" style="38"/>
    <col min="19" max="19" width="13.21875" style="38" bestFit="1" customWidth="1"/>
    <col min="20" max="20" width="9.5546875" style="38" bestFit="1" customWidth="1"/>
    <col min="21" max="16384" width="9.21875" style="38"/>
  </cols>
  <sheetData>
    <row r="1" spans="1:17" s="4" customFormat="1" ht="40.049999999999997" customHeight="1">
      <c r="A1" s="69"/>
      <c r="B1" s="69"/>
      <c r="C1" s="69"/>
      <c r="D1" s="70"/>
      <c r="E1" s="69"/>
      <c r="F1" s="216"/>
      <c r="G1" s="69"/>
      <c r="H1" s="69"/>
      <c r="I1" s="69"/>
      <c r="J1" s="69"/>
      <c r="K1" s="69"/>
      <c r="L1" s="71"/>
      <c r="M1" s="71"/>
      <c r="N1" s="468" t="s">
        <v>0</v>
      </c>
      <c r="O1" s="468" t="s">
        <v>0</v>
      </c>
      <c r="P1" s="469" t="s">
        <v>1</v>
      </c>
      <c r="Q1" s="469"/>
    </row>
    <row r="2" spans="1:17" s="4" customFormat="1" ht="40.049999999999997" customHeight="1">
      <c r="A2" s="69"/>
      <c r="B2" s="69"/>
      <c r="C2" s="69"/>
      <c r="D2" s="69"/>
      <c r="E2" s="69"/>
      <c r="F2" s="216"/>
      <c r="G2" s="69"/>
      <c r="H2" s="69"/>
      <c r="I2" s="69"/>
      <c r="J2" s="69"/>
      <c r="K2" s="69"/>
      <c r="L2" s="71"/>
      <c r="M2" s="71"/>
      <c r="N2" s="468" t="s">
        <v>2</v>
      </c>
      <c r="O2" s="468" t="s">
        <v>2</v>
      </c>
      <c r="P2" s="470" t="s">
        <v>3</v>
      </c>
      <c r="Q2" s="470"/>
    </row>
    <row r="3" spans="1:17" s="4" customFormat="1" ht="40.049999999999997" customHeight="1">
      <c r="A3" s="69"/>
      <c r="B3" s="69"/>
      <c r="C3" s="69"/>
      <c r="D3" s="69"/>
      <c r="E3" s="69"/>
      <c r="F3" s="216"/>
      <c r="G3" s="69"/>
      <c r="H3" s="69"/>
      <c r="I3" s="69"/>
      <c r="J3" s="69"/>
      <c r="K3" s="69"/>
      <c r="L3" s="71"/>
      <c r="M3" s="71"/>
      <c r="N3" s="468" t="s">
        <v>4</v>
      </c>
      <c r="O3" s="468" t="s">
        <v>4</v>
      </c>
      <c r="P3" s="471" t="s">
        <v>5</v>
      </c>
      <c r="Q3" s="469"/>
    </row>
    <row r="4" spans="1:17" s="5" customFormat="1" ht="33" customHeight="1" thickBot="1">
      <c r="B4" s="6" t="s">
        <v>163</v>
      </c>
      <c r="F4" s="217"/>
      <c r="G4" s="7"/>
    </row>
    <row r="5" spans="1:17" s="5" customFormat="1" ht="58.05" customHeight="1">
      <c r="B5" s="8" t="s">
        <v>7</v>
      </c>
      <c r="C5" s="8"/>
      <c r="D5" s="6"/>
      <c r="F5" s="218"/>
      <c r="G5" s="498" t="s">
        <v>164</v>
      </c>
      <c r="H5" s="499"/>
      <c r="I5" s="499"/>
      <c r="J5" s="499"/>
      <c r="K5" s="499"/>
      <c r="L5" s="499"/>
      <c r="M5" s="500"/>
    </row>
    <row r="6" spans="1:17" s="10" customFormat="1" ht="58.05" customHeight="1">
      <c r="B6" s="11" t="s">
        <v>9</v>
      </c>
      <c r="C6" s="11"/>
      <c r="D6" s="12" t="s">
        <v>165</v>
      </c>
      <c r="E6" s="14"/>
      <c r="F6" s="219"/>
      <c r="G6" s="501"/>
      <c r="H6" s="502"/>
      <c r="I6" s="502"/>
      <c r="J6" s="502"/>
      <c r="K6" s="502"/>
      <c r="L6" s="502"/>
      <c r="M6" s="503"/>
      <c r="N6" s="13"/>
      <c r="O6" s="13"/>
      <c r="P6" s="13"/>
      <c r="Q6" s="13"/>
    </row>
    <row r="7" spans="1:17" s="10" customFormat="1" ht="58.05" customHeight="1">
      <c r="B7" s="11" t="s">
        <v>11</v>
      </c>
      <c r="C7" s="11"/>
      <c r="D7" s="12" t="s">
        <v>166</v>
      </c>
      <c r="E7" s="12"/>
      <c r="F7" s="219"/>
      <c r="G7" s="501"/>
      <c r="H7" s="502"/>
      <c r="I7" s="502"/>
      <c r="J7" s="502"/>
      <c r="K7" s="502"/>
      <c r="L7" s="502"/>
      <c r="M7" s="503"/>
      <c r="N7" s="13"/>
      <c r="O7" s="13"/>
      <c r="P7" s="13"/>
      <c r="Q7" s="13"/>
    </row>
    <row r="8" spans="1:17" s="10" customFormat="1" ht="58.05" customHeight="1" thickBot="1">
      <c r="B8" s="11" t="s">
        <v>13</v>
      </c>
      <c r="C8" s="11"/>
      <c r="D8" s="497" t="s">
        <v>167</v>
      </c>
      <c r="E8" s="463"/>
      <c r="F8" s="463"/>
      <c r="G8" s="504"/>
      <c r="H8" s="505"/>
      <c r="I8" s="505"/>
      <c r="J8" s="505"/>
      <c r="K8" s="505"/>
      <c r="L8" s="505"/>
      <c r="M8" s="506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28" t="s">
        <v>17</v>
      </c>
      <c r="C10" s="328"/>
      <c r="D10" s="136" t="s">
        <v>169</v>
      </c>
      <c r="E10" s="136"/>
      <c r="F10" s="346"/>
      <c r="G10" s="329"/>
      <c r="H10" s="136"/>
      <c r="I10" s="182"/>
      <c r="J10" s="347" t="s">
        <v>19</v>
      </c>
      <c r="K10" s="182"/>
      <c r="L10" s="182"/>
      <c r="M10" s="182" t="s">
        <v>170</v>
      </c>
      <c r="N10" s="330"/>
      <c r="O10" s="330"/>
      <c r="P10" s="330"/>
      <c r="Q10" s="330"/>
    </row>
    <row r="11" spans="1:17" s="15" customFormat="1" ht="100.5" customHeight="1">
      <c r="B11" s="182" t="s">
        <v>21</v>
      </c>
      <c r="C11" s="182"/>
      <c r="D11" s="464">
        <v>45426</v>
      </c>
      <c r="E11" s="465"/>
      <c r="F11" s="465"/>
      <c r="G11" s="332"/>
      <c r="H11" s="331"/>
      <c r="I11" s="182"/>
      <c r="J11" s="347" t="s">
        <v>22</v>
      </c>
      <c r="K11" s="182"/>
      <c r="L11" s="182"/>
      <c r="M11" s="466" t="s">
        <v>171</v>
      </c>
      <c r="N11" s="466"/>
      <c r="O11" s="466"/>
      <c r="P11" s="466"/>
      <c r="Q11" s="466"/>
    </row>
    <row r="12" spans="1:17" s="15" customFormat="1" ht="32.4">
      <c r="B12" s="182" t="s">
        <v>24</v>
      </c>
      <c r="C12" s="182"/>
      <c r="D12" s="333">
        <f>D11+10</f>
        <v>45436</v>
      </c>
      <c r="E12" s="182"/>
      <c r="F12" s="335"/>
      <c r="G12" s="334"/>
      <c r="H12" s="335"/>
      <c r="I12" s="182"/>
      <c r="J12" s="347" t="s">
        <v>25</v>
      </c>
      <c r="M12" s="182" t="s">
        <v>172</v>
      </c>
      <c r="N12" s="182"/>
      <c r="O12" s="335"/>
      <c r="P12" s="335"/>
      <c r="Q12" s="330"/>
    </row>
    <row r="13" spans="1:17" s="15" customFormat="1" ht="32.4">
      <c r="B13" s="467"/>
      <c r="C13" s="467"/>
      <c r="D13" s="467"/>
      <c r="E13" s="467"/>
      <c r="F13" s="467"/>
      <c r="G13" s="334"/>
      <c r="H13" s="335"/>
      <c r="I13" s="182"/>
      <c r="J13" s="347" t="s">
        <v>27</v>
      </c>
      <c r="K13" s="182"/>
      <c r="L13" s="182"/>
      <c r="M13" s="182" t="s">
        <v>173</v>
      </c>
      <c r="N13" s="335"/>
      <c r="O13" s="330"/>
      <c r="P13" s="330"/>
      <c r="Q13" s="335"/>
    </row>
    <row r="14" spans="1:17" s="15" customFormat="1" ht="32.4">
      <c r="B14" s="182" t="s">
        <v>29</v>
      </c>
      <c r="C14" s="182"/>
      <c r="D14" s="182" t="s">
        <v>30</v>
      </c>
      <c r="E14" s="182"/>
      <c r="F14" s="335"/>
      <c r="G14" s="336"/>
      <c r="H14" s="182"/>
      <c r="I14" s="182"/>
      <c r="J14" s="347" t="s">
        <v>31</v>
      </c>
      <c r="K14" s="182"/>
      <c r="L14" s="182"/>
      <c r="M14" s="330" t="s">
        <v>174</v>
      </c>
      <c r="N14" s="330"/>
      <c r="O14" s="330"/>
      <c r="P14" s="330"/>
      <c r="Q14" s="330"/>
    </row>
    <row r="15" spans="1:17" s="15" customFormat="1" ht="32.549999999999997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9" s="196" customFormat="1" ht="37.5" customHeight="1">
      <c r="B17" s="285"/>
      <c r="C17" s="286" t="s">
        <v>34</v>
      </c>
      <c r="D17" s="286" t="s">
        <v>35</v>
      </c>
      <c r="E17" s="194" t="s">
        <v>36</v>
      </c>
      <c r="F17" s="194" t="s">
        <v>175</v>
      </c>
      <c r="G17" s="194" t="s">
        <v>37</v>
      </c>
      <c r="H17" s="194" t="s">
        <v>38</v>
      </c>
      <c r="I17" s="194" t="s">
        <v>39</v>
      </c>
      <c r="J17" s="194" t="s">
        <v>40</v>
      </c>
      <c r="K17" s="194" t="s">
        <v>41</v>
      </c>
      <c r="L17" s="194"/>
      <c r="M17" s="194"/>
      <c r="N17" s="194"/>
      <c r="O17" s="194"/>
      <c r="P17" s="194"/>
      <c r="Q17" s="195" t="s">
        <v>42</v>
      </c>
    </row>
    <row r="18" spans="2:19" s="196" customFormat="1" ht="54">
      <c r="B18" s="287" t="s">
        <v>43</v>
      </c>
      <c r="C18" s="287"/>
      <c r="D18" s="288" t="s">
        <v>176</v>
      </c>
      <c r="E18" s="197"/>
      <c r="F18" s="198"/>
      <c r="G18" s="198"/>
      <c r="H18" s="198">
        <v>1</v>
      </c>
      <c r="I18" s="198"/>
      <c r="J18" s="198"/>
      <c r="K18" s="198"/>
      <c r="L18" s="198"/>
      <c r="M18" s="198"/>
      <c r="N18" s="198"/>
      <c r="O18" s="198"/>
      <c r="P18" s="198"/>
      <c r="Q18" s="199">
        <f>SUM(E18:P18)</f>
        <v>1</v>
      </c>
    </row>
    <row r="19" spans="2:19" s="196" customFormat="1" ht="54">
      <c r="B19" s="287" t="s">
        <v>45</v>
      </c>
      <c r="C19" s="287"/>
      <c r="D19" s="289" t="str">
        <f>+D18</f>
        <v>JET BLACK</v>
      </c>
      <c r="E19" s="197"/>
      <c r="F19" s="198"/>
      <c r="G19" s="198"/>
      <c r="H19" s="198">
        <v>2</v>
      </c>
      <c r="I19" s="198"/>
      <c r="J19" s="198"/>
      <c r="K19" s="198"/>
      <c r="L19" s="200"/>
      <c r="M19" s="200"/>
      <c r="N19" s="200"/>
      <c r="O19" s="200"/>
      <c r="P19" s="200"/>
      <c r="Q19" s="199">
        <f t="shared" ref="Q19:Q22" si="0">SUM(E19:P19)</f>
        <v>2</v>
      </c>
    </row>
    <row r="20" spans="2:19" s="196" customFormat="1" ht="54">
      <c r="B20" s="287"/>
      <c r="C20" s="287"/>
      <c r="D20" s="289" t="str">
        <f>D19</f>
        <v>JET BLACK</v>
      </c>
      <c r="E20" s="197"/>
      <c r="F20" s="198"/>
      <c r="G20" s="198"/>
      <c r="H20" s="198"/>
      <c r="I20" s="198"/>
      <c r="J20" s="198"/>
      <c r="K20" s="198"/>
      <c r="L20" s="215"/>
      <c r="M20" s="200"/>
      <c r="N20" s="200"/>
      <c r="O20" s="200"/>
      <c r="P20" s="200"/>
      <c r="Q20" s="199">
        <f t="shared" si="0"/>
        <v>0</v>
      </c>
    </row>
    <row r="21" spans="2:19" s="196" customFormat="1" ht="54">
      <c r="B21" s="287"/>
      <c r="C21" s="287"/>
      <c r="D21" s="289" t="str">
        <f>D20</f>
        <v>JET BLACK</v>
      </c>
      <c r="E21" s="197"/>
      <c r="F21" s="198"/>
      <c r="G21" s="198"/>
      <c r="H21" s="198"/>
      <c r="I21" s="198"/>
      <c r="J21" s="198"/>
      <c r="K21" s="198"/>
      <c r="L21" s="215"/>
      <c r="M21" s="200"/>
      <c r="N21" s="200"/>
      <c r="O21" s="200"/>
      <c r="P21" s="200"/>
      <c r="Q21" s="199">
        <f t="shared" si="0"/>
        <v>0</v>
      </c>
    </row>
    <row r="22" spans="2:19" s="204" customFormat="1" ht="54">
      <c r="B22" s="290" t="s">
        <v>46</v>
      </c>
      <c r="C22" s="290"/>
      <c r="D22" s="291" t="str">
        <f>+D19</f>
        <v>JET BLACK</v>
      </c>
      <c r="E22" s="201"/>
      <c r="F22" s="202">
        <f t="shared" ref="F22:K22" si="1">SUM(F18:F21)</f>
        <v>0</v>
      </c>
      <c r="G22" s="202">
        <f>SUM(G18:G21)</f>
        <v>0</v>
      </c>
      <c r="H22" s="202">
        <f t="shared" si="1"/>
        <v>3</v>
      </c>
      <c r="I22" s="202">
        <f t="shared" si="1"/>
        <v>0</v>
      </c>
      <c r="J22" s="202">
        <f t="shared" si="1"/>
        <v>0</v>
      </c>
      <c r="K22" s="202">
        <f t="shared" si="1"/>
        <v>0</v>
      </c>
      <c r="L22" s="203"/>
      <c r="M22" s="202"/>
      <c r="N22" s="202"/>
      <c r="O22" s="202"/>
      <c r="P22" s="202"/>
      <c r="Q22" s="202">
        <f t="shared" si="0"/>
        <v>3</v>
      </c>
    </row>
    <row r="23" spans="2:19" s="196" customFormat="1" ht="54" hidden="1">
      <c r="B23" s="292"/>
      <c r="C23" s="292"/>
      <c r="D23" s="292"/>
      <c r="E23" s="206"/>
      <c r="F23" s="220"/>
      <c r="G23" s="207"/>
      <c r="H23" s="206"/>
      <c r="I23" s="206"/>
      <c r="J23" s="206"/>
      <c r="K23" s="206"/>
      <c r="L23" s="206"/>
      <c r="M23" s="208"/>
      <c r="N23" s="208"/>
      <c r="O23" s="208"/>
      <c r="P23" s="208"/>
      <c r="Q23" s="209"/>
    </row>
    <row r="24" spans="2:19" s="196" customFormat="1" ht="54" hidden="1">
      <c r="B24" s="285"/>
      <c r="C24" s="286" t="s">
        <v>34</v>
      </c>
      <c r="D24" s="286" t="s">
        <v>35</v>
      </c>
      <c r="E24" s="210" t="s">
        <v>36</v>
      </c>
      <c r="F24" s="210" t="s">
        <v>175</v>
      </c>
      <c r="G24" s="194" t="s">
        <v>37</v>
      </c>
      <c r="H24" s="194" t="s">
        <v>38</v>
      </c>
      <c r="I24" s="194" t="s">
        <v>39</v>
      </c>
      <c r="J24" s="194" t="s">
        <v>40</v>
      </c>
      <c r="K24" s="194" t="s">
        <v>41</v>
      </c>
      <c r="L24" s="194"/>
      <c r="M24" s="210"/>
      <c r="N24" s="210"/>
      <c r="O24" s="210"/>
      <c r="P24" s="210"/>
      <c r="Q24" s="195" t="s">
        <v>42</v>
      </c>
    </row>
    <row r="25" spans="2:19" s="196" customFormat="1" ht="54" hidden="1">
      <c r="B25" s="287" t="s">
        <v>43</v>
      </c>
      <c r="C25" s="287"/>
      <c r="D25" s="288" t="s">
        <v>177</v>
      </c>
      <c r="E25" s="197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9">
        <f>SUM(E25:P25)</f>
        <v>0</v>
      </c>
    </row>
    <row r="26" spans="2:19" s="196" customFormat="1" ht="54" hidden="1">
      <c r="B26" s="287" t="s">
        <v>45</v>
      </c>
      <c r="C26" s="287"/>
      <c r="D26" s="289" t="str">
        <f>+D25</f>
        <v>BRIGHT WHITE</v>
      </c>
      <c r="E26" s="197"/>
      <c r="F26" s="198"/>
      <c r="G26" s="198"/>
      <c r="H26" s="198"/>
      <c r="I26" s="198"/>
      <c r="J26" s="198"/>
      <c r="K26" s="198"/>
      <c r="L26" s="200"/>
      <c r="M26" s="200"/>
      <c r="N26" s="200"/>
      <c r="O26" s="200"/>
      <c r="P26" s="200"/>
      <c r="Q26" s="199">
        <f t="shared" ref="Q26:Q29" si="2">SUM(E26:P26)</f>
        <v>0</v>
      </c>
    </row>
    <row r="27" spans="2:19" s="196" customFormat="1" ht="54" hidden="1">
      <c r="B27" s="287" t="s">
        <v>178</v>
      </c>
      <c r="C27" s="287"/>
      <c r="D27" s="289" t="str">
        <f>D26</f>
        <v>BRIGHT WHITE</v>
      </c>
      <c r="E27" s="197"/>
      <c r="F27" s="198"/>
      <c r="G27" s="198"/>
      <c r="H27" s="198"/>
      <c r="I27" s="198"/>
      <c r="J27" s="198"/>
      <c r="K27" s="198"/>
      <c r="L27" s="215"/>
      <c r="M27" s="200"/>
      <c r="N27" s="200"/>
      <c r="O27" s="200"/>
      <c r="P27" s="200"/>
      <c r="Q27" s="199">
        <f t="shared" si="2"/>
        <v>0</v>
      </c>
    </row>
    <row r="28" spans="2:19" s="196" customFormat="1" ht="54" hidden="1">
      <c r="B28" s="287" t="s">
        <v>179</v>
      </c>
      <c r="C28" s="287"/>
      <c r="D28" s="289" t="str">
        <f>D27</f>
        <v>BRIGHT WHITE</v>
      </c>
      <c r="E28" s="197"/>
      <c r="F28" s="198"/>
      <c r="G28" s="198"/>
      <c r="H28" s="198"/>
      <c r="I28" s="198"/>
      <c r="J28" s="198"/>
      <c r="K28" s="198"/>
      <c r="L28" s="215"/>
      <c r="M28" s="200"/>
      <c r="N28" s="200"/>
      <c r="O28" s="200"/>
      <c r="P28" s="200"/>
      <c r="Q28" s="199">
        <f t="shared" si="2"/>
        <v>0</v>
      </c>
    </row>
    <row r="29" spans="2:19" s="204" customFormat="1" ht="54" hidden="1">
      <c r="B29" s="293" t="s">
        <v>46</v>
      </c>
      <c r="C29" s="293"/>
      <c r="D29" s="294" t="str">
        <f>+D26</f>
        <v>BRIGHT WHITE</v>
      </c>
      <c r="E29" s="201"/>
      <c r="F29" s="202">
        <f>SUM(F25:F28)</f>
        <v>0</v>
      </c>
      <c r="G29" s="202">
        <f t="shared" ref="G29:K29" si="3">SUM(G25:G28)</f>
        <v>0</v>
      </c>
      <c r="H29" s="202">
        <f t="shared" si="3"/>
        <v>0</v>
      </c>
      <c r="I29" s="202">
        <f t="shared" si="3"/>
        <v>0</v>
      </c>
      <c r="J29" s="202">
        <f t="shared" si="3"/>
        <v>0</v>
      </c>
      <c r="K29" s="202">
        <f t="shared" si="3"/>
        <v>0</v>
      </c>
      <c r="L29" s="203"/>
      <c r="M29" s="202"/>
      <c r="N29" s="202"/>
      <c r="O29" s="202"/>
      <c r="P29" s="202"/>
      <c r="Q29" s="202">
        <f t="shared" si="2"/>
        <v>0</v>
      </c>
    </row>
    <row r="30" spans="2:19" s="196" customFormat="1" ht="54">
      <c r="B30" s="205"/>
      <c r="C30" s="205"/>
      <c r="D30" s="205"/>
      <c r="E30" s="206"/>
      <c r="F30" s="220"/>
      <c r="G30" s="207"/>
      <c r="H30" s="206"/>
      <c r="I30" s="206"/>
      <c r="J30" s="206"/>
      <c r="K30" s="206"/>
      <c r="L30" s="206"/>
      <c r="M30" s="208"/>
      <c r="N30" s="208"/>
      <c r="O30" s="208"/>
      <c r="P30" s="208"/>
      <c r="Q30" s="209"/>
    </row>
    <row r="31" spans="2:19" s="204" customFormat="1" ht="54">
      <c r="B31" s="211" t="s">
        <v>51</v>
      </c>
      <c r="C31" s="212"/>
      <c r="D31" s="211"/>
      <c r="E31" s="213"/>
      <c r="F31" s="214">
        <f t="shared" ref="F31:K31" si="4">+F22+F29</f>
        <v>0</v>
      </c>
      <c r="G31" s="214">
        <f t="shared" si="4"/>
        <v>0</v>
      </c>
      <c r="H31" s="214">
        <f t="shared" si="4"/>
        <v>3</v>
      </c>
      <c r="I31" s="214">
        <f t="shared" si="4"/>
        <v>0</v>
      </c>
      <c r="J31" s="214">
        <f t="shared" si="4"/>
        <v>0</v>
      </c>
      <c r="K31" s="214">
        <f t="shared" si="4"/>
        <v>0</v>
      </c>
      <c r="L31" s="214"/>
      <c r="M31" s="214"/>
      <c r="N31" s="214"/>
      <c r="O31" s="214"/>
      <c r="P31" s="214"/>
      <c r="Q31" s="214">
        <f>+Q22+Q29</f>
        <v>3</v>
      </c>
      <c r="S31" s="231"/>
    </row>
    <row r="32" spans="2:19" s="99" customFormat="1" ht="20.25" customHeight="1">
      <c r="B32" s="100"/>
      <c r="C32" s="101"/>
      <c r="D32" s="492" t="s">
        <v>180</v>
      </c>
      <c r="E32" s="492"/>
      <c r="F32" s="492"/>
      <c r="G32" s="492"/>
      <c r="H32" s="492"/>
      <c r="I32" s="492"/>
      <c r="J32" s="492"/>
      <c r="K32" s="492"/>
      <c r="L32" s="492"/>
      <c r="M32" s="492"/>
      <c r="N32" s="492"/>
      <c r="O32" s="492"/>
      <c r="P32" s="492"/>
      <c r="Q32" s="492"/>
    </row>
    <row r="33" spans="1:21" s="295" customFormat="1" ht="59.1" customHeight="1">
      <c r="B33" s="296" t="s">
        <v>53</v>
      </c>
      <c r="C33" s="297"/>
      <c r="D33" s="492"/>
      <c r="E33" s="492"/>
      <c r="F33" s="492"/>
      <c r="G33" s="492"/>
      <c r="H33" s="492"/>
      <c r="I33" s="492"/>
      <c r="J33" s="492"/>
      <c r="K33" s="492"/>
      <c r="L33" s="492"/>
      <c r="M33" s="492"/>
      <c r="N33" s="492"/>
      <c r="O33" s="492"/>
      <c r="P33" s="492"/>
      <c r="Q33" s="492"/>
    </row>
    <row r="34" spans="1:21" s="25" customFormat="1" ht="168">
      <c r="A34" s="493" t="s">
        <v>54</v>
      </c>
      <c r="B34" s="493"/>
      <c r="C34" s="493"/>
      <c r="D34" s="187" t="s">
        <v>55</v>
      </c>
      <c r="E34" s="187" t="s">
        <v>56</v>
      </c>
      <c r="F34" s="187" t="s">
        <v>57</v>
      </c>
      <c r="G34" s="186" t="s">
        <v>58</v>
      </c>
      <c r="H34" s="186" t="s">
        <v>59</v>
      </c>
      <c r="I34" s="186" t="s">
        <v>60</v>
      </c>
      <c r="J34" s="186" t="s">
        <v>181</v>
      </c>
      <c r="K34" s="186" t="s">
        <v>182</v>
      </c>
      <c r="L34" s="186" t="s">
        <v>183</v>
      </c>
      <c r="M34" s="186" t="s">
        <v>63</v>
      </c>
      <c r="N34" s="491" t="s">
        <v>64</v>
      </c>
      <c r="O34" s="491"/>
      <c r="P34" s="491"/>
      <c r="Q34" s="491"/>
    </row>
    <row r="35" spans="1:21" s="34" customFormat="1" ht="45.75" customHeight="1">
      <c r="A35" s="507" t="str">
        <f>D18</f>
        <v>JET BLACK</v>
      </c>
      <c r="B35" s="507"/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</row>
    <row r="36" spans="1:21" s="128" customFormat="1" ht="215.25" customHeight="1">
      <c r="A36" s="129">
        <v>1</v>
      </c>
      <c r="B36" s="472" t="str">
        <f>$M$11</f>
        <v>LX-75D-T/SP 75D+40D*75D+40D  132*101 120GSM  P/D
98%POLY 2%SPAN; CW: 145CM.</v>
      </c>
      <c r="C36" s="473"/>
      <c r="D36" s="191" t="s">
        <v>184</v>
      </c>
      <c r="E36" s="191" t="str">
        <f>A35</f>
        <v>JET BLACK</v>
      </c>
      <c r="F36" s="129" t="s">
        <v>38</v>
      </c>
      <c r="G36" s="192">
        <f>$Q$22</f>
        <v>3</v>
      </c>
      <c r="H36" s="193">
        <v>1</v>
      </c>
      <c r="I36" s="179">
        <f>H36*G36</f>
        <v>3</v>
      </c>
      <c r="J36" s="184">
        <f>ROUND(I36*1.7%+(I36/30)*0.5,0)+1</f>
        <v>1</v>
      </c>
      <c r="K36" s="227">
        <v>1</v>
      </c>
      <c r="L36" s="228"/>
      <c r="M36" s="235">
        <f>SUM(I36:L36)</f>
        <v>5</v>
      </c>
      <c r="N36" s="511" t="s">
        <v>185</v>
      </c>
      <c r="O36" s="512"/>
      <c r="P36" s="512"/>
      <c r="Q36" s="513"/>
    </row>
    <row r="37" spans="1:21" s="128" customFormat="1" ht="215.25" customHeight="1">
      <c r="A37" s="129">
        <v>2</v>
      </c>
      <c r="B37" s="472" t="str">
        <f>$M$11</f>
        <v>LX-75D-T/SP 75D+40D*75D+40D  132*101 120GSM  P/D
98%POLY 2%SPAN; CW: 145CM.</v>
      </c>
      <c r="C37" s="473"/>
      <c r="D37" s="191" t="s">
        <v>186</v>
      </c>
      <c r="E37" s="191" t="s">
        <v>177</v>
      </c>
      <c r="F37" s="129" t="s">
        <v>38</v>
      </c>
      <c r="G37" s="192">
        <f>$Q$22</f>
        <v>3</v>
      </c>
      <c r="H37" s="193">
        <v>0.02</v>
      </c>
      <c r="I37" s="179">
        <f>G37*H37</f>
        <v>0.06</v>
      </c>
      <c r="J37" s="184">
        <f>ROUND(I37*0.5%+(I37/30)*0.5,0)+1</f>
        <v>1</v>
      </c>
      <c r="K37" s="227"/>
      <c r="L37" s="228"/>
      <c r="M37" s="235">
        <f>SUM(I37:L37)</f>
        <v>1.06</v>
      </c>
      <c r="N37" s="514"/>
      <c r="O37" s="515"/>
      <c r="P37" s="515"/>
      <c r="Q37" s="516"/>
      <c r="U37" s="34"/>
    </row>
    <row r="38" spans="1:21" s="34" customFormat="1" ht="45.75" hidden="1" customHeight="1">
      <c r="A38" s="507" t="str">
        <f>D29</f>
        <v>BRIGHT WHITE</v>
      </c>
      <c r="B38" s="507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</row>
    <row r="39" spans="1:21" s="128" customFormat="1" ht="121.5" hidden="1" customHeight="1">
      <c r="A39" s="129">
        <v>1</v>
      </c>
      <c r="B39" s="472" t="str">
        <f>$M$11</f>
        <v>LX-75D-T/SP 75D+40D*75D+40D  132*101 120GSM  P/D
98%POLY 2%SPAN; CW: 145CM.</v>
      </c>
      <c r="C39" s="473"/>
      <c r="D39" s="191" t="s">
        <v>187</v>
      </c>
      <c r="E39" s="191" t="str">
        <f>A38</f>
        <v>BRIGHT WHITE</v>
      </c>
      <c r="F39" s="129" t="s">
        <v>38</v>
      </c>
      <c r="G39" s="192">
        <f>$Q$29</f>
        <v>0</v>
      </c>
      <c r="H39" s="193">
        <v>1</v>
      </c>
      <c r="I39" s="179">
        <f>H39*G39</f>
        <v>0</v>
      </c>
      <c r="J39" s="184">
        <f>ROUND(I39*3.6%+(I39/30)*0.5,0)</f>
        <v>0</v>
      </c>
      <c r="K39" s="227">
        <v>1</v>
      </c>
      <c r="L39" s="228"/>
      <c r="M39" s="235">
        <f>SUM(I39:L39)</f>
        <v>1</v>
      </c>
      <c r="N39" s="517" t="s">
        <v>188</v>
      </c>
      <c r="O39" s="517" t="s">
        <v>189</v>
      </c>
      <c r="P39" s="517" t="s">
        <v>189</v>
      </c>
      <c r="Q39" s="517" t="s">
        <v>189</v>
      </c>
    </row>
    <row r="40" spans="1:21" s="128" customFormat="1" ht="121.5" hidden="1" customHeight="1">
      <c r="A40" s="129">
        <v>2</v>
      </c>
      <c r="B40" s="508" t="str">
        <f>$M$11</f>
        <v>LX-75D-T/SP 75D+40D*75D+40D  132*101 120GSM  P/D
98%POLY 2%SPAN; CW: 145CM.</v>
      </c>
      <c r="C40" s="509"/>
      <c r="D40" s="191" t="s">
        <v>190</v>
      </c>
      <c r="E40" s="191" t="s">
        <v>191</v>
      </c>
      <c r="F40" s="129" t="s">
        <v>38</v>
      </c>
      <c r="G40" s="192">
        <f>G39</f>
        <v>0</v>
      </c>
      <c r="H40" s="193">
        <v>0.02</v>
      </c>
      <c r="I40" s="179">
        <f>G40*H40</f>
        <v>0</v>
      </c>
      <c r="J40" s="184">
        <f>ROUND(I40*0.5%+(I40/30)*0.5,0)</f>
        <v>0</v>
      </c>
      <c r="K40" s="227"/>
      <c r="L40" s="228"/>
      <c r="M40" s="235">
        <f>SUM(I40:L40)</f>
        <v>0</v>
      </c>
      <c r="N40" s="517" t="s">
        <v>192</v>
      </c>
      <c r="O40" s="517" t="s">
        <v>192</v>
      </c>
      <c r="P40" s="517" t="s">
        <v>192</v>
      </c>
      <c r="Q40" s="517" t="s">
        <v>192</v>
      </c>
      <c r="U40" s="34"/>
    </row>
    <row r="41" spans="1:21" s="26" customFormat="1" ht="36.6" thickBot="1">
      <c r="B41" s="87" t="s">
        <v>73</v>
      </c>
      <c r="C41" s="27"/>
      <c r="D41" s="27"/>
      <c r="E41" s="27"/>
      <c r="F41" s="29"/>
      <c r="G41" s="28"/>
      <c r="Q41" s="29"/>
      <c r="S41" s="225"/>
      <c r="U41" s="98"/>
    </row>
    <row r="42" spans="1:21" s="40" customFormat="1" ht="73.05" customHeight="1">
      <c r="A42" s="422" t="s">
        <v>74</v>
      </c>
      <c r="B42" s="423"/>
      <c r="C42" s="423"/>
      <c r="D42" s="423"/>
      <c r="E42" s="424"/>
      <c r="F42" s="84" t="s">
        <v>75</v>
      </c>
      <c r="G42" s="84" t="s">
        <v>76</v>
      </c>
      <c r="H42" s="425" t="s">
        <v>77</v>
      </c>
      <c r="I42" s="426"/>
      <c r="J42" s="85" t="s">
        <v>57</v>
      </c>
      <c r="K42" s="84" t="s">
        <v>78</v>
      </c>
      <c r="L42" s="84" t="s">
        <v>79</v>
      </c>
      <c r="M42" s="86" t="s">
        <v>80</v>
      </c>
      <c r="N42" s="86" t="s">
        <v>81</v>
      </c>
      <c r="O42" s="86" t="s">
        <v>82</v>
      </c>
      <c r="P42" s="425" t="s">
        <v>83</v>
      </c>
      <c r="Q42" s="510"/>
      <c r="S42" s="226"/>
    </row>
    <row r="43" spans="1:21" s="15" customFormat="1" ht="45" customHeight="1">
      <c r="A43" s="233">
        <v>1</v>
      </c>
      <c r="B43" s="410" t="s">
        <v>84</v>
      </c>
      <c r="C43" s="410"/>
      <c r="D43" s="410"/>
      <c r="E43" s="410"/>
      <c r="F43" s="181" t="str">
        <f ca="1">$H$43</f>
        <v>JET BLACK</v>
      </c>
      <c r="G43" s="234"/>
      <c r="H43" s="477" t="str">
        <f t="shared" ref="H43" ca="1" si="5">$H$43</f>
        <v>JET BLACK</v>
      </c>
      <c r="I43" s="478"/>
      <c r="J43" s="183" t="s">
        <v>85</v>
      </c>
      <c r="K43" s="183">
        <f>$Q$22</f>
        <v>3</v>
      </c>
      <c r="L43" s="190">
        <f>280/5000</f>
        <v>5.6000000000000001E-2</v>
      </c>
      <c r="M43" s="189">
        <f t="shared" ref="M43:M49" si="6">K43*L43</f>
        <v>0.16800000000000001</v>
      </c>
      <c r="N43" s="189"/>
      <c r="O43" s="185">
        <f t="shared" ref="O43:O49" si="7">ROUNDUP(N43+M43,0)</f>
        <v>1</v>
      </c>
      <c r="P43" s="487"/>
      <c r="Q43" s="488"/>
    </row>
    <row r="44" spans="1:21" s="15" customFormat="1" ht="64.8" hidden="1">
      <c r="A44" s="233">
        <v>1</v>
      </c>
      <c r="B44" s="410" t="s">
        <v>84</v>
      </c>
      <c r="C44" s="410"/>
      <c r="D44" s="410"/>
      <c r="E44" s="410"/>
      <c r="F44" s="181" t="str">
        <f>$A$38</f>
        <v>BRIGHT WHITE</v>
      </c>
      <c r="G44" s="234"/>
      <c r="H44" s="477" t="str">
        <f t="shared" ref="H44" si="8">$A$38</f>
        <v>BRIGHT WHITE</v>
      </c>
      <c r="I44" s="478"/>
      <c r="J44" s="183" t="s">
        <v>85</v>
      </c>
      <c r="K44" s="183">
        <f>$Q$29</f>
        <v>0</v>
      </c>
      <c r="L44" s="190">
        <f>280/5000</f>
        <v>5.6000000000000001E-2</v>
      </c>
      <c r="M44" s="189">
        <f t="shared" ref="M44" si="9">K44*L44</f>
        <v>0</v>
      </c>
      <c r="N44" s="189"/>
      <c r="O44" s="185">
        <f t="shared" ref="O44" si="10">ROUNDUP(N44+M44,0)</f>
        <v>0</v>
      </c>
      <c r="P44" s="487"/>
      <c r="Q44" s="488"/>
    </row>
    <row r="45" spans="1:21" s="15" customFormat="1" ht="59.25" customHeight="1">
      <c r="A45" s="233">
        <v>2</v>
      </c>
      <c r="B45" s="410" t="s">
        <v>193</v>
      </c>
      <c r="C45" s="410"/>
      <c r="D45" s="410"/>
      <c r="E45" s="410"/>
      <c r="F45" s="181" t="s">
        <v>117</v>
      </c>
      <c r="G45" s="234"/>
      <c r="H45" s="477" t="str">
        <f t="shared" ref="H45" ca="1" si="11">$H$43</f>
        <v>JET BLACK</v>
      </c>
      <c r="I45" s="478"/>
      <c r="J45" s="183" t="s">
        <v>92</v>
      </c>
      <c r="K45" s="183">
        <f t="shared" ref="K45" si="12">$Q$22</f>
        <v>3</v>
      </c>
      <c r="L45" s="190">
        <v>1</v>
      </c>
      <c r="M45" s="189">
        <f t="shared" si="6"/>
        <v>3</v>
      </c>
      <c r="N45" s="189"/>
      <c r="O45" s="185">
        <f t="shared" si="7"/>
        <v>3</v>
      </c>
      <c r="P45" s="487"/>
      <c r="Q45" s="488"/>
    </row>
    <row r="46" spans="1:21" s="15" customFormat="1" ht="59.25" hidden="1" customHeight="1">
      <c r="A46" s="233">
        <v>2</v>
      </c>
      <c r="B46" s="410" t="s">
        <v>193</v>
      </c>
      <c r="C46" s="410"/>
      <c r="D46" s="410"/>
      <c r="E46" s="410"/>
      <c r="F46" s="181" t="s">
        <v>117</v>
      </c>
      <c r="G46" s="234"/>
      <c r="H46" s="477" t="str">
        <f t="shared" ref="H46" si="13">$A$38</f>
        <v>BRIGHT WHITE</v>
      </c>
      <c r="I46" s="478"/>
      <c r="J46" s="183" t="s">
        <v>92</v>
      </c>
      <c r="K46" s="183">
        <f t="shared" ref="K46" si="14">$Q$29</f>
        <v>0</v>
      </c>
      <c r="L46" s="190">
        <v>1</v>
      </c>
      <c r="M46" s="189">
        <f t="shared" ref="M46" si="15">K46*L46</f>
        <v>0</v>
      </c>
      <c r="N46" s="189"/>
      <c r="O46" s="185">
        <f t="shared" ref="O46" si="16">ROUNDUP(N46+M46,0)</f>
        <v>0</v>
      </c>
      <c r="P46" s="487"/>
      <c r="Q46" s="488"/>
    </row>
    <row r="47" spans="1:21" s="15" customFormat="1" ht="59.25" customHeight="1">
      <c r="A47" s="233">
        <v>3</v>
      </c>
      <c r="B47" s="410" t="s">
        <v>194</v>
      </c>
      <c r="C47" s="410"/>
      <c r="D47" s="410"/>
      <c r="E47" s="410"/>
      <c r="F47" s="181" t="s">
        <v>117</v>
      </c>
      <c r="G47" s="234"/>
      <c r="H47" s="477" t="str">
        <f t="shared" ref="H47" ca="1" si="17">$H$43</f>
        <v>JET BLACK</v>
      </c>
      <c r="I47" s="478"/>
      <c r="J47" s="183" t="s">
        <v>92</v>
      </c>
      <c r="K47" s="183">
        <f t="shared" ref="K47" si="18">$Q$22</f>
        <v>3</v>
      </c>
      <c r="L47" s="190">
        <v>1</v>
      </c>
      <c r="M47" s="189">
        <f t="shared" si="6"/>
        <v>3</v>
      </c>
      <c r="N47" s="189"/>
      <c r="O47" s="185">
        <f t="shared" si="7"/>
        <v>3</v>
      </c>
      <c r="P47" s="487"/>
      <c r="Q47" s="488"/>
    </row>
    <row r="48" spans="1:21" s="15" customFormat="1" ht="59.25" hidden="1" customHeight="1">
      <c r="A48" s="233">
        <v>3</v>
      </c>
      <c r="B48" s="410" t="str">
        <f>B47</f>
        <v>NHÃN THÀNH PHẦN 100% POLY ALD-COO-508</v>
      </c>
      <c r="C48" s="410"/>
      <c r="D48" s="410"/>
      <c r="E48" s="410"/>
      <c r="F48" s="181" t="s">
        <v>117</v>
      </c>
      <c r="G48" s="234"/>
      <c r="H48" s="477" t="str">
        <f t="shared" ref="H48" si="19">$A$38</f>
        <v>BRIGHT WHITE</v>
      </c>
      <c r="I48" s="478"/>
      <c r="J48" s="183" t="s">
        <v>92</v>
      </c>
      <c r="K48" s="183">
        <f t="shared" ref="K48" si="20">$Q$29</f>
        <v>0</v>
      </c>
      <c r="L48" s="190">
        <v>1</v>
      </c>
      <c r="M48" s="189">
        <f t="shared" ref="M48" si="21">K48*L48</f>
        <v>0</v>
      </c>
      <c r="N48" s="189"/>
      <c r="O48" s="185">
        <f t="shared" ref="O48" si="22">ROUNDUP(N48+M48,0)</f>
        <v>0</v>
      </c>
      <c r="P48" s="487"/>
      <c r="Q48" s="488"/>
    </row>
    <row r="49" spans="1:17" s="15" customFormat="1" ht="59.25" customHeight="1">
      <c r="A49" s="233">
        <v>4</v>
      </c>
      <c r="B49" s="410" t="s">
        <v>195</v>
      </c>
      <c r="C49" s="410"/>
      <c r="D49" s="410"/>
      <c r="E49" s="410"/>
      <c r="F49" s="181" t="str">
        <f ca="1">$H$43</f>
        <v>JET BLACK</v>
      </c>
      <c r="G49" s="234"/>
      <c r="H49" s="477" t="str">
        <f t="shared" ref="H49" ca="1" si="23">$H$43</f>
        <v>JET BLACK</v>
      </c>
      <c r="I49" s="478"/>
      <c r="J49" s="183" t="s">
        <v>38</v>
      </c>
      <c r="K49" s="183">
        <f t="shared" ref="K49" si="24">$Q$22</f>
        <v>3</v>
      </c>
      <c r="L49" s="190">
        <v>1.1000000000000001</v>
      </c>
      <c r="M49" s="189">
        <f t="shared" si="6"/>
        <v>3.3000000000000003</v>
      </c>
      <c r="N49" s="189"/>
      <c r="O49" s="185">
        <f t="shared" si="7"/>
        <v>4</v>
      </c>
      <c r="P49" s="487"/>
      <c r="Q49" s="488"/>
    </row>
    <row r="50" spans="1:17" s="15" customFormat="1" ht="59.25" hidden="1" customHeight="1">
      <c r="A50" s="233">
        <v>4</v>
      </c>
      <c r="B50" s="410" t="s">
        <v>195</v>
      </c>
      <c r="C50" s="410"/>
      <c r="D50" s="410"/>
      <c r="E50" s="410"/>
      <c r="F50" s="181" t="str">
        <f>$A$38</f>
        <v>BRIGHT WHITE</v>
      </c>
      <c r="G50" s="234"/>
      <c r="H50" s="477" t="str">
        <f t="shared" ref="H50" si="25">$A$38</f>
        <v>BRIGHT WHITE</v>
      </c>
      <c r="I50" s="478"/>
      <c r="J50" s="183" t="s">
        <v>38</v>
      </c>
      <c r="K50" s="183">
        <f t="shared" ref="K50" si="26">$Q$29</f>
        <v>0</v>
      </c>
      <c r="L50" s="190">
        <v>1.1000000000000001</v>
      </c>
      <c r="M50" s="189">
        <f t="shared" ref="M50" si="27">K50*L50</f>
        <v>0</v>
      </c>
      <c r="N50" s="189"/>
      <c r="O50" s="185">
        <f t="shared" ref="O50" si="28">ROUNDUP(N50+M50,0)</f>
        <v>0</v>
      </c>
      <c r="P50" s="518"/>
      <c r="Q50" s="519"/>
    </row>
    <row r="51" spans="1:17" s="15" customFormat="1" ht="59.25" customHeight="1">
      <c r="A51" s="233">
        <v>5</v>
      </c>
      <c r="B51" s="410" t="s">
        <v>196</v>
      </c>
      <c r="C51" s="410"/>
      <c r="D51" s="410"/>
      <c r="E51" s="410"/>
      <c r="F51" s="181" t="str">
        <f ca="1">$H$43</f>
        <v>JET BLACK</v>
      </c>
      <c r="G51" s="234"/>
      <c r="H51" s="477" t="str">
        <f t="shared" ref="H51:H53" ca="1" si="29">$H$43</f>
        <v>JET BLACK</v>
      </c>
      <c r="I51" s="478"/>
      <c r="J51" s="183" t="s">
        <v>38</v>
      </c>
      <c r="K51" s="183">
        <f t="shared" ref="K51:K53" si="30">$Q$22</f>
        <v>3</v>
      </c>
      <c r="L51" s="190">
        <v>1.85</v>
      </c>
      <c r="M51" s="189">
        <f t="shared" ref="M51" si="31">K51*L51</f>
        <v>5.5500000000000007</v>
      </c>
      <c r="N51" s="189"/>
      <c r="O51" s="185">
        <f t="shared" ref="O51" si="32">ROUNDUP(N51+M51,0)</f>
        <v>6</v>
      </c>
      <c r="P51" s="487" t="s">
        <v>197</v>
      </c>
      <c r="Q51" s="488"/>
    </row>
    <row r="52" spans="1:17" s="15" customFormat="1" ht="59.25" hidden="1" customHeight="1">
      <c r="A52" s="233">
        <v>5</v>
      </c>
      <c r="B52" s="410" t="str">
        <f>B51</f>
        <v>DÂY LUỒN DẸP POLY 1CM</v>
      </c>
      <c r="C52" s="410"/>
      <c r="D52" s="410"/>
      <c r="E52" s="410"/>
      <c r="F52" s="181" t="str">
        <f>$A$38</f>
        <v>BRIGHT WHITE</v>
      </c>
      <c r="G52" s="234"/>
      <c r="H52" s="477" t="str">
        <f t="shared" ref="H52:H54" si="33">$A$38</f>
        <v>BRIGHT WHITE</v>
      </c>
      <c r="I52" s="478"/>
      <c r="J52" s="183" t="s">
        <v>38</v>
      </c>
      <c r="K52" s="183">
        <f t="shared" ref="K52:K54" si="34">$Q$29</f>
        <v>0</v>
      </c>
      <c r="L52" s="190">
        <v>1.85</v>
      </c>
      <c r="M52" s="189">
        <f t="shared" ref="M52:M53" si="35">K52*L52</f>
        <v>0</v>
      </c>
      <c r="N52" s="189"/>
      <c r="O52" s="185">
        <f t="shared" ref="O52:O53" si="36">ROUNDUP(N52+M52,0)</f>
        <v>0</v>
      </c>
      <c r="P52" s="489"/>
      <c r="Q52" s="490"/>
    </row>
    <row r="53" spans="1:17" s="15" customFormat="1" ht="59.25" customHeight="1">
      <c r="A53" s="233">
        <v>6</v>
      </c>
      <c r="B53" s="410" t="s">
        <v>198</v>
      </c>
      <c r="C53" s="410"/>
      <c r="D53" s="410"/>
      <c r="E53" s="410"/>
      <c r="F53" s="181" t="str">
        <f ca="1">$H$43</f>
        <v>JET BLACK</v>
      </c>
      <c r="G53" s="234" t="s">
        <v>199</v>
      </c>
      <c r="H53" s="477" t="str">
        <f t="shared" ca="1" si="29"/>
        <v>JET BLACK</v>
      </c>
      <c r="I53" s="478"/>
      <c r="J53" s="183" t="s">
        <v>92</v>
      </c>
      <c r="K53" s="183">
        <f t="shared" si="30"/>
        <v>3</v>
      </c>
      <c r="L53" s="190">
        <v>2</v>
      </c>
      <c r="M53" s="189">
        <f t="shared" si="35"/>
        <v>6</v>
      </c>
      <c r="N53" s="189"/>
      <c r="O53" s="185">
        <f t="shared" si="36"/>
        <v>6</v>
      </c>
      <c r="P53" s="487" t="s">
        <v>200</v>
      </c>
      <c r="Q53" s="488"/>
    </row>
    <row r="54" spans="1:17" s="15" customFormat="1" ht="59.25" hidden="1" customHeight="1">
      <c r="A54" s="233">
        <f>A53</f>
        <v>6</v>
      </c>
      <c r="B54" s="410" t="s">
        <v>198</v>
      </c>
      <c r="C54" s="410"/>
      <c r="D54" s="410"/>
      <c r="E54" s="410"/>
      <c r="F54" s="181" t="str">
        <f>$A$38</f>
        <v>BRIGHT WHITE</v>
      </c>
      <c r="G54" s="234" t="s">
        <v>201</v>
      </c>
      <c r="H54" s="477" t="str">
        <f t="shared" si="33"/>
        <v>BRIGHT WHITE</v>
      </c>
      <c r="I54" s="478"/>
      <c r="J54" s="183" t="s">
        <v>92</v>
      </c>
      <c r="K54" s="183">
        <f t="shared" si="34"/>
        <v>0</v>
      </c>
      <c r="L54" s="190">
        <v>2</v>
      </c>
      <c r="M54" s="189">
        <f t="shared" ref="M54" si="37">K54*L54</f>
        <v>0</v>
      </c>
      <c r="N54" s="189"/>
      <c r="O54" s="185">
        <f t="shared" ref="O54" si="38">ROUNDUP(N54+M54,0)</f>
        <v>0</v>
      </c>
      <c r="P54" s="489"/>
      <c r="Q54" s="490"/>
    </row>
    <row r="55" spans="1:17" s="15" customFormat="1" ht="62.25" customHeight="1">
      <c r="A55" s="34"/>
      <c r="B55" s="34"/>
      <c r="C55" s="34"/>
      <c r="D55" s="34"/>
      <c r="E55" s="34"/>
      <c r="F55" s="320"/>
      <c r="G55" s="321"/>
      <c r="H55" s="320"/>
      <c r="I55" s="320"/>
      <c r="J55" s="322"/>
      <c r="K55" s="322"/>
      <c r="L55" s="93"/>
      <c r="M55" s="323"/>
      <c r="N55" s="323"/>
      <c r="O55" s="324"/>
      <c r="P55" s="325"/>
      <c r="Q55" s="325"/>
    </row>
    <row r="56" spans="1:17" s="26" customFormat="1" ht="32.4" hidden="1">
      <c r="B56" s="91" t="s">
        <v>101</v>
      </c>
      <c r="C56" s="27"/>
      <c r="D56" s="27"/>
      <c r="E56" s="27"/>
      <c r="F56" s="29"/>
      <c r="G56" s="28"/>
      <c r="Q56" s="29"/>
    </row>
    <row r="57" spans="1:17" s="40" customFormat="1" ht="72" hidden="1">
      <c r="A57" s="493" t="s">
        <v>74</v>
      </c>
      <c r="B57" s="493"/>
      <c r="C57" s="493"/>
      <c r="D57" s="493"/>
      <c r="E57" s="493"/>
      <c r="F57" s="186" t="s">
        <v>75</v>
      </c>
      <c r="G57" s="186" t="s">
        <v>76</v>
      </c>
      <c r="H57" s="491" t="s">
        <v>77</v>
      </c>
      <c r="I57" s="491"/>
      <c r="J57" s="187" t="s">
        <v>57</v>
      </c>
      <c r="K57" s="186" t="s">
        <v>78</v>
      </c>
      <c r="L57" s="186" t="s">
        <v>79</v>
      </c>
      <c r="M57" s="186" t="s">
        <v>80</v>
      </c>
      <c r="N57" s="186" t="s">
        <v>81</v>
      </c>
      <c r="O57" s="186" t="s">
        <v>82</v>
      </c>
      <c r="P57" s="491" t="s">
        <v>83</v>
      </c>
      <c r="Q57" s="491"/>
    </row>
    <row r="58" spans="1:17" s="34" customFormat="1" ht="32.4" hidden="1">
      <c r="A58" s="188">
        <v>1</v>
      </c>
      <c r="B58" s="409" t="s">
        <v>202</v>
      </c>
      <c r="C58" s="410"/>
      <c r="D58" s="410"/>
      <c r="E58" s="410"/>
      <c r="F58" s="181" t="s">
        <v>117</v>
      </c>
      <c r="G58" s="229"/>
      <c r="H58" s="433" t="str">
        <f t="shared" ref="H58:H63" si="39">$D$22</f>
        <v>JET BLACK</v>
      </c>
      <c r="I58" s="433" t="e">
        <f>#REF!</f>
        <v>#REF!</v>
      </c>
      <c r="J58" s="183" t="s">
        <v>92</v>
      </c>
      <c r="K58" s="183">
        <f>$Q$22</f>
        <v>3</v>
      </c>
      <c r="L58" s="183">
        <v>1</v>
      </c>
      <c r="M58" s="183">
        <f t="shared" ref="M58:M68" si="40">K58*L58</f>
        <v>3</v>
      </c>
      <c r="N58" s="189"/>
      <c r="O58" s="185">
        <f t="shared" ref="O58:O68" si="41">ROUNDUP(N58+M58,0)</f>
        <v>3</v>
      </c>
      <c r="P58" s="483"/>
      <c r="Q58" s="484"/>
    </row>
    <row r="59" spans="1:17" s="34" customFormat="1" ht="32.4" hidden="1">
      <c r="A59" s="188">
        <v>1</v>
      </c>
      <c r="B59" s="409" t="str">
        <f>B58</f>
        <v>UPC STICKER 3" X2"</v>
      </c>
      <c r="C59" s="410"/>
      <c r="D59" s="410"/>
      <c r="E59" s="410"/>
      <c r="F59" s="181" t="s">
        <v>117</v>
      </c>
      <c r="G59" s="229"/>
      <c r="H59" s="433" t="str">
        <f t="shared" si="39"/>
        <v>JET BLACK</v>
      </c>
      <c r="I59" s="433" t="e">
        <f>#REF!</f>
        <v>#REF!</v>
      </c>
      <c r="J59" s="183" t="s">
        <v>92</v>
      </c>
      <c r="K59" s="183">
        <f>$Q$29</f>
        <v>0</v>
      </c>
      <c r="L59" s="183">
        <v>1</v>
      </c>
      <c r="M59" s="183">
        <f t="shared" ref="M59" si="42">K59*L59</f>
        <v>0</v>
      </c>
      <c r="N59" s="189"/>
      <c r="O59" s="185">
        <f t="shared" ref="O59" si="43">ROUNDUP(N59+M59,0)</f>
        <v>0</v>
      </c>
      <c r="P59" s="483"/>
      <c r="Q59" s="484"/>
    </row>
    <row r="60" spans="1:17" s="34" customFormat="1" ht="32.4" hidden="1">
      <c r="A60" s="188">
        <v>2</v>
      </c>
      <c r="B60" s="409" t="s">
        <v>203</v>
      </c>
      <c r="C60" s="410"/>
      <c r="D60" s="410"/>
      <c r="E60" s="410"/>
      <c r="F60" s="181" t="s">
        <v>117</v>
      </c>
      <c r="G60" s="229"/>
      <c r="H60" s="433" t="str">
        <f t="shared" si="39"/>
        <v>JET BLACK</v>
      </c>
      <c r="I60" s="433" t="e">
        <f>#REF!</f>
        <v>#REF!</v>
      </c>
      <c r="J60" s="183" t="s">
        <v>92</v>
      </c>
      <c r="K60" s="183">
        <f>$Q$22</f>
        <v>3</v>
      </c>
      <c r="L60" s="183">
        <v>1</v>
      </c>
      <c r="M60" s="183">
        <f t="shared" si="40"/>
        <v>3</v>
      </c>
      <c r="N60" s="189"/>
      <c r="O60" s="185">
        <f t="shared" si="41"/>
        <v>3</v>
      </c>
      <c r="P60" s="483"/>
      <c r="Q60" s="484"/>
    </row>
    <row r="61" spans="1:17" s="34" customFormat="1" ht="32.4" hidden="1">
      <c r="A61" s="188">
        <v>2</v>
      </c>
      <c r="B61" s="409" t="str">
        <f>B60</f>
        <v>THẺ BÀI - ALD-T06P</v>
      </c>
      <c r="C61" s="410"/>
      <c r="D61" s="410"/>
      <c r="E61" s="410"/>
      <c r="F61" s="181" t="s">
        <v>117</v>
      </c>
      <c r="G61" s="229"/>
      <c r="H61" s="433" t="str">
        <f t="shared" si="39"/>
        <v>JET BLACK</v>
      </c>
      <c r="I61" s="433" t="e">
        <f>#REF!</f>
        <v>#REF!</v>
      </c>
      <c r="J61" s="183" t="s">
        <v>92</v>
      </c>
      <c r="K61" s="183">
        <f>$Q$29</f>
        <v>0</v>
      </c>
      <c r="L61" s="183">
        <v>1</v>
      </c>
      <c r="M61" s="183">
        <f t="shared" ref="M61" si="44">K61*L61</f>
        <v>0</v>
      </c>
      <c r="N61" s="189"/>
      <c r="O61" s="185">
        <f t="shared" ref="O61" si="45">ROUNDUP(N61+M61,0)</f>
        <v>0</v>
      </c>
      <c r="P61" s="483"/>
      <c r="Q61" s="484"/>
    </row>
    <row r="62" spans="1:17" s="34" customFormat="1" ht="32.4" hidden="1">
      <c r="A62" s="188">
        <v>3</v>
      </c>
      <c r="B62" s="409" t="s">
        <v>204</v>
      </c>
      <c r="C62" s="410"/>
      <c r="D62" s="410"/>
      <c r="E62" s="410"/>
      <c r="F62" s="181" t="s">
        <v>111</v>
      </c>
      <c r="G62" s="229"/>
      <c r="H62" s="433" t="str">
        <f t="shared" si="39"/>
        <v>JET BLACK</v>
      </c>
      <c r="I62" s="433" t="e">
        <f>#REF!</f>
        <v>#REF!</v>
      </c>
      <c r="J62" s="183" t="s">
        <v>92</v>
      </c>
      <c r="K62" s="183">
        <f>$Q$22</f>
        <v>3</v>
      </c>
      <c r="L62" s="183">
        <v>1</v>
      </c>
      <c r="M62" s="183">
        <f t="shared" si="40"/>
        <v>3</v>
      </c>
      <c r="N62" s="189"/>
      <c r="O62" s="185">
        <f t="shared" si="41"/>
        <v>3</v>
      </c>
      <c r="P62" s="483"/>
      <c r="Q62" s="484"/>
    </row>
    <row r="63" spans="1:17" s="34" customFormat="1" ht="32.4" hidden="1">
      <c r="A63" s="188">
        <v>3</v>
      </c>
      <c r="B63" s="409" t="s">
        <v>204</v>
      </c>
      <c r="C63" s="410"/>
      <c r="D63" s="410"/>
      <c r="E63" s="410"/>
      <c r="F63" s="181" t="s">
        <v>111</v>
      </c>
      <c r="G63" s="229"/>
      <c r="H63" s="433" t="str">
        <f t="shared" si="39"/>
        <v>JET BLACK</v>
      </c>
      <c r="I63" s="433" t="e">
        <f>#REF!</f>
        <v>#REF!</v>
      </c>
      <c r="J63" s="183" t="s">
        <v>92</v>
      </c>
      <c r="K63" s="183">
        <f>$Q$29</f>
        <v>0</v>
      </c>
      <c r="L63" s="183">
        <v>1</v>
      </c>
      <c r="M63" s="183">
        <f t="shared" ref="M63" si="46">K63*L63</f>
        <v>0</v>
      </c>
      <c r="N63" s="189"/>
      <c r="O63" s="185">
        <f t="shared" ref="O63" si="47">ROUNDUP(N63+M63,0)</f>
        <v>0</v>
      </c>
      <c r="P63" s="483"/>
      <c r="Q63" s="484"/>
    </row>
    <row r="64" spans="1:17" s="34" customFormat="1" ht="32.4" hidden="1">
      <c r="A64" s="188">
        <v>4</v>
      </c>
      <c r="B64" s="409" t="s">
        <v>205</v>
      </c>
      <c r="C64" s="410"/>
      <c r="D64" s="410"/>
      <c r="E64" s="410"/>
      <c r="F64" s="181" t="s">
        <v>113</v>
      </c>
      <c r="G64" s="229"/>
      <c r="H64" s="433" t="str">
        <f>H62</f>
        <v>JET BLACK</v>
      </c>
      <c r="I64" s="433"/>
      <c r="J64" s="183" t="s">
        <v>92</v>
      </c>
      <c r="K64" s="183">
        <f>$Q$22</f>
        <v>3</v>
      </c>
      <c r="L64" s="183">
        <f t="shared" ref="L64:L65" si="48">1/40</f>
        <v>2.5000000000000001E-2</v>
      </c>
      <c r="M64" s="183">
        <f t="shared" si="40"/>
        <v>7.5000000000000011E-2</v>
      </c>
      <c r="N64" s="189"/>
      <c r="O64" s="185">
        <f t="shared" si="41"/>
        <v>1</v>
      </c>
      <c r="P64" s="483"/>
      <c r="Q64" s="484"/>
    </row>
    <row r="65" spans="1:17" s="34" customFormat="1" ht="32.4" hidden="1">
      <c r="A65" s="188">
        <v>4</v>
      </c>
      <c r="B65" s="409" t="s">
        <v>205</v>
      </c>
      <c r="C65" s="410"/>
      <c r="D65" s="410"/>
      <c r="E65" s="410"/>
      <c r="F65" s="181" t="s">
        <v>113</v>
      </c>
      <c r="G65" s="229"/>
      <c r="H65" s="433" t="str">
        <f>H63</f>
        <v>JET BLACK</v>
      </c>
      <c r="I65" s="433"/>
      <c r="J65" s="183" t="s">
        <v>92</v>
      </c>
      <c r="K65" s="183">
        <f>$Q$29</f>
        <v>0</v>
      </c>
      <c r="L65" s="183">
        <f t="shared" si="48"/>
        <v>2.5000000000000001E-2</v>
      </c>
      <c r="M65" s="183">
        <f t="shared" ref="M65" si="49">K65*L65</f>
        <v>0</v>
      </c>
      <c r="N65" s="189"/>
      <c r="O65" s="185">
        <f t="shared" ref="O65" si="50">ROUNDUP(N65+M65,0)</f>
        <v>0</v>
      </c>
      <c r="P65" s="483"/>
      <c r="Q65" s="484"/>
    </row>
    <row r="66" spans="1:17" s="34" customFormat="1" ht="32.4" hidden="1">
      <c r="A66" s="188">
        <v>5</v>
      </c>
      <c r="B66" s="409" t="s">
        <v>114</v>
      </c>
      <c r="C66" s="410"/>
      <c r="D66" s="410"/>
      <c r="E66" s="410"/>
      <c r="F66" s="181" t="s">
        <v>113</v>
      </c>
      <c r="G66" s="229"/>
      <c r="H66" s="433" t="str">
        <f>$D$22</f>
        <v>JET BLACK</v>
      </c>
      <c r="I66" s="433" t="e">
        <f>#REF!</f>
        <v>#REF!</v>
      </c>
      <c r="J66" s="183" t="s">
        <v>92</v>
      </c>
      <c r="K66" s="183">
        <f>$Q$22</f>
        <v>3</v>
      </c>
      <c r="L66" s="183">
        <f>L64*2</f>
        <v>0.05</v>
      </c>
      <c r="M66" s="183">
        <f t="shared" si="40"/>
        <v>0.15000000000000002</v>
      </c>
      <c r="N66" s="189"/>
      <c r="O66" s="185">
        <f t="shared" si="41"/>
        <v>1</v>
      </c>
      <c r="P66" s="483"/>
      <c r="Q66" s="484"/>
    </row>
    <row r="67" spans="1:17" s="34" customFormat="1" ht="32.4" hidden="1">
      <c r="A67" s="188">
        <v>5</v>
      </c>
      <c r="B67" s="409" t="s">
        <v>114</v>
      </c>
      <c r="C67" s="410"/>
      <c r="D67" s="410"/>
      <c r="E67" s="410"/>
      <c r="F67" s="181" t="s">
        <v>113</v>
      </c>
      <c r="G67" s="229"/>
      <c r="H67" s="433" t="str">
        <f>$D$22</f>
        <v>JET BLACK</v>
      </c>
      <c r="I67" s="433" t="e">
        <f>#REF!</f>
        <v>#REF!</v>
      </c>
      <c r="J67" s="183" t="s">
        <v>92</v>
      </c>
      <c r="K67" s="183">
        <f>$Q$29</f>
        <v>0</v>
      </c>
      <c r="L67" s="183">
        <f>L65*2</f>
        <v>0.05</v>
      </c>
      <c r="M67" s="183">
        <f t="shared" ref="M67" si="51">K67*L67</f>
        <v>0</v>
      </c>
      <c r="N67" s="189"/>
      <c r="O67" s="185">
        <f t="shared" ref="O67" si="52">ROUNDUP(N67+M67,0)</f>
        <v>0</v>
      </c>
      <c r="P67" s="483"/>
      <c r="Q67" s="484"/>
    </row>
    <row r="68" spans="1:17" s="34" customFormat="1" ht="32.4" hidden="1">
      <c r="A68" s="188">
        <v>6</v>
      </c>
      <c r="B68" s="409" t="s">
        <v>115</v>
      </c>
      <c r="C68" s="410"/>
      <c r="D68" s="410"/>
      <c r="E68" s="410"/>
      <c r="F68" s="181" t="s">
        <v>111</v>
      </c>
      <c r="G68" s="229"/>
      <c r="H68" s="433" t="str">
        <f>$D$22</f>
        <v>JET BLACK</v>
      </c>
      <c r="I68" s="433" t="e">
        <f>#REF!</f>
        <v>#REF!</v>
      </c>
      <c r="J68" s="183" t="s">
        <v>92</v>
      </c>
      <c r="K68" s="183">
        <f>$Q$22</f>
        <v>3</v>
      </c>
      <c r="L68" s="183">
        <f>L66*2</f>
        <v>0.1</v>
      </c>
      <c r="M68" s="183">
        <f t="shared" si="40"/>
        <v>0.30000000000000004</v>
      </c>
      <c r="N68" s="189"/>
      <c r="O68" s="185">
        <f t="shared" si="41"/>
        <v>1</v>
      </c>
      <c r="P68" s="483"/>
      <c r="Q68" s="484"/>
    </row>
    <row r="69" spans="1:17" s="34" customFormat="1" ht="32.4" hidden="1">
      <c r="A69" s="188">
        <v>6</v>
      </c>
      <c r="B69" s="409" t="s">
        <v>115</v>
      </c>
      <c r="C69" s="410"/>
      <c r="D69" s="410"/>
      <c r="E69" s="410"/>
      <c r="F69" s="181" t="s">
        <v>111</v>
      </c>
      <c r="G69" s="188"/>
      <c r="H69" s="433" t="str">
        <f>$D$22</f>
        <v>JET BLACK</v>
      </c>
      <c r="I69" s="433" t="e">
        <f>#REF!</f>
        <v>#REF!</v>
      </c>
      <c r="J69" s="183" t="s">
        <v>92</v>
      </c>
      <c r="K69" s="183">
        <f>$Q$29</f>
        <v>0</v>
      </c>
      <c r="L69" s="183">
        <f>L67*2</f>
        <v>0.1</v>
      </c>
      <c r="M69" s="183">
        <f t="shared" ref="M69" si="53">K69*L69</f>
        <v>0</v>
      </c>
      <c r="N69" s="189"/>
      <c r="O69" s="185">
        <f t="shared" ref="O69" si="54">ROUNDUP(N69+M69,0)</f>
        <v>0</v>
      </c>
      <c r="P69" s="485"/>
      <c r="Q69" s="486"/>
    </row>
    <row r="70" spans="1:17" s="15" customFormat="1" ht="33" customHeight="1">
      <c r="B70" s="87" t="s">
        <v>124</v>
      </c>
      <c r="C70" s="88"/>
      <c r="D70" s="89"/>
      <c r="E70" s="89"/>
      <c r="F70" s="222"/>
      <c r="G70" s="90"/>
      <c r="H70" s="89"/>
      <c r="I70" s="89"/>
      <c r="J70" s="380" t="s">
        <v>125</v>
      </c>
      <c r="K70" s="380"/>
      <c r="L70" s="380"/>
      <c r="M70" s="380"/>
      <c r="N70" s="380"/>
      <c r="O70" s="33"/>
      <c r="P70" s="33"/>
      <c r="Q70" s="34"/>
    </row>
    <row r="71" spans="1:17" s="15" customFormat="1" ht="12.75" customHeight="1">
      <c r="A71" s="92"/>
      <c r="B71" s="92"/>
      <c r="C71" s="476" t="s">
        <v>206</v>
      </c>
      <c r="D71" s="476"/>
      <c r="E71" s="476"/>
      <c r="F71" s="476"/>
      <c r="G71" s="476"/>
      <c r="H71" s="476"/>
      <c r="I71" s="476"/>
      <c r="J71" s="476"/>
      <c r="K71" s="479"/>
      <c r="L71" s="479"/>
      <c r="M71" s="479"/>
      <c r="N71" s="479"/>
      <c r="O71" s="479"/>
      <c r="P71" s="479"/>
      <c r="Q71" s="35"/>
    </row>
    <row r="72" spans="1:17" s="252" customFormat="1" ht="71.55" customHeight="1">
      <c r="A72" s="249">
        <v>1</v>
      </c>
      <c r="B72" s="250" t="s">
        <v>207</v>
      </c>
      <c r="C72" s="476"/>
      <c r="D72" s="476"/>
      <c r="E72" s="476"/>
      <c r="F72" s="476"/>
      <c r="G72" s="476"/>
      <c r="H72" s="476"/>
      <c r="I72" s="476"/>
      <c r="J72" s="476"/>
      <c r="K72" s="479"/>
      <c r="L72" s="479"/>
      <c r="M72" s="479"/>
      <c r="N72" s="479"/>
      <c r="O72" s="479"/>
      <c r="P72" s="479"/>
      <c r="Q72" s="251"/>
    </row>
    <row r="73" spans="1:17" s="15" customFormat="1" ht="61.5" customHeight="1">
      <c r="A73" s="92"/>
      <c r="B73" s="393" t="s">
        <v>128</v>
      </c>
      <c r="C73" s="394"/>
      <c r="D73" s="394"/>
      <c r="E73" s="394"/>
      <c r="F73" s="394"/>
      <c r="G73" s="394"/>
      <c r="H73" s="394"/>
      <c r="I73" s="402"/>
      <c r="J73" s="35"/>
      <c r="K73" s="19"/>
      <c r="L73" s="19"/>
      <c r="M73" s="35"/>
      <c r="N73" s="35"/>
      <c r="O73" s="35"/>
      <c r="P73" s="35"/>
      <c r="Q73" s="35"/>
    </row>
    <row r="74" spans="1:17" s="15" customFormat="1" ht="61.5" customHeight="1">
      <c r="A74" s="92"/>
      <c r="B74" s="387" t="s">
        <v>77</v>
      </c>
      <c r="C74" s="389"/>
      <c r="D74" s="390" t="s">
        <v>131</v>
      </c>
      <c r="E74" s="391"/>
      <c r="F74" s="391"/>
      <c r="G74" s="391"/>
      <c r="H74" s="391"/>
      <c r="I74" s="392"/>
      <c r="J74" s="35"/>
      <c r="K74" s="35"/>
      <c r="L74" s="35"/>
      <c r="M74" s="35"/>
      <c r="N74" s="35"/>
      <c r="O74" s="35"/>
      <c r="P74" s="35"/>
      <c r="Q74" s="35"/>
    </row>
    <row r="75" spans="1:17" s="15" customFormat="1" ht="61.5" customHeight="1">
      <c r="A75" s="92"/>
      <c r="B75" s="414" t="str">
        <f>D18</f>
        <v>JET BLACK</v>
      </c>
      <c r="C75" s="413"/>
      <c r="D75" s="480" t="s">
        <v>208</v>
      </c>
      <c r="E75" s="481"/>
      <c r="F75" s="481"/>
      <c r="G75" s="481"/>
      <c r="H75" s="481"/>
      <c r="I75" s="482"/>
      <c r="J75" s="35"/>
      <c r="K75" s="35"/>
      <c r="L75" s="35"/>
      <c r="M75" s="35"/>
      <c r="N75" s="35"/>
      <c r="O75" s="35"/>
    </row>
    <row r="76" spans="1:17" s="15" customFormat="1" ht="41.4">
      <c r="A76" s="92"/>
      <c r="B76" s="414" t="str">
        <f>A38</f>
        <v>BRIGHT WHITE</v>
      </c>
      <c r="C76" s="413"/>
      <c r="D76" s="480" t="s">
        <v>209</v>
      </c>
      <c r="E76" s="481"/>
      <c r="F76" s="481"/>
      <c r="G76" s="481"/>
      <c r="H76" s="481"/>
      <c r="I76" s="482"/>
      <c r="J76" s="35"/>
      <c r="K76" s="35"/>
      <c r="L76" s="35"/>
      <c r="M76" s="35"/>
      <c r="N76" s="35"/>
      <c r="O76" s="35"/>
    </row>
    <row r="77" spans="1:17" s="15" customFormat="1" ht="33" thickBot="1">
      <c r="A77" s="92"/>
      <c r="B77" s="383"/>
      <c r="C77" s="384"/>
      <c r="E77" s="230" t="s">
        <v>210</v>
      </c>
      <c r="F77" s="230" t="s">
        <v>175</v>
      </c>
      <c r="G77" s="230" t="s">
        <v>37</v>
      </c>
      <c r="H77" s="230" t="s">
        <v>38</v>
      </c>
      <c r="I77" s="230" t="s">
        <v>39</v>
      </c>
      <c r="J77" s="230" t="s">
        <v>40</v>
      </c>
      <c r="K77" s="230" t="s">
        <v>41</v>
      </c>
      <c r="L77" s="221"/>
      <c r="M77" s="221"/>
      <c r="N77" s="221"/>
      <c r="O77" s="221"/>
      <c r="P77" s="221"/>
    </row>
    <row r="78" spans="1:17" s="299" customFormat="1" ht="125.25" customHeight="1">
      <c r="A78" s="298"/>
      <c r="B78" s="474" t="str">
        <f>'SPEC PROTO'!B25</f>
        <v>ĐỊNH VỊ HÌNH IN QUẦN TRÁI TỪ LAI LÊN</v>
      </c>
      <c r="C78" s="475"/>
      <c r="D78" s="311"/>
      <c r="E78" s="312" t="str">
        <f>'SPEC PROTO'!H25</f>
        <v>1/8 in</v>
      </c>
      <c r="F78" s="312"/>
      <c r="G78" s="312"/>
      <c r="H78" s="312" t="str">
        <f>'SPEC PROTO'!I25</f>
        <v>1 1/2 in</v>
      </c>
      <c r="I78" s="312"/>
      <c r="J78" s="312"/>
      <c r="K78" s="313"/>
      <c r="L78" s="314"/>
      <c r="M78" s="315"/>
      <c r="N78" s="315"/>
      <c r="O78" s="315"/>
      <c r="P78" s="315"/>
      <c r="Q78" s="316"/>
    </row>
    <row r="79" spans="1:17" s="299" customFormat="1" ht="153.75" customHeight="1" thickBot="1">
      <c r="A79" s="298"/>
      <c r="B79" s="474" t="str">
        <f>'SPEC PROTO'!B26</f>
        <v>ĐỊNH VỊ HÌNH IN QUẦN TRÁI TỪ NẾP GẤP ĐƯỜNG MAY SƯỜN NGOÀI</v>
      </c>
      <c r="C79" s="475"/>
      <c r="D79" s="311"/>
      <c r="E79" s="312" t="str">
        <f>'SPEC PROTO'!H26</f>
        <v>1/8 in</v>
      </c>
      <c r="F79" s="312"/>
      <c r="G79" s="312"/>
      <c r="H79" s="312" t="str">
        <f>'SPEC PROTO'!I26</f>
        <v>3 1/2 in</v>
      </c>
      <c r="I79" s="312"/>
      <c r="J79" s="312"/>
      <c r="K79" s="313"/>
      <c r="L79" s="317"/>
      <c r="M79" s="318"/>
      <c r="N79" s="318"/>
      <c r="O79" s="318"/>
      <c r="P79" s="318"/>
      <c r="Q79" s="319"/>
    </row>
    <row r="80" spans="1:17" s="299" customFormat="1" ht="125.25" customHeight="1">
      <c r="A80" s="298"/>
      <c r="B80" s="474" t="str">
        <f>'SPEC PROTO'!B27</f>
        <v>ĐỊNH VỊ HÌNH IN QUẦN PHẢI TỪ ĐƯỜNG MAY LƯNG QUẦN</v>
      </c>
      <c r="C80" s="475"/>
      <c r="D80" s="311"/>
      <c r="E80" s="312" t="str">
        <f>'SPEC PROTO'!H27</f>
        <v>1/8 in</v>
      </c>
      <c r="F80" s="312"/>
      <c r="G80" s="312"/>
      <c r="H80" s="312" t="str">
        <f>'SPEC PROTO'!I27</f>
        <v>1 1/2 in</v>
      </c>
      <c r="I80" s="312"/>
      <c r="J80" s="312"/>
      <c r="K80" s="313"/>
      <c r="L80" s="314"/>
      <c r="M80" s="315"/>
      <c r="N80" s="315"/>
      <c r="O80" s="315"/>
      <c r="P80" s="315"/>
      <c r="Q80" s="316"/>
    </row>
    <row r="81" spans="1:17" s="299" customFormat="1" ht="125.25" customHeight="1" thickBot="1">
      <c r="A81" s="298"/>
      <c r="B81" s="474" t="str">
        <f>'SPEC PROTO'!B28</f>
        <v>ĐỊNH VỊ HÌNH IN QUẦN PHẢI TỪ MÉP TÚI</v>
      </c>
      <c r="C81" s="475"/>
      <c r="D81" s="311"/>
      <c r="E81" s="312" t="str">
        <f>'SPEC PROTO'!H28</f>
        <v>1/8 in</v>
      </c>
      <c r="F81" s="312"/>
      <c r="G81" s="312"/>
      <c r="H81" s="312" t="str">
        <f>'SPEC PROTO'!I28</f>
        <v>1 1/4 in</v>
      </c>
      <c r="I81" s="312"/>
      <c r="J81" s="312"/>
      <c r="K81" s="313"/>
      <c r="L81" s="317"/>
      <c r="M81" s="318"/>
      <c r="N81" s="318"/>
      <c r="O81" s="318"/>
      <c r="P81" s="318"/>
      <c r="Q81" s="319"/>
    </row>
    <row r="82" spans="1:17" s="15" customFormat="1" ht="32.4">
      <c r="A82" s="92"/>
      <c r="B82" s="92"/>
      <c r="C82" s="92"/>
      <c r="D82" s="92"/>
      <c r="E82" s="92"/>
      <c r="F82" s="34"/>
      <c r="G82" s="92"/>
      <c r="H82" s="92"/>
      <c r="I82" s="92"/>
      <c r="J82" s="35"/>
      <c r="K82" s="35"/>
      <c r="L82" s="35"/>
      <c r="M82" s="35"/>
      <c r="N82" s="35"/>
      <c r="O82" s="35"/>
      <c r="P82" s="35"/>
      <c r="Q82" s="35"/>
    </row>
    <row r="83" spans="1:17" s="258" customFormat="1" ht="36">
      <c r="A83" s="253">
        <v>2</v>
      </c>
      <c r="B83" s="254" t="s">
        <v>211</v>
      </c>
      <c r="C83" s="98"/>
      <c r="D83" s="98"/>
      <c r="E83" s="98"/>
      <c r="F83" s="255"/>
      <c r="G83" s="256"/>
      <c r="H83" s="256"/>
      <c r="I83" s="256"/>
      <c r="J83" s="256"/>
      <c r="K83" s="257"/>
      <c r="L83" s="257"/>
      <c r="M83" s="256"/>
      <c r="N83" s="256"/>
      <c r="O83" s="256"/>
      <c r="P83" s="256"/>
      <c r="Q83" s="256"/>
    </row>
    <row r="84" spans="1:17" s="15" customFormat="1" ht="32.4">
      <c r="A84" s="92"/>
      <c r="B84" s="92"/>
      <c r="C84" s="92"/>
      <c r="D84" s="92"/>
      <c r="E84" s="92"/>
      <c r="F84" s="34"/>
      <c r="G84" s="92"/>
      <c r="H84" s="92"/>
      <c r="I84" s="92"/>
      <c r="J84" s="35"/>
      <c r="K84" s="35"/>
      <c r="L84" s="35"/>
      <c r="M84" s="35"/>
      <c r="N84" s="35"/>
      <c r="O84" s="35"/>
      <c r="P84" s="35"/>
      <c r="Q84" s="35"/>
    </row>
    <row r="85" spans="1:17" s="258" customFormat="1" ht="36">
      <c r="A85" s="253">
        <v>3</v>
      </c>
      <c r="B85" s="254" t="s">
        <v>212</v>
      </c>
      <c r="C85" s="98" t="s">
        <v>213</v>
      </c>
      <c r="D85" s="98"/>
      <c r="E85" s="98"/>
      <c r="F85" s="255"/>
      <c r="G85" s="256"/>
      <c r="H85" s="256"/>
      <c r="I85" s="256"/>
      <c r="J85" s="256"/>
      <c r="K85" s="257"/>
      <c r="L85" s="257"/>
      <c r="M85" s="256"/>
      <c r="N85" s="256"/>
      <c r="O85" s="256"/>
      <c r="P85" s="256"/>
      <c r="Q85" s="256"/>
    </row>
    <row r="86" spans="1:17" s="15" customFormat="1" ht="32.4" hidden="1">
      <c r="A86" s="92"/>
      <c r="B86" s="387" t="s">
        <v>77</v>
      </c>
      <c r="C86" s="389"/>
      <c r="D86" s="390" t="s">
        <v>142</v>
      </c>
      <c r="E86" s="391"/>
      <c r="F86" s="391"/>
      <c r="G86" s="391"/>
      <c r="H86" s="391"/>
      <c r="I86" s="392"/>
      <c r="J86" s="35"/>
      <c r="K86" s="35"/>
      <c r="L86" s="35"/>
      <c r="M86" s="35"/>
      <c r="N86" s="35"/>
      <c r="O86" s="35"/>
      <c r="P86" s="35"/>
      <c r="Q86" s="35"/>
    </row>
    <row r="87" spans="1:17" s="15" customFormat="1" ht="32.4" hidden="1">
      <c r="A87" s="92"/>
      <c r="B87" s="245" t="str">
        <f>$D$22</f>
        <v>JET BLACK</v>
      </c>
      <c r="C87" s="245" t="e">
        <f>#REF!</f>
        <v>#REF!</v>
      </c>
      <c r="D87" s="368" t="s">
        <v>214</v>
      </c>
      <c r="E87" s="369"/>
      <c r="F87" s="369"/>
      <c r="G87" s="369"/>
      <c r="H87" s="369"/>
      <c r="I87" s="370"/>
      <c r="J87" s="35"/>
      <c r="K87" s="35"/>
      <c r="L87" s="35"/>
      <c r="M87" s="35"/>
      <c r="N87" s="35"/>
      <c r="O87" s="35"/>
    </row>
    <row r="88" spans="1:17" s="15" customFormat="1" ht="32.4" hidden="1">
      <c r="A88" s="92"/>
      <c r="B88" s="494" t="str">
        <f>$D$29</f>
        <v>BRIGHT WHITE</v>
      </c>
      <c r="C88" s="495"/>
      <c r="D88" s="368" t="s">
        <v>145</v>
      </c>
      <c r="E88" s="369"/>
      <c r="F88" s="369"/>
      <c r="G88" s="369"/>
      <c r="H88" s="369"/>
      <c r="I88" s="370"/>
      <c r="J88" s="35"/>
      <c r="K88" s="35"/>
      <c r="L88" s="35"/>
      <c r="M88" s="35"/>
      <c r="N88" s="35"/>
      <c r="O88" s="35"/>
    </row>
    <row r="89" spans="1:17" s="15" customFormat="1" ht="32.4" hidden="1">
      <c r="A89" s="92"/>
      <c r="B89" s="496" t="e">
        <f>#REF!</f>
        <v>#REF!</v>
      </c>
      <c r="C89" s="496" t="e">
        <f>#REF!</f>
        <v>#REF!</v>
      </c>
      <c r="D89" s="368" t="s">
        <v>214</v>
      </c>
      <c r="E89" s="369"/>
      <c r="F89" s="369"/>
      <c r="G89" s="369"/>
      <c r="H89" s="369"/>
      <c r="I89" s="370"/>
      <c r="J89" s="35"/>
      <c r="K89" s="35"/>
      <c r="L89" s="35"/>
      <c r="M89" s="35"/>
      <c r="N89" s="35"/>
      <c r="O89" s="35"/>
    </row>
    <row r="90" spans="1:17" s="15" customFormat="1" ht="32.4">
      <c r="A90" s="92"/>
      <c r="B90" s="92"/>
      <c r="C90" s="35"/>
      <c r="D90" s="35"/>
      <c r="E90" s="35"/>
      <c r="F90" s="2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29.25" customHeight="1">
      <c r="B91" s="380" t="s">
        <v>157</v>
      </c>
      <c r="C91" s="380"/>
      <c r="D91" s="380"/>
      <c r="E91" s="380"/>
      <c r="F91" s="34"/>
      <c r="G91" s="35"/>
      <c r="N91" s="34"/>
      <c r="O91" s="33"/>
      <c r="P91" s="33"/>
      <c r="Q91" s="34"/>
    </row>
    <row r="92" spans="1:17" s="15" customFormat="1" ht="35.25" customHeight="1">
      <c r="A92" s="92">
        <v>1</v>
      </c>
      <c r="B92" s="95" t="s">
        <v>215</v>
      </c>
      <c r="C92" s="92"/>
      <c r="D92" s="92"/>
      <c r="F92" s="34"/>
      <c r="G92" s="35"/>
      <c r="N92" s="34"/>
      <c r="O92" s="33"/>
      <c r="P92" s="33"/>
      <c r="Q92" s="34"/>
    </row>
    <row r="93" spans="1:17" s="15" customFormat="1" ht="32.4">
      <c r="A93" s="16">
        <v>2</v>
      </c>
      <c r="B93" s="300" t="s">
        <v>160</v>
      </c>
      <c r="C93" s="92"/>
      <c r="D93" s="92"/>
      <c r="G93" s="35"/>
      <c r="M93" s="34"/>
      <c r="N93" s="33"/>
      <c r="O93" s="33"/>
      <c r="P93" s="34"/>
    </row>
    <row r="94" spans="1:17" s="302" customFormat="1" ht="32.4">
      <c r="A94" s="301" t="s">
        <v>216</v>
      </c>
      <c r="B94" s="95"/>
      <c r="C94" s="301"/>
      <c r="D94" s="301"/>
      <c r="G94" s="303"/>
      <c r="M94" s="40"/>
      <c r="N94" s="304"/>
      <c r="O94" s="304"/>
      <c r="P94" s="40"/>
    </row>
    <row r="95" spans="1:17" s="18" customFormat="1" ht="32.4">
      <c r="A95" s="16"/>
      <c r="B95" s="305" t="s">
        <v>161</v>
      </c>
      <c r="C95" s="306" t="s">
        <v>175</v>
      </c>
      <c r="D95" s="306" t="s">
        <v>37</v>
      </c>
      <c r="E95" s="306" t="s">
        <v>38</v>
      </c>
      <c r="F95" s="306" t="s">
        <v>39</v>
      </c>
      <c r="G95" s="306" t="s">
        <v>40</v>
      </c>
      <c r="H95" s="306" t="s">
        <v>41</v>
      </c>
      <c r="I95" s="307"/>
      <c r="J95" s="308" t="s">
        <v>42</v>
      </c>
      <c r="L95" s="36"/>
      <c r="M95" s="37"/>
      <c r="N95" s="37"/>
      <c r="O95" s="36"/>
    </row>
    <row r="96" spans="1:17" s="18" customFormat="1" ht="32.4">
      <c r="A96" s="16"/>
      <c r="B96" s="305" t="s">
        <v>162</v>
      </c>
      <c r="C96" s="185">
        <f t="shared" ref="C96:H96" si="55">F31</f>
        <v>0</v>
      </c>
      <c r="D96" s="185">
        <f t="shared" si="55"/>
        <v>0</v>
      </c>
      <c r="E96" s="185">
        <f t="shared" si="55"/>
        <v>3</v>
      </c>
      <c r="F96" s="185">
        <f t="shared" si="55"/>
        <v>0</v>
      </c>
      <c r="G96" s="185">
        <f t="shared" si="55"/>
        <v>0</v>
      </c>
      <c r="H96" s="185">
        <f t="shared" si="55"/>
        <v>0</v>
      </c>
      <c r="I96" s="185"/>
      <c r="J96" s="185">
        <f>SUM(C96:I96)</f>
        <v>3</v>
      </c>
      <c r="L96" s="36"/>
      <c r="M96" s="37"/>
      <c r="N96" s="37"/>
      <c r="O96" s="36"/>
    </row>
    <row r="97" spans="1:16" s="15" customFormat="1" ht="32.4">
      <c r="A97" s="16">
        <v>2</v>
      </c>
      <c r="B97" s="300" t="s">
        <v>217</v>
      </c>
      <c r="C97" s="92"/>
      <c r="D97" s="92"/>
      <c r="G97" s="35"/>
      <c r="M97" s="34"/>
      <c r="N97" s="33"/>
      <c r="O97" s="33"/>
      <c r="P97" s="34"/>
    </row>
    <row r="98" spans="1:16" s="302" customFormat="1" ht="32.4">
      <c r="A98" s="301" t="s">
        <v>216</v>
      </c>
      <c r="B98" s="95"/>
      <c r="C98" s="301"/>
      <c r="D98" s="301"/>
      <c r="G98" s="303"/>
      <c r="M98" s="40"/>
      <c r="N98" s="304"/>
      <c r="O98" s="304"/>
      <c r="P98" s="40"/>
    </row>
    <row r="99" spans="1:16" s="18" customFormat="1" ht="57.75" customHeight="1">
      <c r="A99" s="16"/>
      <c r="B99" s="305" t="s">
        <v>218</v>
      </c>
      <c r="C99" s="306" t="s">
        <v>175</v>
      </c>
      <c r="D99" s="306" t="s">
        <v>37</v>
      </c>
      <c r="E99" s="306" t="s">
        <v>38</v>
      </c>
      <c r="F99" s="306" t="s">
        <v>39</v>
      </c>
      <c r="G99" s="306" t="s">
        <v>40</v>
      </c>
      <c r="H99" s="306" t="s">
        <v>41</v>
      </c>
      <c r="I99" s="307"/>
      <c r="J99" s="308" t="s">
        <v>42</v>
      </c>
      <c r="L99" s="36"/>
      <c r="M99" s="37"/>
      <c r="N99" s="37"/>
      <c r="O99" s="36"/>
    </row>
    <row r="100" spans="1:16" s="18" customFormat="1" ht="32.4">
      <c r="A100" s="16"/>
      <c r="B100" s="305" t="s">
        <v>219</v>
      </c>
      <c r="C100" s="306">
        <v>7</v>
      </c>
      <c r="D100" s="306">
        <v>7</v>
      </c>
      <c r="E100" s="306">
        <v>7.5</v>
      </c>
      <c r="F100" s="306">
        <v>7.5</v>
      </c>
      <c r="G100" s="306">
        <v>8</v>
      </c>
      <c r="H100" s="306">
        <v>8</v>
      </c>
      <c r="I100" s="307"/>
      <c r="J100" s="308"/>
      <c r="L100" s="36"/>
      <c r="M100" s="37"/>
      <c r="N100" s="37"/>
      <c r="O100" s="36"/>
    </row>
    <row r="101" spans="1:16" s="18" customFormat="1" ht="32.4">
      <c r="A101" s="16"/>
      <c r="B101" s="309" t="str">
        <f>D22</f>
        <v>JET BLACK</v>
      </c>
      <c r="C101" s="185">
        <f t="shared" ref="C101:H101" si="56">F22</f>
        <v>0</v>
      </c>
      <c r="D101" s="185">
        <f t="shared" si="56"/>
        <v>0</v>
      </c>
      <c r="E101" s="185">
        <f t="shared" si="56"/>
        <v>3</v>
      </c>
      <c r="F101" s="185">
        <f t="shared" si="56"/>
        <v>0</v>
      </c>
      <c r="G101" s="185">
        <f t="shared" si="56"/>
        <v>0</v>
      </c>
      <c r="H101" s="185">
        <f t="shared" si="56"/>
        <v>0</v>
      </c>
      <c r="I101" s="307"/>
      <c r="J101" s="185">
        <f t="shared" ref="J101:J102" si="57">SUM(C101:I101)</f>
        <v>3</v>
      </c>
      <c r="L101" s="36"/>
      <c r="M101" s="37"/>
      <c r="N101" s="37"/>
      <c r="O101" s="36"/>
    </row>
    <row r="102" spans="1:16" s="18" customFormat="1" ht="64.8">
      <c r="A102" s="16"/>
      <c r="B102" s="310" t="str">
        <f>D29</f>
        <v>BRIGHT WHITE</v>
      </c>
      <c r="C102" s="185">
        <f>F29</f>
        <v>0</v>
      </c>
      <c r="D102" s="185">
        <f t="shared" ref="D102:H102" si="58">G29</f>
        <v>0</v>
      </c>
      <c r="E102" s="185">
        <f t="shared" si="58"/>
        <v>0</v>
      </c>
      <c r="F102" s="185">
        <f t="shared" si="58"/>
        <v>0</v>
      </c>
      <c r="G102" s="185">
        <f t="shared" si="58"/>
        <v>0</v>
      </c>
      <c r="H102" s="185">
        <f t="shared" si="58"/>
        <v>0</v>
      </c>
      <c r="I102" s="307"/>
      <c r="J102" s="185">
        <f t="shared" si="57"/>
        <v>0</v>
      </c>
      <c r="L102" s="36"/>
      <c r="M102" s="37"/>
      <c r="N102" s="37"/>
      <c r="O102" s="36"/>
    </row>
    <row r="103" spans="1:16" s="96" customFormat="1" ht="32.4">
      <c r="F103" s="223"/>
      <c r="G103" s="97"/>
    </row>
    <row r="104" spans="1:16" s="96" customFormat="1" ht="32.4">
      <c r="F104" s="223"/>
      <c r="G104" s="97"/>
    </row>
    <row r="105" spans="1:16" s="96" customFormat="1" ht="32.4">
      <c r="F105" s="223"/>
      <c r="G105" s="97"/>
    </row>
    <row r="106" spans="1:16" s="96" customFormat="1" ht="32.4">
      <c r="F106" s="223"/>
      <c r="G106" s="97"/>
    </row>
    <row r="107" spans="1:16" s="96" customFormat="1" ht="32.4">
      <c r="F107" s="223"/>
      <c r="G107" s="97"/>
    </row>
    <row r="108" spans="1:16" s="96" customFormat="1" ht="32.4">
      <c r="F108" s="223"/>
      <c r="G108" s="97"/>
    </row>
    <row r="109" spans="1:16" s="96" customFormat="1" ht="32.4">
      <c r="F109" s="223"/>
      <c r="G109" s="97"/>
    </row>
    <row r="110" spans="1:16" s="96" customFormat="1" ht="32.4">
      <c r="F110" s="223"/>
      <c r="G110" s="97"/>
    </row>
    <row r="111" spans="1:16" s="96" customFormat="1" ht="32.4">
      <c r="F111" s="223"/>
      <c r="G111" s="97"/>
    </row>
    <row r="112" spans="1:16" s="96" customFormat="1" ht="32.4">
      <c r="F112" s="223"/>
      <c r="G112" s="97"/>
    </row>
    <row r="113" spans="6:7" s="96" customFormat="1" ht="32.4">
      <c r="F113" s="223"/>
      <c r="G113" s="97"/>
    </row>
    <row r="114" spans="6:7" s="96" customFormat="1" ht="32.4">
      <c r="F114" s="223"/>
      <c r="G114" s="97"/>
    </row>
    <row r="115" spans="6:7" s="96" customFormat="1" ht="32.4">
      <c r="F115" s="223"/>
      <c r="G115" s="97"/>
    </row>
    <row r="116" spans="6:7" s="96" customFormat="1" ht="32.4">
      <c r="F116" s="223"/>
      <c r="G116" s="97"/>
    </row>
    <row r="117" spans="6:7" s="96" customFormat="1" ht="32.4">
      <c r="F117" s="223"/>
      <c r="G117" s="97"/>
    </row>
    <row r="118" spans="6:7" s="96" customFormat="1" ht="32.4">
      <c r="F118" s="223"/>
      <c r="G118" s="97"/>
    </row>
    <row r="119" spans="6:7" s="96" customFormat="1" ht="32.4">
      <c r="F119" s="223"/>
      <c r="G119" s="97"/>
    </row>
    <row r="120" spans="6:7" s="96" customFormat="1" ht="32.4">
      <c r="F120" s="223"/>
      <c r="G120" s="97"/>
    </row>
  </sheetData>
  <autoFilter ref="A42:R8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</filters>
    </filterColumn>
  </autoFilter>
  <mergeCells count="120">
    <mergeCell ref="P46:Q46"/>
    <mergeCell ref="P48:Q48"/>
    <mergeCell ref="P49:Q50"/>
    <mergeCell ref="B48:E48"/>
    <mergeCell ref="H48:I48"/>
    <mergeCell ref="B50:E50"/>
    <mergeCell ref="B59:E59"/>
    <mergeCell ref="H65:I65"/>
    <mergeCell ref="P47:Q47"/>
    <mergeCell ref="B52:E52"/>
    <mergeCell ref="H52:I52"/>
    <mergeCell ref="P65:Q65"/>
    <mergeCell ref="B65:E65"/>
    <mergeCell ref="B53:E53"/>
    <mergeCell ref="H53:I53"/>
    <mergeCell ref="B54:E54"/>
    <mergeCell ref="H54:I54"/>
    <mergeCell ref="B64:E64"/>
    <mergeCell ref="B62:E62"/>
    <mergeCell ref="H62:I62"/>
    <mergeCell ref="H61:I61"/>
    <mergeCell ref="B63:E63"/>
    <mergeCell ref="H63:I63"/>
    <mergeCell ref="H64:I64"/>
    <mergeCell ref="A35:Q35"/>
    <mergeCell ref="P43:Q43"/>
    <mergeCell ref="H43:I43"/>
    <mergeCell ref="A42:E42"/>
    <mergeCell ref="B43:E43"/>
    <mergeCell ref="H42:I42"/>
    <mergeCell ref="H45:I45"/>
    <mergeCell ref="B39:C40"/>
    <mergeCell ref="P45:Q45"/>
    <mergeCell ref="A38:Q38"/>
    <mergeCell ref="P42:Q42"/>
    <mergeCell ref="P44:Q44"/>
    <mergeCell ref="N36:Q37"/>
    <mergeCell ref="N39:Q39"/>
    <mergeCell ref="N40:Q40"/>
    <mergeCell ref="B44:E44"/>
    <mergeCell ref="H44:I44"/>
    <mergeCell ref="B45:E4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32:Q33"/>
    <mergeCell ref="D11:F11"/>
    <mergeCell ref="B13:F13"/>
    <mergeCell ref="A34:C34"/>
    <mergeCell ref="N34:Q34"/>
    <mergeCell ref="P51:Q52"/>
    <mergeCell ref="B91:E91"/>
    <mergeCell ref="B86:C86"/>
    <mergeCell ref="D86:I86"/>
    <mergeCell ref="D87:I87"/>
    <mergeCell ref="B88:C88"/>
    <mergeCell ref="D88:I88"/>
    <mergeCell ref="B89:C89"/>
    <mergeCell ref="D89:I89"/>
    <mergeCell ref="B51:E51"/>
    <mergeCell ref="B76:C76"/>
    <mergeCell ref="D76:I76"/>
    <mergeCell ref="B61:E61"/>
    <mergeCell ref="B58:E58"/>
    <mergeCell ref="H58:I58"/>
    <mergeCell ref="B60:E60"/>
    <mergeCell ref="A57:E57"/>
    <mergeCell ref="H57:I57"/>
    <mergeCell ref="H60:I60"/>
    <mergeCell ref="P66:Q66"/>
    <mergeCell ref="P67:Q67"/>
    <mergeCell ref="P68:Q68"/>
    <mergeCell ref="P69:Q69"/>
    <mergeCell ref="P53:Q54"/>
    <mergeCell ref="P59:Q59"/>
    <mergeCell ref="P57:Q57"/>
    <mergeCell ref="P58:Q58"/>
    <mergeCell ref="P64:Q64"/>
    <mergeCell ref="P60:Q60"/>
    <mergeCell ref="P61:Q61"/>
    <mergeCell ref="P62:Q62"/>
    <mergeCell ref="P63:Q63"/>
    <mergeCell ref="B81:C81"/>
    <mergeCell ref="K71:P72"/>
    <mergeCell ref="B73:I73"/>
    <mergeCell ref="B74:C74"/>
    <mergeCell ref="D74:I74"/>
    <mergeCell ref="B75:C75"/>
    <mergeCell ref="B79:C79"/>
    <mergeCell ref="B80:C80"/>
    <mergeCell ref="D75:I75"/>
    <mergeCell ref="B67:E67"/>
    <mergeCell ref="H59:I59"/>
    <mergeCell ref="B36:C36"/>
    <mergeCell ref="B37:C37"/>
    <mergeCell ref="H66:I66"/>
    <mergeCell ref="H67:I67"/>
    <mergeCell ref="B77:C77"/>
    <mergeCell ref="B78:C78"/>
    <mergeCell ref="C71:J72"/>
    <mergeCell ref="J70:N70"/>
    <mergeCell ref="H68:I68"/>
    <mergeCell ref="B69:E69"/>
    <mergeCell ref="H69:I69"/>
    <mergeCell ref="B68:E68"/>
    <mergeCell ref="B66:E66"/>
    <mergeCell ref="B46:E46"/>
    <mergeCell ref="H46:I46"/>
    <mergeCell ref="H50:I50"/>
    <mergeCell ref="B47:E47"/>
    <mergeCell ref="H47:I47"/>
    <mergeCell ref="B49:E49"/>
    <mergeCell ref="H49:I49"/>
    <mergeCell ref="H51:I51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4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0"/>
  <sheetViews>
    <sheetView view="pageBreakPreview" topLeftCell="A16" zoomScale="40" zoomScaleNormal="40" zoomScaleSheetLayoutView="40" zoomScalePageLayoutView="25" workbookViewId="0">
      <selection activeCell="B20" sqref="B20"/>
    </sheetView>
  </sheetViews>
  <sheetFormatPr defaultColWidth="9.21875" defaultRowHeight="24"/>
  <cols>
    <col min="1" max="1" width="85.21875" style="79" customWidth="1"/>
    <col min="2" max="2" width="175.5546875" style="80" customWidth="1"/>
    <col min="3" max="3" width="175.5546875" style="80" hidden="1" customWidth="1"/>
    <col min="4" max="4" width="108.77734375" style="80" customWidth="1"/>
    <col min="5" max="5" width="9.21875" style="80"/>
    <col min="6" max="6" width="25.77734375" style="80" bestFit="1" customWidth="1"/>
    <col min="7" max="16384" width="9.21875" style="80"/>
  </cols>
  <sheetData>
    <row r="1" spans="1:13" s="74" customFormat="1" ht="56.25" customHeight="1">
      <c r="A1" s="72"/>
      <c r="B1" s="73"/>
      <c r="C1" s="73"/>
    </row>
    <row r="2" spans="1:13" s="262" customFormat="1" ht="37.5" customHeight="1">
      <c r="A2" s="261" t="str">
        <f>'1. CUTTING DOCKET'!B6</f>
        <v xml:space="preserve">JOB NUMBER:  </v>
      </c>
      <c r="B2" s="261" t="str">
        <f>'1. CUTTING DOCKET'!D6</f>
        <v>A15  SS25   S2734</v>
      </c>
      <c r="C2" s="261"/>
    </row>
    <row r="3" spans="1:13" s="262" customFormat="1" ht="37.5" customHeight="1">
      <c r="A3" s="263" t="str">
        <f>'1. CUTTING DOCKET'!B7</f>
        <v xml:space="preserve">STYLE NUMBER: </v>
      </c>
      <c r="B3" s="263" t="str">
        <f>'1. CUTTING DOCKET'!D7</f>
        <v>SS25CR001</v>
      </c>
      <c r="C3" s="263"/>
    </row>
    <row r="4" spans="1:13" s="262" customFormat="1" ht="37.5" customHeight="1">
      <c r="A4" s="263" t="str">
        <f>'1. CUTTING DOCKET'!B8</f>
        <v xml:space="preserve">STYLE NAME : </v>
      </c>
      <c r="B4" s="263" t="str">
        <f>'1. CUTTING DOCKET'!D8</f>
        <v>Practice Short</v>
      </c>
      <c r="C4" s="263"/>
    </row>
    <row r="5" spans="1:13" s="74" customFormat="1" ht="92.1" customHeight="1">
      <c r="A5" s="180"/>
      <c r="B5" s="142" t="str">
        <f>'1. CUTTING DOCKET'!$D$22</f>
        <v>JET BLACK</v>
      </c>
      <c r="C5" s="142" t="str">
        <f>'1. CUTTING DOCKET'!D25</f>
        <v>BRIGHT WHITE</v>
      </c>
    </row>
    <row r="6" spans="1:13" s="265" customFormat="1" ht="69.75" customHeight="1">
      <c r="A6" s="264" t="str">
        <f>'1. CUTTING DOCKET'!$D$32</f>
        <v>NCC: Wujiang</v>
      </c>
      <c r="B6" s="264" t="str">
        <f>$B$5</f>
        <v>JET BLACK</v>
      </c>
      <c r="C6" s="264" t="str">
        <f>$C$5</f>
        <v>BRIGHT WHITE</v>
      </c>
    </row>
    <row r="7" spans="1:13" s="265" customFormat="1" ht="162" customHeight="1">
      <c r="A7" s="266" t="s">
        <v>220</v>
      </c>
      <c r="B7" s="528" t="str">
        <f>'1. CUTTING DOCKET'!M11</f>
        <v>LX-75D-T/SP 75D+40D*75D+40D  132*101 120GSM  P/D
98%POLY 2%SPAN; CW: 145CM.</v>
      </c>
      <c r="C7" s="528"/>
    </row>
    <row r="8" spans="1:13" s="265" customFormat="1" ht="277.5" customHeight="1">
      <c r="A8" s="146" t="str">
        <f>'1. CUTTING DOCKET'!$D$36</f>
        <v>VẢI CHÍNH + LÓT TÚI</v>
      </c>
      <c r="B8" s="147"/>
      <c r="C8" s="147"/>
      <c r="J8" s="267"/>
    </row>
    <row r="9" spans="1:13" s="265" customFormat="1" ht="260.25" customHeight="1">
      <c r="A9" s="264" t="str">
        <f>B7</f>
        <v>LX-75D-T/SP 75D+40D*75D+40D  132*101 120GSM  P/D
98%POLY 2%SPAN; CW: 145CM.</v>
      </c>
      <c r="B9" s="264" t="str">
        <f>'1. CUTTING DOCKET'!E37</f>
        <v>BRIGHT WHITE</v>
      </c>
      <c r="C9" s="264" t="str">
        <f>'1. CUTTING DOCKET'!E40</f>
        <v>Dazzling Blue</v>
      </c>
    </row>
    <row r="10" spans="1:13" s="265" customFormat="1" ht="262.5" customHeight="1">
      <c r="A10" s="146" t="str">
        <f>'1. CUTTING DOCKET'!$D$37</f>
        <v>PHỐI SƯỜN + PHỐI LAI TRƯỚC + PHỐI ĐÔ SAU</v>
      </c>
      <c r="B10" s="146"/>
      <c r="C10" s="146"/>
      <c r="J10" s="267"/>
    </row>
    <row r="11" spans="1:13" s="265" customFormat="1" ht="58.5" customHeight="1">
      <c r="A11" s="264" t="s">
        <v>221</v>
      </c>
      <c r="B11" s="271" t="str">
        <f>$B$5</f>
        <v>JET BLACK</v>
      </c>
      <c r="C11" s="271" t="str">
        <f>$C$5</f>
        <v>BRIGHT WHITE</v>
      </c>
      <c r="M11" s="327" t="s">
        <v>171</v>
      </c>
    </row>
    <row r="12" spans="1:13" s="265" customFormat="1" ht="203.25" customHeight="1">
      <c r="A12" s="146" t="str">
        <f>'1. CUTTING DOCKET'!$B$43</f>
        <v>CHỈ 40/2 MAY CHÍNH + VẮT SỔ</v>
      </c>
      <c r="B12" s="268"/>
      <c r="C12" s="268"/>
    </row>
    <row r="13" spans="1:13" s="265" customFormat="1" ht="139.5" customHeight="1">
      <c r="A13" s="264" t="str">
        <f>'1. CUTTING DOCKET'!B45</f>
        <v>NHÃN CHÍNH ALD - ML03</v>
      </c>
      <c r="B13" s="523" t="str">
        <f>'1. CUTTING DOCKET'!F45</f>
        <v>WHITE</v>
      </c>
      <c r="C13" s="530"/>
    </row>
    <row r="14" spans="1:13" s="265" customFormat="1" ht="287.10000000000002" customHeight="1">
      <c r="A14" s="146" t="s">
        <v>222</v>
      </c>
      <c r="B14" s="531"/>
      <c r="C14" s="532"/>
    </row>
    <row r="15" spans="1:13" s="265" customFormat="1" ht="165" customHeight="1">
      <c r="A15" s="264" t="str">
        <f>'1. CUTTING DOCKET'!$B$47</f>
        <v>NHÃN THÀNH PHẦN 100% POLY ALD-COO-508</v>
      </c>
      <c r="B15" s="523" t="str">
        <f>'1. CUTTING DOCKET'!F47</f>
        <v>WHITE</v>
      </c>
      <c r="C15" s="530"/>
    </row>
    <row r="16" spans="1:13" s="265" customFormat="1" ht="361.5" customHeight="1">
      <c r="A16" s="146" t="s">
        <v>223</v>
      </c>
      <c r="B16" s="531"/>
      <c r="C16" s="532"/>
    </row>
    <row r="17" spans="1:3" s="265" customFormat="1" ht="101.25" customHeight="1">
      <c r="A17" s="269" t="str">
        <f>'1. CUTTING DOCKET'!$B$49</f>
        <v>THUN TO BẢN 5CM</v>
      </c>
      <c r="B17" s="271" t="str">
        <f>$B$5</f>
        <v>JET BLACK</v>
      </c>
      <c r="C17" s="271" t="str">
        <f>$C$5</f>
        <v>BRIGHT WHITE</v>
      </c>
    </row>
    <row r="18" spans="1:3" s="265" customFormat="1" ht="287.10000000000002" customHeight="1">
      <c r="A18" s="146" t="s">
        <v>224</v>
      </c>
      <c r="B18" s="147"/>
      <c r="C18" s="147"/>
    </row>
    <row r="19" spans="1:3" s="265" customFormat="1" ht="107.1" customHeight="1">
      <c r="A19" s="264" t="str">
        <f>'1. CUTTING DOCKET'!B51</f>
        <v>DÂY LUỒN DẸP POLY 1CM</v>
      </c>
      <c r="B19" s="271" t="str">
        <f>$B$5</f>
        <v>JET BLACK</v>
      </c>
      <c r="C19" s="271" t="str">
        <f>$C$5</f>
        <v>BRIGHT WHITE</v>
      </c>
    </row>
    <row r="20" spans="1:3" s="265" customFormat="1" ht="240.75" customHeight="1">
      <c r="A20" s="146" t="s">
        <v>225</v>
      </c>
      <c r="B20" s="147"/>
      <c r="C20" s="147"/>
    </row>
    <row r="21" spans="1:3" s="265" customFormat="1" ht="107.1" customHeight="1">
      <c r="A21" s="264" t="str">
        <f>'1. CUTTING DOCKET'!B53</f>
        <v>DÂY KÉO GIỌT NƯỚC</v>
      </c>
      <c r="B21" s="271" t="str">
        <f>$B$5</f>
        <v>JET BLACK</v>
      </c>
      <c r="C21" s="271" t="str">
        <f>$C$5</f>
        <v>BRIGHT WHITE</v>
      </c>
    </row>
    <row r="22" spans="1:3" s="265" customFormat="1" ht="222.75" customHeight="1">
      <c r="A22" s="146" t="s">
        <v>226</v>
      </c>
      <c r="B22" s="147"/>
      <c r="C22" s="147"/>
    </row>
    <row r="23" spans="1:3" s="265" customFormat="1" ht="54">
      <c r="A23" s="264" t="str">
        <f>'1. CUTTING DOCKET'!$B$58</f>
        <v>UPC STICKER 3" X2"</v>
      </c>
      <c r="B23" s="523" t="str">
        <f>'1. CUTTING DOCKET'!$F$58</f>
        <v>WHITE</v>
      </c>
      <c r="C23" s="524"/>
    </row>
    <row r="24" spans="1:3" s="265" customFormat="1" ht="203.25" customHeight="1">
      <c r="A24" s="270" t="s">
        <v>227</v>
      </c>
      <c r="B24" s="529" t="s">
        <v>228</v>
      </c>
      <c r="C24" s="529"/>
    </row>
    <row r="25" spans="1:3" s="265" customFormat="1" ht="72" customHeight="1">
      <c r="A25" s="264" t="str">
        <f>'1. CUTTING DOCKET'!$B$60</f>
        <v>THẺ BÀI - ALD-T06P</v>
      </c>
      <c r="B25" s="523" t="str">
        <f>'1. CUTTING DOCKET'!F60</f>
        <v>WHITE</v>
      </c>
      <c r="C25" s="524"/>
    </row>
    <row r="26" spans="1:3" s="265" customFormat="1" ht="180.75" customHeight="1">
      <c r="A26" s="146" t="s">
        <v>229</v>
      </c>
      <c r="B26" s="527"/>
      <c r="C26" s="527"/>
    </row>
    <row r="27" spans="1:3" s="265" customFormat="1" ht="111" customHeight="1">
      <c r="A27" s="264" t="str">
        <f>'1. CUTTING DOCKET'!B62</f>
        <v>BAO POLY BAG ALD - 15"x18"</v>
      </c>
      <c r="B27" s="523" t="str">
        <f>'1. CUTTING DOCKET'!F62</f>
        <v>CLEAR</v>
      </c>
      <c r="C27" s="524"/>
    </row>
    <row r="28" spans="1:3" s="77" customFormat="1" ht="135.75" customHeight="1">
      <c r="A28" s="232"/>
      <c r="B28" s="525"/>
      <c r="C28" s="526"/>
    </row>
    <row r="29" spans="1:3" s="77" customFormat="1" ht="116.25" customHeight="1">
      <c r="A29" s="144" t="s">
        <v>230</v>
      </c>
      <c r="B29" s="521" t="str">
        <f>'1. CUTTING DOCKET'!F64</f>
        <v>NATURAL</v>
      </c>
      <c r="C29" s="522"/>
    </row>
    <row r="30" spans="1:3" s="77" customFormat="1" ht="137.25" customHeight="1">
      <c r="A30" s="145"/>
      <c r="B30" s="520"/>
      <c r="C30" s="520"/>
    </row>
  </sheetData>
  <mergeCells count="13">
    <mergeCell ref="B7:C7"/>
    <mergeCell ref="B24:C24"/>
    <mergeCell ref="B23:C23"/>
    <mergeCell ref="B25:C25"/>
    <mergeCell ref="B13:C13"/>
    <mergeCell ref="B14:C14"/>
    <mergeCell ref="B15:C15"/>
    <mergeCell ref="B16:C16"/>
    <mergeCell ref="B30:C30"/>
    <mergeCell ref="B29:C29"/>
    <mergeCell ref="B27:C27"/>
    <mergeCell ref="B28:C28"/>
    <mergeCell ref="B26:C26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8A49A-3AD0-4B56-8DDA-B3854592D319}">
  <sheetPr>
    <pageSetUpPr fitToPage="1"/>
  </sheetPr>
  <dimension ref="A1:N28"/>
  <sheetViews>
    <sheetView view="pageBreakPreview" topLeftCell="A19" zoomScale="40" zoomScaleNormal="85" zoomScaleSheetLayoutView="40" workbookViewId="0">
      <selection activeCell="D19" sqref="D19"/>
    </sheetView>
  </sheetViews>
  <sheetFormatPr defaultColWidth="8.77734375" defaultRowHeight="13.2"/>
  <cols>
    <col min="1" max="1" width="65.21875" style="244" customWidth="1"/>
    <col min="2" max="2" width="57.77734375" style="244" customWidth="1"/>
    <col min="3" max="3" width="19" style="244" customWidth="1"/>
    <col min="4" max="4" width="57.77734375" style="244" customWidth="1"/>
    <col min="5" max="5" width="62.21875" style="244" customWidth="1"/>
    <col min="6" max="6" width="27.44140625" style="276" customWidth="1"/>
    <col min="7" max="7" width="13.44140625" style="276" customWidth="1"/>
    <col min="8" max="8" width="30.44140625" style="276" customWidth="1"/>
    <col min="9" max="9" width="22.77734375" style="276" customWidth="1"/>
    <col min="10" max="13" width="30.44140625" style="276" customWidth="1"/>
    <col min="14" max="14" width="36.21875" style="244" customWidth="1"/>
    <col min="15" max="16384" width="8.77734375" style="244"/>
  </cols>
  <sheetData>
    <row r="1" spans="1:14" s="238" customFormat="1" ht="61.2">
      <c r="A1" s="236" t="str">
        <f>'1. CUTTING DOCKET'!D7</f>
        <v>SS25CR001</v>
      </c>
      <c r="B1" s="237"/>
      <c r="D1" s="236" t="s">
        <v>231</v>
      </c>
      <c r="E1" s="239"/>
      <c r="F1" s="272"/>
      <c r="G1" s="272"/>
      <c r="H1" s="272"/>
      <c r="I1" s="273"/>
      <c r="J1" s="272"/>
      <c r="K1" s="272"/>
      <c r="L1" s="272"/>
      <c r="M1" s="272"/>
    </row>
    <row r="2" spans="1:14" s="242" customFormat="1" ht="56.4">
      <c r="A2" s="240" t="s">
        <v>232</v>
      </c>
      <c r="B2" s="241"/>
      <c r="C2" s="241" t="s">
        <v>233</v>
      </c>
      <c r="D2" s="241" t="s">
        <v>234</v>
      </c>
      <c r="E2" s="241"/>
      <c r="F2" s="241" t="s">
        <v>235</v>
      </c>
      <c r="G2" s="241" t="s">
        <v>236</v>
      </c>
      <c r="H2" s="241" t="s">
        <v>237</v>
      </c>
      <c r="I2" s="241" t="s">
        <v>238</v>
      </c>
      <c r="J2" s="241" t="s">
        <v>239</v>
      </c>
      <c r="K2" s="241" t="s">
        <v>240</v>
      </c>
      <c r="L2" s="241" t="s">
        <v>241</v>
      </c>
      <c r="M2" s="241" t="s">
        <v>242</v>
      </c>
      <c r="N2" s="241" t="s">
        <v>243</v>
      </c>
    </row>
    <row r="3" spans="1:14" s="247" customFormat="1" ht="72.75" customHeight="1">
      <c r="A3" s="246" t="s">
        <v>244</v>
      </c>
      <c r="B3" s="243" t="s">
        <v>245</v>
      </c>
      <c r="C3" s="246" t="s">
        <v>246</v>
      </c>
      <c r="D3" s="246" t="s">
        <v>247</v>
      </c>
      <c r="E3" s="243" t="s">
        <v>248</v>
      </c>
      <c r="F3" s="277" t="s">
        <v>249</v>
      </c>
      <c r="G3" s="278" t="s">
        <v>250</v>
      </c>
      <c r="H3" s="278" t="s">
        <v>251</v>
      </c>
      <c r="I3" s="279" t="s">
        <v>252</v>
      </c>
      <c r="J3" s="280"/>
      <c r="K3" s="281"/>
      <c r="L3" s="278"/>
      <c r="M3" s="278"/>
      <c r="N3" s="282"/>
    </row>
    <row r="4" spans="1:14" s="247" customFormat="1" ht="72.75" customHeight="1">
      <c r="A4" s="246" t="s">
        <v>253</v>
      </c>
      <c r="B4" s="243" t="s">
        <v>254</v>
      </c>
      <c r="C4" s="246" t="s">
        <v>255</v>
      </c>
      <c r="D4" s="246" t="s">
        <v>256</v>
      </c>
      <c r="E4" s="243" t="s">
        <v>257</v>
      </c>
      <c r="F4" s="277" t="s">
        <v>258</v>
      </c>
      <c r="G4" s="278" t="s">
        <v>259</v>
      </c>
      <c r="H4" s="278" t="s">
        <v>260</v>
      </c>
      <c r="I4" s="279" t="s">
        <v>261</v>
      </c>
      <c r="J4" s="280"/>
      <c r="K4" s="281"/>
      <c r="L4" s="278"/>
      <c r="M4" s="278"/>
      <c r="N4" s="282"/>
    </row>
    <row r="5" spans="1:14" s="247" customFormat="1" ht="72.75" customHeight="1">
      <c r="A5" s="246" t="s">
        <v>262</v>
      </c>
      <c r="B5" s="243" t="s">
        <v>263</v>
      </c>
      <c r="C5" s="246" t="s">
        <v>264</v>
      </c>
      <c r="D5" s="246" t="s">
        <v>265</v>
      </c>
      <c r="E5" s="243" t="s">
        <v>266</v>
      </c>
      <c r="F5" s="278" t="s">
        <v>258</v>
      </c>
      <c r="G5" s="278" t="s">
        <v>259</v>
      </c>
      <c r="H5" s="278" t="s">
        <v>260</v>
      </c>
      <c r="I5" s="279" t="s">
        <v>267</v>
      </c>
      <c r="J5" s="280"/>
      <c r="K5" s="281"/>
      <c r="L5" s="278"/>
      <c r="M5" s="278"/>
      <c r="N5" s="282"/>
    </row>
    <row r="6" spans="1:14" s="247" customFormat="1" ht="137.25" customHeight="1">
      <c r="A6" s="246" t="s">
        <v>268</v>
      </c>
      <c r="B6" s="243" t="s">
        <v>269</v>
      </c>
      <c r="C6" s="246" t="s">
        <v>270</v>
      </c>
      <c r="D6" s="246"/>
      <c r="E6" s="243"/>
      <c r="F6" s="278" t="s">
        <v>249</v>
      </c>
      <c r="G6" s="278" t="s">
        <v>250</v>
      </c>
      <c r="H6" s="278" t="s">
        <v>260</v>
      </c>
      <c r="I6" s="279" t="s">
        <v>271</v>
      </c>
      <c r="J6" s="280"/>
      <c r="K6" s="283"/>
      <c r="L6" s="278"/>
      <c r="M6" s="278"/>
      <c r="N6" s="284"/>
    </row>
    <row r="7" spans="1:14" s="247" customFormat="1" ht="64.8">
      <c r="A7" s="246" t="s">
        <v>272</v>
      </c>
      <c r="B7" s="243" t="s">
        <v>273</v>
      </c>
      <c r="C7" s="246" t="s">
        <v>274</v>
      </c>
      <c r="D7" s="248" t="s">
        <v>275</v>
      </c>
      <c r="E7" s="243" t="s">
        <v>276</v>
      </c>
      <c r="F7" s="278" t="s">
        <v>249</v>
      </c>
      <c r="G7" s="278" t="s">
        <v>250</v>
      </c>
      <c r="H7" s="278" t="s">
        <v>251</v>
      </c>
      <c r="I7" s="279" t="s">
        <v>277</v>
      </c>
      <c r="J7" s="280"/>
      <c r="K7" s="283"/>
      <c r="L7" s="278"/>
      <c r="M7" s="278"/>
      <c r="N7" s="278"/>
    </row>
    <row r="8" spans="1:14" s="247" customFormat="1" ht="72.75" customHeight="1">
      <c r="A8" s="246" t="s">
        <v>278</v>
      </c>
      <c r="B8" s="243" t="s">
        <v>279</v>
      </c>
      <c r="C8" s="246" t="s">
        <v>280</v>
      </c>
      <c r="D8" s="248" t="s">
        <v>281</v>
      </c>
      <c r="E8" s="243" t="s">
        <v>282</v>
      </c>
      <c r="F8" s="278" t="s">
        <v>258</v>
      </c>
      <c r="G8" s="278" t="s">
        <v>259</v>
      </c>
      <c r="H8" s="278" t="s">
        <v>283</v>
      </c>
      <c r="I8" s="279" t="s">
        <v>284</v>
      </c>
      <c r="J8" s="280"/>
      <c r="K8" s="281"/>
      <c r="L8" s="278"/>
      <c r="M8" s="278"/>
      <c r="N8" s="282"/>
    </row>
    <row r="9" spans="1:14" s="247" customFormat="1" ht="72.75" customHeight="1">
      <c r="A9" s="246" t="s">
        <v>285</v>
      </c>
      <c r="B9" s="243" t="s">
        <v>286</v>
      </c>
      <c r="C9" s="246" t="s">
        <v>287</v>
      </c>
      <c r="D9" s="248" t="s">
        <v>281</v>
      </c>
      <c r="E9" s="243" t="s">
        <v>282</v>
      </c>
      <c r="F9" s="278" t="s">
        <v>258</v>
      </c>
      <c r="G9" s="278" t="s">
        <v>259</v>
      </c>
      <c r="H9" s="278" t="s">
        <v>283</v>
      </c>
      <c r="I9" s="279" t="s">
        <v>288</v>
      </c>
      <c r="J9" s="280"/>
      <c r="K9" s="281"/>
      <c r="L9" s="278"/>
      <c r="M9" s="278"/>
      <c r="N9" s="282"/>
    </row>
    <row r="10" spans="1:14" s="247" customFormat="1" ht="72.75" customHeight="1">
      <c r="A10" s="246" t="s">
        <v>289</v>
      </c>
      <c r="B10" s="243" t="s">
        <v>290</v>
      </c>
      <c r="C10" s="246" t="s">
        <v>291</v>
      </c>
      <c r="D10" s="248"/>
      <c r="E10" s="243"/>
      <c r="F10" s="278" t="s">
        <v>258</v>
      </c>
      <c r="G10" s="278" t="s">
        <v>250</v>
      </c>
      <c r="H10" s="278" t="s">
        <v>292</v>
      </c>
      <c r="I10" s="279" t="s">
        <v>293</v>
      </c>
      <c r="J10" s="280"/>
      <c r="K10" s="281"/>
      <c r="L10" s="278"/>
      <c r="M10" s="278"/>
      <c r="N10" s="282"/>
    </row>
    <row r="11" spans="1:14" s="247" customFormat="1" ht="72.75" customHeight="1">
      <c r="A11" s="246" t="s">
        <v>294</v>
      </c>
      <c r="B11" s="243" t="s">
        <v>295</v>
      </c>
      <c r="C11" s="246" t="s">
        <v>296</v>
      </c>
      <c r="D11" s="248" t="s">
        <v>297</v>
      </c>
      <c r="E11" s="243" t="s">
        <v>298</v>
      </c>
      <c r="F11" s="278" t="s">
        <v>258</v>
      </c>
      <c r="G11" s="278" t="s">
        <v>259</v>
      </c>
      <c r="H11" s="278" t="s">
        <v>260</v>
      </c>
      <c r="I11" s="279" t="s">
        <v>299</v>
      </c>
      <c r="J11" s="280"/>
      <c r="K11" s="281"/>
      <c r="L11" s="278"/>
      <c r="M11" s="278" t="s">
        <v>171</v>
      </c>
      <c r="N11" s="282"/>
    </row>
    <row r="12" spans="1:14" s="247" customFormat="1" ht="72.75" customHeight="1">
      <c r="A12" s="246" t="s">
        <v>300</v>
      </c>
      <c r="B12" s="243" t="s">
        <v>301</v>
      </c>
      <c r="C12" s="246" t="s">
        <v>302</v>
      </c>
      <c r="D12" s="248" t="s">
        <v>303</v>
      </c>
      <c r="E12" s="243" t="s">
        <v>304</v>
      </c>
      <c r="F12" s="278" t="s">
        <v>249</v>
      </c>
      <c r="G12" s="278" t="s">
        <v>259</v>
      </c>
      <c r="H12" s="278" t="s">
        <v>283</v>
      </c>
      <c r="I12" s="279" t="s">
        <v>305</v>
      </c>
      <c r="J12" s="280"/>
      <c r="K12" s="281"/>
      <c r="L12" s="278"/>
      <c r="M12" s="278"/>
      <c r="N12" s="282"/>
    </row>
    <row r="13" spans="1:14" s="247" customFormat="1" ht="72.75" customHeight="1">
      <c r="A13" s="246" t="s">
        <v>306</v>
      </c>
      <c r="B13" s="243" t="s">
        <v>307</v>
      </c>
      <c r="C13" s="246" t="s">
        <v>308</v>
      </c>
      <c r="D13" s="248" t="s">
        <v>309</v>
      </c>
      <c r="E13" s="243" t="s">
        <v>310</v>
      </c>
      <c r="F13" s="278" t="s">
        <v>249</v>
      </c>
      <c r="G13" s="278" t="s">
        <v>259</v>
      </c>
      <c r="H13" s="278" t="s">
        <v>283</v>
      </c>
      <c r="I13" s="279" t="s">
        <v>311</v>
      </c>
      <c r="J13" s="280"/>
      <c r="K13" s="281"/>
      <c r="L13" s="278"/>
      <c r="M13" s="278"/>
      <c r="N13" s="282"/>
    </row>
    <row r="14" spans="1:14" s="247" customFormat="1" ht="72.75" customHeight="1">
      <c r="A14" s="246" t="s">
        <v>312</v>
      </c>
      <c r="B14" s="243" t="s">
        <v>313</v>
      </c>
      <c r="C14" s="246" t="s">
        <v>314</v>
      </c>
      <c r="D14" s="248" t="s">
        <v>315</v>
      </c>
      <c r="E14" s="243" t="s">
        <v>316</v>
      </c>
      <c r="F14" s="278" t="s">
        <v>249</v>
      </c>
      <c r="G14" s="278" t="s">
        <v>250</v>
      </c>
      <c r="H14" s="278" t="s">
        <v>251</v>
      </c>
      <c r="I14" s="279" t="s">
        <v>317</v>
      </c>
      <c r="J14" s="280"/>
      <c r="K14" s="281"/>
      <c r="L14" s="278"/>
      <c r="M14" s="278"/>
      <c r="N14" s="282"/>
    </row>
    <row r="15" spans="1:14" s="247" customFormat="1" ht="72.75" customHeight="1">
      <c r="A15" s="246" t="s">
        <v>318</v>
      </c>
      <c r="B15" s="243" t="s">
        <v>319</v>
      </c>
      <c r="C15" s="246" t="s">
        <v>320</v>
      </c>
      <c r="D15" s="248" t="s">
        <v>321</v>
      </c>
      <c r="E15" s="243" t="s">
        <v>322</v>
      </c>
      <c r="F15" s="278" t="s">
        <v>258</v>
      </c>
      <c r="G15" s="278" t="s">
        <v>250</v>
      </c>
      <c r="H15" s="278" t="s">
        <v>260</v>
      </c>
      <c r="I15" s="279" t="s">
        <v>323</v>
      </c>
      <c r="J15" s="280"/>
      <c r="K15" s="281"/>
      <c r="L15" s="278"/>
      <c r="M15" s="278"/>
      <c r="N15" s="282"/>
    </row>
    <row r="16" spans="1:14" s="247" customFormat="1" ht="64.8">
      <c r="A16" s="246" t="s">
        <v>324</v>
      </c>
      <c r="B16" s="243" t="s">
        <v>325</v>
      </c>
      <c r="C16" s="246" t="s">
        <v>326</v>
      </c>
      <c r="D16" s="248" t="s">
        <v>327</v>
      </c>
      <c r="E16" s="243" t="s">
        <v>328</v>
      </c>
      <c r="F16" s="278" t="s">
        <v>249</v>
      </c>
      <c r="G16" s="278" t="s">
        <v>250</v>
      </c>
      <c r="H16" s="278" t="s">
        <v>329</v>
      </c>
      <c r="I16" s="279" t="s">
        <v>330</v>
      </c>
      <c r="J16" s="280"/>
      <c r="K16" s="283"/>
      <c r="L16" s="278"/>
      <c r="M16" s="278"/>
      <c r="N16" s="278"/>
    </row>
    <row r="17" spans="1:14" s="247" customFormat="1" ht="72.75" customHeight="1">
      <c r="A17" s="246" t="s">
        <v>331</v>
      </c>
      <c r="B17" s="243" t="s">
        <v>332</v>
      </c>
      <c r="C17" s="246" t="s">
        <v>333</v>
      </c>
      <c r="D17" s="248" t="s">
        <v>309</v>
      </c>
      <c r="E17" s="243" t="s">
        <v>334</v>
      </c>
      <c r="F17" s="278" t="s">
        <v>249</v>
      </c>
      <c r="G17" s="278" t="s">
        <v>250</v>
      </c>
      <c r="H17" s="278" t="s">
        <v>329</v>
      </c>
      <c r="I17" s="279" t="s">
        <v>335</v>
      </c>
      <c r="J17" s="280"/>
      <c r="K17" s="281"/>
      <c r="L17" s="278"/>
      <c r="M17" s="278"/>
      <c r="N17" s="282"/>
    </row>
    <row r="18" spans="1:14" s="247" customFormat="1" ht="72.75" customHeight="1">
      <c r="A18" s="246" t="s">
        <v>336</v>
      </c>
      <c r="B18" s="243" t="s">
        <v>337</v>
      </c>
      <c r="C18" s="246" t="s">
        <v>338</v>
      </c>
      <c r="D18" s="248" t="s">
        <v>339</v>
      </c>
      <c r="E18" s="243" t="s">
        <v>340</v>
      </c>
      <c r="F18" s="278" t="s">
        <v>249</v>
      </c>
      <c r="G18" s="278" t="s">
        <v>250</v>
      </c>
      <c r="H18" s="278" t="s">
        <v>251</v>
      </c>
      <c r="I18" s="279" t="s">
        <v>271</v>
      </c>
      <c r="J18" s="280"/>
      <c r="K18" s="281"/>
      <c r="L18" s="278"/>
      <c r="M18" s="278"/>
      <c r="N18" s="282"/>
    </row>
    <row r="19" spans="1:14" s="247" customFormat="1" ht="72.75" customHeight="1">
      <c r="A19" s="246" t="s">
        <v>341</v>
      </c>
      <c r="B19" s="243" t="s">
        <v>342</v>
      </c>
      <c r="C19" s="246" t="s">
        <v>343</v>
      </c>
      <c r="D19" s="248"/>
      <c r="E19" s="243" t="s">
        <v>344</v>
      </c>
      <c r="F19" s="278" t="s">
        <v>249</v>
      </c>
      <c r="G19" s="278" t="s">
        <v>250</v>
      </c>
      <c r="H19" s="278" t="s">
        <v>251</v>
      </c>
      <c r="I19" s="279" t="s">
        <v>345</v>
      </c>
      <c r="J19" s="280"/>
      <c r="K19" s="281"/>
      <c r="L19" s="278"/>
      <c r="M19" s="278"/>
      <c r="N19" s="282"/>
    </row>
    <row r="20" spans="1:14" s="247" customFormat="1" ht="72.75" customHeight="1">
      <c r="A20" s="246" t="s">
        <v>346</v>
      </c>
      <c r="B20" s="243" t="s">
        <v>347</v>
      </c>
      <c r="C20" s="246" t="s">
        <v>348</v>
      </c>
      <c r="D20" s="248"/>
      <c r="E20" s="243"/>
      <c r="F20" s="278" t="s">
        <v>249</v>
      </c>
      <c r="G20" s="278" t="s">
        <v>250</v>
      </c>
      <c r="H20" s="278" t="s">
        <v>251</v>
      </c>
      <c r="I20" s="279" t="s">
        <v>277</v>
      </c>
      <c r="J20" s="280"/>
      <c r="K20" s="281"/>
      <c r="L20" s="278"/>
      <c r="M20" s="278"/>
      <c r="N20" s="282"/>
    </row>
    <row r="21" spans="1:14" s="247" customFormat="1" ht="72.75" customHeight="1">
      <c r="A21" s="246" t="s">
        <v>349</v>
      </c>
      <c r="B21" s="243" t="s">
        <v>350</v>
      </c>
      <c r="C21" s="246" t="s">
        <v>351</v>
      </c>
      <c r="D21" s="248"/>
      <c r="E21" s="243"/>
      <c r="F21" s="278" t="s">
        <v>258</v>
      </c>
      <c r="G21" s="278" t="s">
        <v>250</v>
      </c>
      <c r="H21" s="278" t="s">
        <v>251</v>
      </c>
      <c r="I21" s="279" t="s">
        <v>352</v>
      </c>
      <c r="J21" s="280"/>
      <c r="K21" s="281"/>
      <c r="L21" s="278"/>
      <c r="M21" s="278"/>
      <c r="N21" s="282"/>
    </row>
    <row r="22" spans="1:14" s="247" customFormat="1" ht="72.75" customHeight="1">
      <c r="A22" s="246" t="s">
        <v>353</v>
      </c>
      <c r="B22" s="243" t="s">
        <v>354</v>
      </c>
      <c r="C22" s="246" t="s">
        <v>355</v>
      </c>
      <c r="D22" s="248"/>
      <c r="E22" s="243"/>
      <c r="F22" s="278" t="s">
        <v>249</v>
      </c>
      <c r="G22" s="278" t="s">
        <v>250</v>
      </c>
      <c r="H22" s="278" t="s">
        <v>251</v>
      </c>
      <c r="I22" s="279" t="s">
        <v>352</v>
      </c>
      <c r="J22" s="280"/>
      <c r="K22" s="281"/>
      <c r="L22" s="278"/>
      <c r="M22" s="278"/>
      <c r="N22" s="282"/>
    </row>
    <row r="23" spans="1:14" s="247" customFormat="1" ht="72.75" customHeight="1">
      <c r="A23" s="246" t="s">
        <v>356</v>
      </c>
      <c r="B23" s="243" t="s">
        <v>357</v>
      </c>
      <c r="C23" s="246" t="s">
        <v>358</v>
      </c>
      <c r="D23" s="248" t="s">
        <v>359</v>
      </c>
      <c r="E23" s="243" t="s">
        <v>360</v>
      </c>
      <c r="F23" s="278" t="s">
        <v>258</v>
      </c>
      <c r="G23" s="278" t="s">
        <v>250</v>
      </c>
      <c r="H23" s="278" t="s">
        <v>251</v>
      </c>
      <c r="I23" s="279" t="s">
        <v>361</v>
      </c>
      <c r="J23" s="280"/>
      <c r="K23" s="281"/>
      <c r="L23" s="278"/>
      <c r="M23" s="278"/>
      <c r="N23" s="282"/>
    </row>
    <row r="24" spans="1:14" s="247" customFormat="1" ht="32.4">
      <c r="A24" s="246" t="s">
        <v>362</v>
      </c>
      <c r="B24" s="243" t="s">
        <v>363</v>
      </c>
      <c r="C24" s="246" t="s">
        <v>355</v>
      </c>
      <c r="D24" s="248"/>
      <c r="E24" s="243"/>
      <c r="F24" s="278" t="s">
        <v>249</v>
      </c>
      <c r="G24" s="278" t="s">
        <v>250</v>
      </c>
      <c r="H24" s="278" t="s">
        <v>251</v>
      </c>
      <c r="I24" s="279" t="s">
        <v>364</v>
      </c>
      <c r="J24" s="280"/>
      <c r="K24" s="281"/>
      <c r="L24" s="278"/>
      <c r="M24" s="278"/>
      <c r="N24" s="282"/>
    </row>
    <row r="25" spans="1:14" s="247" customFormat="1" ht="64.8">
      <c r="A25" s="246" t="s">
        <v>365</v>
      </c>
      <c r="B25" s="243" t="s">
        <v>366</v>
      </c>
      <c r="C25" s="246" t="s">
        <v>367</v>
      </c>
      <c r="D25" s="248" t="s">
        <v>368</v>
      </c>
      <c r="E25" s="243" t="s">
        <v>369</v>
      </c>
      <c r="F25" s="278" t="s">
        <v>258</v>
      </c>
      <c r="G25" s="278" t="s">
        <v>250</v>
      </c>
      <c r="H25" s="278" t="s">
        <v>251</v>
      </c>
      <c r="I25" s="279" t="s">
        <v>277</v>
      </c>
      <c r="J25" s="280"/>
      <c r="K25" s="281"/>
      <c r="L25" s="278"/>
      <c r="M25" s="278"/>
      <c r="N25" s="282"/>
    </row>
    <row r="26" spans="1:14" s="247" customFormat="1" ht="112.8">
      <c r="A26" s="246" t="s">
        <v>370</v>
      </c>
      <c r="B26" s="243" t="s">
        <v>371</v>
      </c>
      <c r="C26" s="246" t="s">
        <v>372</v>
      </c>
      <c r="D26" s="248" t="s">
        <v>373</v>
      </c>
      <c r="E26" s="243" t="s">
        <v>374</v>
      </c>
      <c r="F26" s="278" t="s">
        <v>258</v>
      </c>
      <c r="G26" s="278" t="s">
        <v>250</v>
      </c>
      <c r="H26" s="278" t="s">
        <v>251</v>
      </c>
      <c r="I26" s="279" t="s">
        <v>375</v>
      </c>
      <c r="J26" s="280"/>
      <c r="K26" s="281"/>
      <c r="L26" s="278"/>
      <c r="M26" s="278"/>
      <c r="N26" s="282"/>
    </row>
    <row r="27" spans="1:14" s="247" customFormat="1" ht="84.6">
      <c r="A27" s="246" t="s">
        <v>376</v>
      </c>
      <c r="B27" s="243" t="s">
        <v>377</v>
      </c>
      <c r="C27" s="246" t="s">
        <v>378</v>
      </c>
      <c r="D27" s="248" t="s">
        <v>368</v>
      </c>
      <c r="E27" s="243" t="s">
        <v>369</v>
      </c>
      <c r="F27" s="278" t="s">
        <v>258</v>
      </c>
      <c r="G27" s="278" t="s">
        <v>250</v>
      </c>
      <c r="H27" s="278" t="s">
        <v>251</v>
      </c>
      <c r="I27" s="279" t="s">
        <v>277</v>
      </c>
      <c r="J27" s="280"/>
      <c r="K27" s="281"/>
      <c r="L27" s="278"/>
      <c r="M27" s="278"/>
      <c r="N27" s="282"/>
    </row>
    <row r="28" spans="1:14" s="247" customFormat="1" ht="64.8">
      <c r="A28" s="259" t="s">
        <v>379</v>
      </c>
      <c r="B28" s="260" t="s">
        <v>380</v>
      </c>
      <c r="C28" s="259" t="s">
        <v>381</v>
      </c>
      <c r="D28" s="259" t="s">
        <v>373</v>
      </c>
      <c r="E28" s="243" t="s">
        <v>374</v>
      </c>
      <c r="F28" s="274" t="s">
        <v>258</v>
      </c>
      <c r="G28" s="274" t="s">
        <v>250</v>
      </c>
      <c r="H28" s="274" t="s">
        <v>251</v>
      </c>
      <c r="I28" s="275" t="s">
        <v>382</v>
      </c>
      <c r="J28" s="274"/>
      <c r="K28" s="274"/>
      <c r="L28" s="274"/>
      <c r="M28" s="274"/>
    </row>
  </sheetData>
  <pageMargins left="0.1" right="0.1" top="0.1" bottom="0.1" header="0.1" footer="0.1"/>
  <pageSetup paperSize="9" scale="4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A8DA7-E384-4870-ACEA-5D4A4FC5D590}">
  <sheetPr>
    <pageSetUpPr fitToPage="1"/>
  </sheetPr>
  <dimension ref="A1:O28"/>
  <sheetViews>
    <sheetView view="pageBreakPreview" topLeftCell="A20" zoomScale="40" zoomScaleNormal="85" zoomScaleSheetLayoutView="40" workbookViewId="0">
      <selection activeCell="J24" sqref="J24"/>
    </sheetView>
  </sheetViews>
  <sheetFormatPr defaultColWidth="8.77734375" defaultRowHeight="13.2"/>
  <cols>
    <col min="1" max="1" width="65.21875" style="244" customWidth="1"/>
    <col min="2" max="2" width="57.77734375" style="244" hidden="1" customWidth="1"/>
    <col min="3" max="3" width="19" style="244" customWidth="1"/>
    <col min="4" max="4" width="57.77734375" style="244" customWidth="1"/>
    <col min="5" max="5" width="62.21875" style="244" hidden="1" customWidth="1"/>
    <col min="6" max="6" width="27.44140625" style="276" customWidth="1"/>
    <col min="7" max="7" width="13.44140625" style="276" customWidth="1"/>
    <col min="8" max="8" width="30.44140625" style="276" customWidth="1"/>
    <col min="9" max="9" width="22.77734375" style="276" customWidth="1"/>
    <col min="10" max="10" width="30.44140625" style="276" customWidth="1"/>
    <col min="11" max="11" width="30.44140625" style="367" customWidth="1"/>
    <col min="12" max="13" width="30.44140625" style="276" customWidth="1"/>
    <col min="14" max="14" width="36.21875" style="244" customWidth="1"/>
    <col min="15" max="16384" width="8.77734375" style="244"/>
  </cols>
  <sheetData>
    <row r="1" spans="1:15" s="238" customFormat="1" ht="61.2">
      <c r="A1" s="236" t="str">
        <f>'1. CUTTING DOCKET'!D7</f>
        <v>SS25CR001</v>
      </c>
      <c r="B1" s="237"/>
      <c r="D1" s="236"/>
      <c r="E1" s="239"/>
      <c r="F1" s="272"/>
      <c r="G1" s="272"/>
      <c r="H1" s="272"/>
      <c r="I1" s="273"/>
      <c r="J1" s="272"/>
      <c r="K1" s="365"/>
      <c r="L1" s="272"/>
      <c r="M1" s="272"/>
    </row>
    <row r="2" spans="1:15" s="242" customFormat="1" ht="56.4">
      <c r="A2" s="240" t="s">
        <v>232</v>
      </c>
      <c r="B2" s="241"/>
      <c r="C2" s="241" t="s">
        <v>233</v>
      </c>
      <c r="D2" s="241" t="s">
        <v>234</v>
      </c>
      <c r="E2" s="241"/>
      <c r="F2" s="241" t="s">
        <v>235</v>
      </c>
      <c r="G2" s="241" t="s">
        <v>236</v>
      </c>
      <c r="H2" s="241" t="s">
        <v>237</v>
      </c>
      <c r="I2" s="241" t="s">
        <v>238</v>
      </c>
      <c r="J2" s="241" t="s">
        <v>434</v>
      </c>
      <c r="K2" s="366" t="s">
        <v>240</v>
      </c>
      <c r="L2" s="241" t="s">
        <v>241</v>
      </c>
      <c r="M2" s="241" t="s">
        <v>242</v>
      </c>
      <c r="N2" s="241" t="s">
        <v>243</v>
      </c>
    </row>
    <row r="3" spans="1:15" s="247" customFormat="1" ht="72.75" customHeight="1">
      <c r="A3" s="355" t="s">
        <v>244</v>
      </c>
      <c r="B3" s="356" t="s">
        <v>245</v>
      </c>
      <c r="C3" s="355" t="s">
        <v>246</v>
      </c>
      <c r="D3" s="355" t="s">
        <v>247</v>
      </c>
      <c r="E3" s="356" t="s">
        <v>248</v>
      </c>
      <c r="F3" s="360" t="s">
        <v>249</v>
      </c>
      <c r="G3" s="360" t="s">
        <v>250</v>
      </c>
      <c r="H3" s="360" t="s">
        <v>251</v>
      </c>
      <c r="I3" s="361" t="s">
        <v>252</v>
      </c>
      <c r="J3" s="364">
        <f>K3+O3</f>
        <v>1.75</v>
      </c>
      <c r="K3" s="364">
        <v>0</v>
      </c>
      <c r="L3" s="360"/>
      <c r="M3" s="360"/>
      <c r="N3" s="362"/>
      <c r="O3" s="247" t="str">
        <f>LEFT(I3,LEN(I3)-2)</f>
        <v xml:space="preserve">1 3/4 </v>
      </c>
    </row>
    <row r="4" spans="1:15" s="247" customFormat="1" ht="72.75" customHeight="1">
      <c r="A4" s="355" t="s">
        <v>253</v>
      </c>
      <c r="B4" s="356" t="s">
        <v>254</v>
      </c>
      <c r="C4" s="355" t="s">
        <v>255</v>
      </c>
      <c r="D4" s="355" t="s">
        <v>256</v>
      </c>
      <c r="E4" s="356" t="s">
        <v>257</v>
      </c>
      <c r="F4" s="360" t="s">
        <v>258</v>
      </c>
      <c r="G4" s="360" t="s">
        <v>259</v>
      </c>
      <c r="H4" s="360" t="s">
        <v>260</v>
      </c>
      <c r="I4" s="361" t="s">
        <v>261</v>
      </c>
      <c r="J4" s="364">
        <f t="shared" ref="J4:J28" si="0">K4+O4</f>
        <v>15.75</v>
      </c>
      <c r="K4" s="364">
        <v>0</v>
      </c>
      <c r="L4" s="360"/>
      <c r="M4" s="360"/>
      <c r="N4" s="362"/>
      <c r="O4" s="247" t="str">
        <f t="shared" ref="O4:O28" si="1">LEFT(I4,LEN(I4)-2)</f>
        <v xml:space="preserve">15 3/4 </v>
      </c>
    </row>
    <row r="5" spans="1:15" s="247" customFormat="1" ht="72.75" customHeight="1">
      <c r="A5" s="355" t="s">
        <v>262</v>
      </c>
      <c r="B5" s="356" t="s">
        <v>263</v>
      </c>
      <c r="C5" s="355" t="s">
        <v>264</v>
      </c>
      <c r="D5" s="355" t="s">
        <v>265</v>
      </c>
      <c r="E5" s="356" t="s">
        <v>266</v>
      </c>
      <c r="F5" s="360" t="s">
        <v>258</v>
      </c>
      <c r="G5" s="360" t="s">
        <v>259</v>
      </c>
      <c r="H5" s="360" t="s">
        <v>260</v>
      </c>
      <c r="I5" s="361" t="s">
        <v>267</v>
      </c>
      <c r="J5" s="364">
        <f t="shared" si="0"/>
        <v>21.5</v>
      </c>
      <c r="K5" s="364">
        <v>0</v>
      </c>
      <c r="L5" s="360"/>
      <c r="M5" s="360"/>
      <c r="N5" s="362"/>
      <c r="O5" s="247" t="str">
        <f t="shared" si="1"/>
        <v xml:space="preserve">21 1/2 </v>
      </c>
    </row>
    <row r="6" spans="1:15" s="247" customFormat="1" ht="137.25" customHeight="1">
      <c r="A6" s="355" t="s">
        <v>268</v>
      </c>
      <c r="B6" s="356" t="s">
        <v>269</v>
      </c>
      <c r="C6" s="355" t="s">
        <v>270</v>
      </c>
      <c r="D6" s="355"/>
      <c r="E6" s="356"/>
      <c r="F6" s="360" t="s">
        <v>249</v>
      </c>
      <c r="G6" s="360" t="s">
        <v>250</v>
      </c>
      <c r="H6" s="360" t="s">
        <v>260</v>
      </c>
      <c r="I6" s="361" t="s">
        <v>271</v>
      </c>
      <c r="J6" s="364">
        <f t="shared" si="0"/>
        <v>11</v>
      </c>
      <c r="K6" s="364">
        <v>0</v>
      </c>
      <c r="L6" s="360"/>
      <c r="M6" s="360"/>
      <c r="N6" s="363"/>
      <c r="O6" s="247" t="str">
        <f t="shared" si="1"/>
        <v xml:space="preserve">11 </v>
      </c>
    </row>
    <row r="7" spans="1:15" s="247" customFormat="1" ht="64.8">
      <c r="A7" s="355" t="s">
        <v>272</v>
      </c>
      <c r="B7" s="356" t="s">
        <v>273</v>
      </c>
      <c r="C7" s="355" t="s">
        <v>274</v>
      </c>
      <c r="D7" s="357" t="s">
        <v>275</v>
      </c>
      <c r="E7" s="356" t="s">
        <v>276</v>
      </c>
      <c r="F7" s="360" t="s">
        <v>249</v>
      </c>
      <c r="G7" s="360" t="s">
        <v>250</v>
      </c>
      <c r="H7" s="360" t="s">
        <v>251</v>
      </c>
      <c r="I7" s="361" t="s">
        <v>277</v>
      </c>
      <c r="J7" s="364">
        <f t="shared" si="0"/>
        <v>1.5</v>
      </c>
      <c r="K7" s="364">
        <v>0</v>
      </c>
      <c r="L7" s="360"/>
      <c r="M7" s="360"/>
      <c r="N7" s="360"/>
      <c r="O7" s="247" t="str">
        <f t="shared" si="1"/>
        <v xml:space="preserve">1 1/2 </v>
      </c>
    </row>
    <row r="8" spans="1:15" s="247" customFormat="1" ht="72.75" customHeight="1">
      <c r="A8" s="355" t="s">
        <v>278</v>
      </c>
      <c r="B8" s="356" t="s">
        <v>279</v>
      </c>
      <c r="C8" s="355" t="s">
        <v>280</v>
      </c>
      <c r="D8" s="357" t="s">
        <v>281</v>
      </c>
      <c r="E8" s="356" t="s">
        <v>282</v>
      </c>
      <c r="F8" s="360" t="s">
        <v>258</v>
      </c>
      <c r="G8" s="360" t="s">
        <v>259</v>
      </c>
      <c r="H8" s="360" t="s">
        <v>283</v>
      </c>
      <c r="I8" s="361" t="s">
        <v>284</v>
      </c>
      <c r="J8" s="364">
        <f t="shared" si="0"/>
        <v>13.625</v>
      </c>
      <c r="K8" s="364">
        <v>0</v>
      </c>
      <c r="L8" s="360"/>
      <c r="M8" s="360"/>
      <c r="N8" s="362"/>
      <c r="O8" s="247" t="str">
        <f t="shared" si="1"/>
        <v xml:space="preserve">13 5/8 </v>
      </c>
    </row>
    <row r="9" spans="1:15" s="247" customFormat="1" ht="72.75" customHeight="1">
      <c r="A9" s="355" t="s">
        <v>285</v>
      </c>
      <c r="B9" s="356" t="s">
        <v>286</v>
      </c>
      <c r="C9" s="355" t="s">
        <v>287</v>
      </c>
      <c r="D9" s="357" t="s">
        <v>281</v>
      </c>
      <c r="E9" s="356" t="s">
        <v>282</v>
      </c>
      <c r="F9" s="360" t="s">
        <v>258</v>
      </c>
      <c r="G9" s="360" t="s">
        <v>259</v>
      </c>
      <c r="H9" s="360" t="s">
        <v>283</v>
      </c>
      <c r="I9" s="361" t="s">
        <v>288</v>
      </c>
      <c r="J9" s="364">
        <f t="shared" si="0"/>
        <v>16.5</v>
      </c>
      <c r="K9" s="364">
        <f>-1/4</f>
        <v>-0.25</v>
      </c>
      <c r="L9" s="360"/>
      <c r="M9" s="360"/>
      <c r="N9" s="362"/>
      <c r="O9" s="247" t="str">
        <f t="shared" si="1"/>
        <v xml:space="preserve">16 3/4 </v>
      </c>
    </row>
    <row r="10" spans="1:15" s="247" customFormat="1" ht="72.75" customHeight="1">
      <c r="A10" s="355" t="s">
        <v>289</v>
      </c>
      <c r="B10" s="356" t="s">
        <v>290</v>
      </c>
      <c r="C10" s="355" t="s">
        <v>291</v>
      </c>
      <c r="D10" s="357"/>
      <c r="E10" s="356"/>
      <c r="F10" s="360" t="s">
        <v>258</v>
      </c>
      <c r="G10" s="360" t="s">
        <v>250</v>
      </c>
      <c r="H10" s="360" t="s">
        <v>292</v>
      </c>
      <c r="I10" s="361" t="s">
        <v>293</v>
      </c>
      <c r="J10" s="364">
        <f t="shared" si="0"/>
        <v>8</v>
      </c>
      <c r="K10" s="364">
        <v>0</v>
      </c>
      <c r="L10" s="360"/>
      <c r="M10" s="360"/>
      <c r="N10" s="362"/>
      <c r="O10" s="247" t="str">
        <f t="shared" si="1"/>
        <v xml:space="preserve">8 </v>
      </c>
    </row>
    <row r="11" spans="1:15" s="247" customFormat="1" ht="72.75" customHeight="1">
      <c r="A11" s="355" t="s">
        <v>294</v>
      </c>
      <c r="B11" s="356" t="s">
        <v>295</v>
      </c>
      <c r="C11" s="355" t="s">
        <v>296</v>
      </c>
      <c r="D11" s="357" t="s">
        <v>297</v>
      </c>
      <c r="E11" s="356" t="s">
        <v>298</v>
      </c>
      <c r="F11" s="360" t="s">
        <v>258</v>
      </c>
      <c r="G11" s="360" t="s">
        <v>259</v>
      </c>
      <c r="H11" s="360" t="s">
        <v>260</v>
      </c>
      <c r="I11" s="361" t="s">
        <v>299</v>
      </c>
      <c r="J11" s="364">
        <f t="shared" si="0"/>
        <v>24.25</v>
      </c>
      <c r="K11" s="364">
        <v>0</v>
      </c>
      <c r="L11" s="360"/>
      <c r="M11" s="360"/>
      <c r="N11" s="362"/>
      <c r="O11" s="247" t="str">
        <f t="shared" si="1"/>
        <v xml:space="preserve">24 1/4 </v>
      </c>
    </row>
    <row r="12" spans="1:15" s="247" customFormat="1" ht="72.75" customHeight="1">
      <c r="A12" s="355" t="s">
        <v>300</v>
      </c>
      <c r="B12" s="356" t="s">
        <v>301</v>
      </c>
      <c r="C12" s="355" t="s">
        <v>302</v>
      </c>
      <c r="D12" s="357" t="s">
        <v>303</v>
      </c>
      <c r="E12" s="356" t="s">
        <v>304</v>
      </c>
      <c r="F12" s="360" t="s">
        <v>249</v>
      </c>
      <c r="G12" s="360" t="s">
        <v>259</v>
      </c>
      <c r="H12" s="360" t="s">
        <v>283</v>
      </c>
      <c r="I12" s="361" t="s">
        <v>305</v>
      </c>
      <c r="J12" s="364">
        <f t="shared" si="0"/>
        <v>15</v>
      </c>
      <c r="K12" s="364">
        <v>0</v>
      </c>
      <c r="L12" s="360"/>
      <c r="M12" s="360"/>
      <c r="N12" s="362"/>
      <c r="O12" s="247" t="str">
        <f t="shared" si="1"/>
        <v xml:space="preserve">15 </v>
      </c>
    </row>
    <row r="13" spans="1:15" s="247" customFormat="1" ht="72.75" customHeight="1">
      <c r="A13" s="355" t="s">
        <v>306</v>
      </c>
      <c r="B13" s="356" t="s">
        <v>307</v>
      </c>
      <c r="C13" s="355" t="s">
        <v>308</v>
      </c>
      <c r="D13" s="357" t="s">
        <v>309</v>
      </c>
      <c r="E13" s="356" t="s">
        <v>310</v>
      </c>
      <c r="F13" s="360" t="s">
        <v>249</v>
      </c>
      <c r="G13" s="360" t="s">
        <v>259</v>
      </c>
      <c r="H13" s="360" t="s">
        <v>283</v>
      </c>
      <c r="I13" s="361" t="s">
        <v>311</v>
      </c>
      <c r="J13" s="364">
        <f t="shared" si="0"/>
        <v>14.125</v>
      </c>
      <c r="K13" s="364">
        <v>0</v>
      </c>
      <c r="L13" s="360"/>
      <c r="M13" s="360"/>
      <c r="N13" s="362"/>
      <c r="O13" s="247" t="str">
        <f t="shared" si="1"/>
        <v xml:space="preserve">14 1/8 </v>
      </c>
    </row>
    <row r="14" spans="1:15" s="247" customFormat="1" ht="72.75" customHeight="1">
      <c r="A14" s="355" t="s">
        <v>312</v>
      </c>
      <c r="B14" s="356" t="s">
        <v>313</v>
      </c>
      <c r="C14" s="355" t="s">
        <v>314</v>
      </c>
      <c r="D14" s="357" t="s">
        <v>315</v>
      </c>
      <c r="E14" s="356" t="s">
        <v>316</v>
      </c>
      <c r="F14" s="360" t="s">
        <v>249</v>
      </c>
      <c r="G14" s="360" t="s">
        <v>250</v>
      </c>
      <c r="H14" s="360" t="s">
        <v>251</v>
      </c>
      <c r="I14" s="361" t="s">
        <v>317</v>
      </c>
      <c r="J14" s="364">
        <f t="shared" si="0"/>
        <v>1</v>
      </c>
      <c r="K14" s="364">
        <v>0</v>
      </c>
      <c r="L14" s="360"/>
      <c r="M14" s="360"/>
      <c r="N14" s="362"/>
      <c r="O14" s="247" t="str">
        <f t="shared" si="1"/>
        <v xml:space="preserve">1 </v>
      </c>
    </row>
    <row r="15" spans="1:15" s="247" customFormat="1" ht="72.75" customHeight="1">
      <c r="A15" s="355" t="s">
        <v>318</v>
      </c>
      <c r="B15" s="356" t="s">
        <v>319</v>
      </c>
      <c r="C15" s="355" t="s">
        <v>320</v>
      </c>
      <c r="D15" s="357" t="s">
        <v>321</v>
      </c>
      <c r="E15" s="356" t="s">
        <v>322</v>
      </c>
      <c r="F15" s="360" t="s">
        <v>258</v>
      </c>
      <c r="G15" s="360" t="s">
        <v>250</v>
      </c>
      <c r="H15" s="360" t="s">
        <v>260</v>
      </c>
      <c r="I15" s="361" t="s">
        <v>323</v>
      </c>
      <c r="J15" s="364">
        <f t="shared" si="0"/>
        <v>4.625</v>
      </c>
      <c r="K15" s="364">
        <v>0.125</v>
      </c>
      <c r="L15" s="360"/>
      <c r="M15" s="360"/>
      <c r="N15" s="362"/>
      <c r="O15" s="247" t="str">
        <f t="shared" si="1"/>
        <v xml:space="preserve">4 1/2 </v>
      </c>
    </row>
    <row r="16" spans="1:15" s="247" customFormat="1" ht="64.8">
      <c r="A16" s="355" t="s">
        <v>324</v>
      </c>
      <c r="B16" s="356" t="s">
        <v>325</v>
      </c>
      <c r="C16" s="355" t="s">
        <v>326</v>
      </c>
      <c r="D16" s="357" t="s">
        <v>327</v>
      </c>
      <c r="E16" s="356" t="s">
        <v>328</v>
      </c>
      <c r="F16" s="360" t="s">
        <v>249</v>
      </c>
      <c r="G16" s="360" t="s">
        <v>250</v>
      </c>
      <c r="H16" s="360" t="s">
        <v>329</v>
      </c>
      <c r="I16" s="361" t="s">
        <v>330</v>
      </c>
      <c r="J16" s="364">
        <f>7/8</f>
        <v>0.875</v>
      </c>
      <c r="K16" s="364">
        <v>0.25</v>
      </c>
      <c r="L16" s="360"/>
      <c r="M16" s="360"/>
      <c r="N16" s="360"/>
      <c r="O16" s="247" t="str">
        <f t="shared" si="1"/>
        <v xml:space="preserve">5/8 </v>
      </c>
    </row>
    <row r="17" spans="1:15" s="247" customFormat="1" ht="72.75" customHeight="1">
      <c r="A17" s="355" t="s">
        <v>331</v>
      </c>
      <c r="B17" s="356" t="s">
        <v>332</v>
      </c>
      <c r="C17" s="355" t="s">
        <v>333</v>
      </c>
      <c r="D17" s="357" t="s">
        <v>309</v>
      </c>
      <c r="E17" s="356" t="s">
        <v>334</v>
      </c>
      <c r="F17" s="360" t="s">
        <v>249</v>
      </c>
      <c r="G17" s="360" t="s">
        <v>250</v>
      </c>
      <c r="H17" s="360" t="s">
        <v>329</v>
      </c>
      <c r="I17" s="361" t="s">
        <v>335</v>
      </c>
      <c r="J17" s="364">
        <f t="shared" si="0"/>
        <v>6.5</v>
      </c>
      <c r="K17" s="364">
        <v>0</v>
      </c>
      <c r="L17" s="360"/>
      <c r="M17" s="360"/>
      <c r="N17" s="362"/>
      <c r="O17" s="247" t="str">
        <f t="shared" si="1"/>
        <v xml:space="preserve">6 1/2 </v>
      </c>
    </row>
    <row r="18" spans="1:15" s="247" customFormat="1" ht="72.75" customHeight="1">
      <c r="A18" s="355" t="s">
        <v>336</v>
      </c>
      <c r="B18" s="356" t="s">
        <v>337</v>
      </c>
      <c r="C18" s="355" t="s">
        <v>338</v>
      </c>
      <c r="D18" s="357" t="s">
        <v>339</v>
      </c>
      <c r="E18" s="356" t="s">
        <v>340</v>
      </c>
      <c r="F18" s="360" t="s">
        <v>249</v>
      </c>
      <c r="G18" s="360" t="s">
        <v>250</v>
      </c>
      <c r="H18" s="360" t="s">
        <v>251</v>
      </c>
      <c r="I18" s="361" t="s">
        <v>271</v>
      </c>
      <c r="J18" s="364">
        <f t="shared" si="0"/>
        <v>11</v>
      </c>
      <c r="K18" s="364">
        <v>0</v>
      </c>
      <c r="L18" s="360"/>
      <c r="M18" s="360"/>
      <c r="N18" s="362"/>
      <c r="O18" s="247" t="str">
        <f t="shared" si="1"/>
        <v xml:space="preserve">11 </v>
      </c>
    </row>
    <row r="19" spans="1:15" s="247" customFormat="1" ht="72.75" customHeight="1">
      <c r="A19" s="355" t="s">
        <v>341</v>
      </c>
      <c r="B19" s="356" t="s">
        <v>342</v>
      </c>
      <c r="C19" s="355" t="s">
        <v>343</v>
      </c>
      <c r="D19" s="357"/>
      <c r="E19" s="356" t="s">
        <v>344</v>
      </c>
      <c r="F19" s="360" t="s">
        <v>249</v>
      </c>
      <c r="G19" s="360" t="s">
        <v>250</v>
      </c>
      <c r="H19" s="360" t="s">
        <v>251</v>
      </c>
      <c r="I19" s="361" t="s">
        <v>345</v>
      </c>
      <c r="J19" s="364">
        <f t="shared" si="0"/>
        <v>7.25</v>
      </c>
      <c r="K19" s="364">
        <v>0</v>
      </c>
      <c r="L19" s="360"/>
      <c r="M19" s="360"/>
      <c r="N19" s="362"/>
      <c r="O19" s="247" t="str">
        <f t="shared" si="1"/>
        <v xml:space="preserve">7 1/4 </v>
      </c>
    </row>
    <row r="20" spans="1:15" s="247" customFormat="1" ht="72.75" customHeight="1">
      <c r="A20" s="355" t="s">
        <v>346</v>
      </c>
      <c r="B20" s="356" t="s">
        <v>347</v>
      </c>
      <c r="C20" s="355" t="s">
        <v>348</v>
      </c>
      <c r="D20" s="357"/>
      <c r="E20" s="356"/>
      <c r="F20" s="360" t="s">
        <v>249</v>
      </c>
      <c r="G20" s="360" t="s">
        <v>250</v>
      </c>
      <c r="H20" s="360" t="s">
        <v>251</v>
      </c>
      <c r="I20" s="361" t="s">
        <v>277</v>
      </c>
      <c r="J20" s="364">
        <f t="shared" si="0"/>
        <v>1.5</v>
      </c>
      <c r="K20" s="364">
        <v>0</v>
      </c>
      <c r="L20" s="360"/>
      <c r="M20" s="360"/>
      <c r="N20" s="362"/>
      <c r="O20" s="247" t="str">
        <f t="shared" si="1"/>
        <v xml:space="preserve">1 1/2 </v>
      </c>
    </row>
    <row r="21" spans="1:15" s="247" customFormat="1" ht="72.75" customHeight="1">
      <c r="A21" s="355" t="s">
        <v>349</v>
      </c>
      <c r="B21" s="356" t="s">
        <v>350</v>
      </c>
      <c r="C21" s="355" t="s">
        <v>351</v>
      </c>
      <c r="D21" s="357"/>
      <c r="E21" s="356"/>
      <c r="F21" s="360" t="s">
        <v>258</v>
      </c>
      <c r="G21" s="360" t="s">
        <v>250</v>
      </c>
      <c r="H21" s="360" t="s">
        <v>251</v>
      </c>
      <c r="I21" s="361" t="s">
        <v>352</v>
      </c>
      <c r="J21" s="364">
        <f t="shared" si="0"/>
        <v>2</v>
      </c>
      <c r="K21" s="364">
        <v>0</v>
      </c>
      <c r="L21" s="360"/>
      <c r="M21" s="360"/>
      <c r="N21" s="362"/>
      <c r="O21" s="247" t="str">
        <f t="shared" si="1"/>
        <v xml:space="preserve">2 </v>
      </c>
    </row>
    <row r="22" spans="1:15" s="247" customFormat="1" ht="72.75" customHeight="1">
      <c r="A22" s="355" t="s">
        <v>353</v>
      </c>
      <c r="B22" s="356" t="s">
        <v>354</v>
      </c>
      <c r="C22" s="355" t="s">
        <v>355</v>
      </c>
      <c r="D22" s="357"/>
      <c r="E22" s="356"/>
      <c r="F22" s="360" t="s">
        <v>249</v>
      </c>
      <c r="G22" s="360" t="s">
        <v>250</v>
      </c>
      <c r="H22" s="360" t="s">
        <v>251</v>
      </c>
      <c r="I22" s="361" t="s">
        <v>352</v>
      </c>
      <c r="J22" s="364">
        <f t="shared" si="0"/>
        <v>2</v>
      </c>
      <c r="K22" s="364">
        <v>0</v>
      </c>
      <c r="L22" s="360"/>
      <c r="M22" s="360"/>
      <c r="N22" s="362"/>
      <c r="O22" s="247" t="str">
        <f t="shared" si="1"/>
        <v xml:space="preserve">2 </v>
      </c>
    </row>
    <row r="23" spans="1:15" s="247" customFormat="1" ht="72.75" customHeight="1">
      <c r="A23" s="355" t="s">
        <v>356</v>
      </c>
      <c r="B23" s="356" t="s">
        <v>357</v>
      </c>
      <c r="C23" s="355" t="s">
        <v>358</v>
      </c>
      <c r="D23" s="357" t="s">
        <v>359</v>
      </c>
      <c r="E23" s="356" t="s">
        <v>360</v>
      </c>
      <c r="F23" s="360" t="s">
        <v>258</v>
      </c>
      <c r="G23" s="360" t="s">
        <v>250</v>
      </c>
      <c r="H23" s="360" t="s">
        <v>251</v>
      </c>
      <c r="I23" s="361" t="s">
        <v>361</v>
      </c>
      <c r="J23" s="364" t="str">
        <f>O23</f>
        <v xml:space="preserve">3/4 </v>
      </c>
      <c r="K23" s="364">
        <v>0</v>
      </c>
      <c r="L23" s="360"/>
      <c r="M23" s="360"/>
      <c r="N23" s="362"/>
      <c r="O23" s="247" t="str">
        <f t="shared" si="1"/>
        <v xml:space="preserve">3/4 </v>
      </c>
    </row>
    <row r="24" spans="1:15" s="247" customFormat="1" ht="32.4">
      <c r="A24" s="355" t="s">
        <v>362</v>
      </c>
      <c r="B24" s="356" t="s">
        <v>363</v>
      </c>
      <c r="C24" s="355" t="s">
        <v>355</v>
      </c>
      <c r="D24" s="357"/>
      <c r="E24" s="356"/>
      <c r="F24" s="360" t="s">
        <v>249</v>
      </c>
      <c r="G24" s="360" t="s">
        <v>250</v>
      </c>
      <c r="H24" s="360" t="s">
        <v>251</v>
      </c>
      <c r="I24" s="361" t="s">
        <v>364</v>
      </c>
      <c r="J24" s="364">
        <f t="shared" si="0"/>
        <v>5.625</v>
      </c>
      <c r="K24" s="364">
        <v>0.125</v>
      </c>
      <c r="L24" s="360"/>
      <c r="M24" s="360"/>
      <c r="N24" s="362"/>
      <c r="O24" s="247" t="str">
        <f t="shared" si="1"/>
        <v xml:space="preserve">5 1/2 </v>
      </c>
    </row>
    <row r="25" spans="1:15" s="247" customFormat="1" ht="64.8">
      <c r="A25" s="355" t="s">
        <v>365</v>
      </c>
      <c r="B25" s="356" t="s">
        <v>366</v>
      </c>
      <c r="C25" s="355" t="s">
        <v>367</v>
      </c>
      <c r="D25" s="357" t="s">
        <v>368</v>
      </c>
      <c r="E25" s="356" t="s">
        <v>369</v>
      </c>
      <c r="F25" s="360" t="s">
        <v>258</v>
      </c>
      <c r="G25" s="360" t="s">
        <v>250</v>
      </c>
      <c r="H25" s="360" t="s">
        <v>251</v>
      </c>
      <c r="I25" s="361" t="s">
        <v>277</v>
      </c>
      <c r="J25" s="364">
        <f t="shared" si="0"/>
        <v>1.375</v>
      </c>
      <c r="K25" s="364">
        <v>-0.125</v>
      </c>
      <c r="L25" s="360"/>
      <c r="M25" s="360"/>
      <c r="N25" s="362"/>
      <c r="O25" s="247" t="str">
        <f t="shared" si="1"/>
        <v xml:space="preserve">1 1/2 </v>
      </c>
    </row>
    <row r="26" spans="1:15" s="247" customFormat="1" ht="112.8">
      <c r="A26" s="355" t="s">
        <v>370</v>
      </c>
      <c r="B26" s="356" t="s">
        <v>371</v>
      </c>
      <c r="C26" s="355" t="s">
        <v>372</v>
      </c>
      <c r="D26" s="357" t="s">
        <v>373</v>
      </c>
      <c r="E26" s="356" t="s">
        <v>374</v>
      </c>
      <c r="F26" s="360" t="s">
        <v>258</v>
      </c>
      <c r="G26" s="360" t="s">
        <v>250</v>
      </c>
      <c r="H26" s="360" t="s">
        <v>251</v>
      </c>
      <c r="I26" s="361" t="s">
        <v>375</v>
      </c>
      <c r="J26" s="364">
        <f t="shared" si="0"/>
        <v>3.5</v>
      </c>
      <c r="K26" s="364">
        <v>0</v>
      </c>
      <c r="L26" s="360"/>
      <c r="M26" s="360"/>
      <c r="N26" s="362"/>
      <c r="O26" s="247" t="str">
        <f t="shared" si="1"/>
        <v xml:space="preserve">3 1/2 </v>
      </c>
    </row>
    <row r="27" spans="1:15" s="247" customFormat="1" ht="84.6">
      <c r="A27" s="355" t="s">
        <v>376</v>
      </c>
      <c r="B27" s="356" t="s">
        <v>377</v>
      </c>
      <c r="C27" s="355" t="s">
        <v>378</v>
      </c>
      <c r="D27" s="357" t="s">
        <v>368</v>
      </c>
      <c r="E27" s="356" t="s">
        <v>369</v>
      </c>
      <c r="F27" s="360" t="s">
        <v>258</v>
      </c>
      <c r="G27" s="360" t="s">
        <v>250</v>
      </c>
      <c r="H27" s="360" t="s">
        <v>251</v>
      </c>
      <c r="I27" s="361" t="s">
        <v>277</v>
      </c>
      <c r="J27" s="364">
        <f t="shared" si="0"/>
        <v>1.625</v>
      </c>
      <c r="K27" s="364">
        <v>0.125</v>
      </c>
      <c r="L27" s="360"/>
      <c r="M27" s="360"/>
      <c r="N27" s="362"/>
      <c r="O27" s="247" t="str">
        <f t="shared" si="1"/>
        <v xml:space="preserve">1 1/2 </v>
      </c>
    </row>
    <row r="28" spans="1:15" s="247" customFormat="1" ht="64.8">
      <c r="A28" s="274" t="s">
        <v>379</v>
      </c>
      <c r="B28" s="358" t="s">
        <v>380</v>
      </c>
      <c r="C28" s="274" t="s">
        <v>381</v>
      </c>
      <c r="D28" s="274" t="s">
        <v>373</v>
      </c>
      <c r="E28" s="356" t="s">
        <v>374</v>
      </c>
      <c r="F28" s="274" t="s">
        <v>258</v>
      </c>
      <c r="G28" s="274" t="s">
        <v>250</v>
      </c>
      <c r="H28" s="274" t="s">
        <v>251</v>
      </c>
      <c r="I28" s="274" t="s">
        <v>382</v>
      </c>
      <c r="J28" s="364">
        <f t="shared" si="0"/>
        <v>1.125</v>
      </c>
      <c r="K28" s="364">
        <v>-0.125</v>
      </c>
      <c r="L28" s="274"/>
      <c r="M28" s="274"/>
      <c r="N28" s="359"/>
      <c r="O28" s="247" t="str">
        <f t="shared" si="1"/>
        <v xml:space="preserve">1 1/4 </v>
      </c>
    </row>
  </sheetData>
  <pageMargins left="0.1" right="0.1" top="0.1" bottom="0.1" header="0.1" footer="0.1"/>
  <pageSetup paperSize="9" scale="3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1875" defaultRowHeight="24"/>
  <cols>
    <col min="1" max="1" width="64.44140625" style="79" customWidth="1"/>
    <col min="2" max="2" width="81.21875" style="80" hidden="1" customWidth="1"/>
    <col min="3" max="3" width="206" style="80" customWidth="1"/>
    <col min="4" max="4" width="70.77734375" style="80" hidden="1" customWidth="1"/>
    <col min="5" max="5" width="74.77734375" style="80" hidden="1" customWidth="1"/>
    <col min="6" max="16384" width="9.21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SS25CR001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Practice Short</v>
      </c>
      <c r="C4" s="75" t="s">
        <v>14</v>
      </c>
      <c r="D4" s="75"/>
      <c r="E4" s="75"/>
    </row>
    <row r="5" spans="1:12" s="74" customFormat="1" ht="76.05" customHeight="1">
      <c r="A5" s="76"/>
      <c r="B5" s="142" t="str">
        <f>'1. CUTTING DOCKET'!$D$22</f>
        <v>JET BLACK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187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48" t="s">
        <v>220</v>
      </c>
      <c r="B7" s="550" t="str">
        <f>'1. CUTTING DOCKET'!M11</f>
        <v>LX-75D-T/SP 75D+40D*75D+40D  132*101 120GSM  P/D
98%POLY 2%SPAN; CW: 145CM.</v>
      </c>
      <c r="C7" s="551"/>
      <c r="D7" s="551"/>
      <c r="E7" s="552"/>
    </row>
    <row r="8" spans="1:12" s="77" customFormat="1" ht="409.6" customHeight="1">
      <c r="A8" s="145" t="e">
        <f>'1. CUTTING DOCKET'!#REF!</f>
        <v>#REF!</v>
      </c>
      <c r="B8" s="553"/>
      <c r="C8" s="554"/>
      <c r="D8" s="554"/>
      <c r="E8" s="555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50" t="e">
        <f>'1. CUTTING DOCKET'!#REF!</f>
        <v>#REF!</v>
      </c>
      <c r="C13" s="551"/>
      <c r="D13" s="552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53"/>
      <c r="C14" s="554"/>
      <c r="D14" s="554"/>
      <c r="E14" s="349"/>
      <c r="L14" s="78"/>
    </row>
    <row r="15" spans="1:12" s="77" customFormat="1" ht="74.25" customHeight="1">
      <c r="A15" s="144" t="s">
        <v>221</v>
      </c>
      <c r="B15" s="148" t="str">
        <f ca="1">'1. CUTTING DOCKET'!$F$43</f>
        <v>JET 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>
        <f>'1. CUTTING DOCKET'!$G$43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DOCKET'!B45</f>
        <v>NHÃN CHÍNH ALD - ML03</v>
      </c>
      <c r="B17" s="556">
        <f>'1. CUTTING DOCKET'!G45</f>
        <v>0</v>
      </c>
      <c r="C17" s="557"/>
      <c r="D17" s="557"/>
      <c r="E17" s="558"/>
    </row>
    <row r="18" spans="1:5" s="77" customFormat="1" ht="90" customHeight="1">
      <c r="A18" s="144" t="e">
        <f>'1. CUTTING DOCKET'!#REF!</f>
        <v>#REF!</v>
      </c>
      <c r="B18" s="521" t="e">
        <f>'1. CUTTING DOCKET'!#REF!</f>
        <v>#REF!</v>
      </c>
      <c r="C18" s="522"/>
      <c r="D18" s="522"/>
      <c r="E18" s="540"/>
    </row>
    <row r="19" spans="1:5" s="77" customFormat="1" ht="409.6" customHeight="1">
      <c r="A19" s="149" t="s">
        <v>383</v>
      </c>
      <c r="B19" s="538"/>
      <c r="C19" s="539"/>
      <c r="D19" s="539"/>
      <c r="E19" s="539"/>
    </row>
    <row r="20" spans="1:5" s="77" customFormat="1" ht="79.5" customHeight="1">
      <c r="A20" s="144" t="e">
        <f>'1. CUTTING DOCKET'!#REF!</f>
        <v>#REF!</v>
      </c>
      <c r="B20" s="521" t="e">
        <f>'1. CUTTING DOCKET'!#REF!</f>
        <v>#REF!</v>
      </c>
      <c r="C20" s="522"/>
      <c r="D20" s="522"/>
      <c r="E20" s="540"/>
    </row>
    <row r="21" spans="1:5" s="77" customFormat="1" ht="346.5" customHeight="1">
      <c r="A21" s="145" t="s">
        <v>384</v>
      </c>
      <c r="B21" s="541"/>
      <c r="C21" s="542"/>
      <c r="D21" s="542"/>
      <c r="E21" s="543"/>
    </row>
    <row r="22" spans="1:5" s="77" customFormat="1" ht="41.4">
      <c r="A22" s="144" t="e">
        <f>'1. CUTTING DOCKET'!#REF!</f>
        <v>#REF!</v>
      </c>
      <c r="B22" s="521" t="e">
        <f>'1. CUTTING DOCKET'!#REF!</f>
        <v>#REF!</v>
      </c>
      <c r="C22" s="522"/>
      <c r="D22" s="522"/>
      <c r="E22" s="350"/>
    </row>
    <row r="23" spans="1:5" s="77" customFormat="1" ht="299.25" customHeight="1">
      <c r="A23" s="149" t="s">
        <v>385</v>
      </c>
      <c r="B23" s="544"/>
      <c r="C23" s="545"/>
      <c r="D23" s="545"/>
      <c r="E23" s="545"/>
    </row>
    <row r="24" spans="1:5" s="77" customFormat="1" ht="101.55" customHeight="1">
      <c r="A24" s="144" t="e">
        <f>'1. CUTTING DOCKET'!#REF!</f>
        <v>#REF!</v>
      </c>
      <c r="B24" s="521" t="e">
        <f>'1. CUTTING DOCKET'!#REF!</f>
        <v>#REF!</v>
      </c>
      <c r="C24" s="522"/>
      <c r="D24" s="522"/>
      <c r="E24" s="350"/>
    </row>
    <row r="25" spans="1:5" s="77" customFormat="1" ht="362.25" customHeight="1">
      <c r="A25" s="149" t="s">
        <v>386</v>
      </c>
      <c r="B25" s="546" t="s">
        <v>387</v>
      </c>
      <c r="C25" s="547"/>
      <c r="D25" s="547"/>
      <c r="E25" s="351"/>
    </row>
    <row r="26" spans="1:5" s="77" customFormat="1" ht="109.5" customHeight="1">
      <c r="A26" s="144" t="s">
        <v>388</v>
      </c>
      <c r="B26" s="521" t="str">
        <f>'1. CUTTING DOCKET'!F58</f>
        <v>WHITE</v>
      </c>
      <c r="C26" s="522"/>
      <c r="D26" s="522"/>
      <c r="E26" s="352"/>
    </row>
    <row r="27" spans="1:5" s="77" customFormat="1" ht="282" customHeight="1">
      <c r="A27" s="149" t="s">
        <v>389</v>
      </c>
      <c r="B27" s="548" t="s">
        <v>390</v>
      </c>
      <c r="C27" s="549"/>
      <c r="D27" s="549"/>
      <c r="E27" s="549"/>
    </row>
    <row r="28" spans="1:5" s="77" customFormat="1" ht="93.6" customHeight="1">
      <c r="A28" s="144" t="str">
        <f>'1. CUTTING DOCKET'!B60</f>
        <v>THẺ BÀI - ALD-T06P</v>
      </c>
      <c r="B28" s="521" t="str">
        <f>'1. CUTTING DOCKET'!F60</f>
        <v>WHITE</v>
      </c>
      <c r="C28" s="522"/>
      <c r="D28" s="522"/>
      <c r="E28" s="352"/>
    </row>
    <row r="29" spans="1:5" s="77" customFormat="1" ht="273" customHeight="1">
      <c r="A29" s="145" t="s">
        <v>391</v>
      </c>
      <c r="B29" s="533"/>
      <c r="C29" s="534"/>
      <c r="D29" s="534"/>
      <c r="E29" s="534"/>
    </row>
    <row r="30" spans="1:5" s="77" customFormat="1" ht="95.25" customHeight="1">
      <c r="A30" s="144" t="str">
        <f>'1. CUTTING DOCKET'!B62</f>
        <v>BAO POLY BAG ALD - 15"x18"</v>
      </c>
      <c r="B30" s="521" t="str">
        <f>'1. CUTTING DOCKET'!F62</f>
        <v>CLEAR</v>
      </c>
      <c r="C30" s="522"/>
      <c r="D30" s="522"/>
      <c r="E30" s="352"/>
    </row>
    <row r="31" spans="1:5" s="77" customFormat="1" ht="324.75" customHeight="1">
      <c r="A31" s="145"/>
      <c r="B31" s="533"/>
      <c r="C31" s="534"/>
      <c r="D31" s="534"/>
      <c r="E31" s="534"/>
    </row>
    <row r="32" spans="1:5" s="77" customFormat="1" ht="119.55" customHeight="1">
      <c r="A32" s="144" t="s">
        <v>230</v>
      </c>
      <c r="B32" s="521" t="e">
        <f>'1. CUTTING DOCKET'!#REF!</f>
        <v>#REF!</v>
      </c>
      <c r="C32" s="522"/>
      <c r="D32" s="522"/>
      <c r="E32" s="352"/>
    </row>
    <row r="33" spans="1:9" s="77" customFormat="1" ht="287.25" customHeight="1">
      <c r="A33" s="145" t="s">
        <v>392</v>
      </c>
      <c r="B33" s="533"/>
      <c r="C33" s="534"/>
      <c r="D33" s="534"/>
      <c r="E33" s="534"/>
    </row>
    <row r="34" spans="1:9" s="77" customFormat="1" ht="71.55" customHeight="1">
      <c r="A34" s="144" t="s">
        <v>116</v>
      </c>
      <c r="B34" s="521" t="s">
        <v>117</v>
      </c>
      <c r="C34" s="522"/>
      <c r="D34" s="522"/>
      <c r="E34" s="352"/>
    </row>
    <row r="35" spans="1:9" s="77" customFormat="1" ht="87" customHeight="1">
      <c r="A35" s="145" t="s">
        <v>393</v>
      </c>
      <c r="B35" s="533"/>
      <c r="C35" s="534"/>
      <c r="D35" s="534"/>
      <c r="E35" s="534"/>
    </row>
    <row r="36" spans="1:9" s="77" customFormat="1" ht="63.6" customHeight="1">
      <c r="A36" s="144" t="s">
        <v>118</v>
      </c>
      <c r="B36" s="521" t="s">
        <v>111</v>
      </c>
      <c r="C36" s="522"/>
      <c r="D36" s="522"/>
      <c r="E36" s="352"/>
    </row>
    <row r="37" spans="1:9" s="77" customFormat="1" ht="97.5" customHeight="1">
      <c r="A37" s="145" t="s">
        <v>393</v>
      </c>
      <c r="B37" s="533"/>
      <c r="C37" s="534"/>
      <c r="D37" s="534"/>
      <c r="E37" s="534"/>
    </row>
    <row r="38" spans="1:9" s="77" customFormat="1" ht="97.5" customHeight="1">
      <c r="A38" s="353" t="e">
        <f>'1. CUTTING DOCKET'!#REF!</f>
        <v>#REF!</v>
      </c>
      <c r="B38" s="535" t="e">
        <f>'1. CUTTING DOCKET'!#REF!</f>
        <v>#REF!</v>
      </c>
      <c r="C38" s="536"/>
      <c r="D38" s="537"/>
      <c r="E38" s="354"/>
    </row>
    <row r="39" spans="1:9" s="77" customFormat="1" ht="221.55" customHeight="1">
      <c r="A39" s="145"/>
      <c r="B39" s="520"/>
      <c r="C39" s="520"/>
      <c r="D39" s="520"/>
      <c r="E39" s="520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21875" defaultRowHeight="16.8"/>
  <cols>
    <col min="1" max="17" width="9.21875" style="41"/>
    <col min="18" max="18" width="80.21875" style="41" customWidth="1"/>
    <col min="19" max="16384" width="9.21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218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218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394</v>
      </c>
      <c r="C1" s="44" t="s">
        <v>395</v>
      </c>
      <c r="D1" s="559" t="s">
        <v>396</v>
      </c>
      <c r="E1" s="559"/>
      <c r="F1" s="55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397</v>
      </c>
      <c r="C2" s="49" t="s">
        <v>398</v>
      </c>
      <c r="D2" s="560" t="s">
        <v>399</v>
      </c>
      <c r="E2" s="560"/>
      <c r="F2" s="560"/>
      <c r="G2" s="560"/>
      <c r="H2" s="560"/>
      <c r="I2" s="56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400</v>
      </c>
      <c r="B3" s="51" t="s">
        <v>401</v>
      </c>
      <c r="C3" s="51" t="s">
        <v>402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403</v>
      </c>
      <c r="J3" s="54"/>
      <c r="K3" s="54"/>
    </row>
    <row r="4" spans="1:25" s="61" customFormat="1" ht="27" customHeight="1">
      <c r="A4" s="56">
        <v>1</v>
      </c>
      <c r="B4" s="57" t="s">
        <v>404</v>
      </c>
      <c r="C4" s="57" t="s">
        <v>405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406</v>
      </c>
      <c r="J4" s="60"/>
      <c r="K4" s="60"/>
    </row>
    <row r="5" spans="1:25" s="61" customFormat="1" ht="27" customHeight="1">
      <c r="A5" s="56">
        <v>2</v>
      </c>
      <c r="B5" s="57" t="s">
        <v>407</v>
      </c>
      <c r="C5" s="57" t="s">
        <v>408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406</v>
      </c>
      <c r="J5" s="60"/>
      <c r="K5" s="60"/>
    </row>
    <row r="6" spans="1:25" s="61" customFormat="1" ht="27" customHeight="1">
      <c r="A6" s="56">
        <v>3</v>
      </c>
      <c r="B6" s="42" t="s">
        <v>409</v>
      </c>
      <c r="C6" s="42" t="s">
        <v>410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406</v>
      </c>
      <c r="J6" s="60"/>
      <c r="K6" s="60"/>
    </row>
    <row r="7" spans="1:25" s="61" customFormat="1" ht="27" customHeight="1">
      <c r="A7" s="56">
        <v>4</v>
      </c>
      <c r="B7" s="42" t="s">
        <v>411</v>
      </c>
      <c r="C7" s="42" t="s">
        <v>412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406</v>
      </c>
      <c r="J7" s="60"/>
      <c r="K7" s="60"/>
    </row>
    <row r="8" spans="1:25" s="61" customFormat="1" ht="27" customHeight="1">
      <c r="A8" s="56">
        <v>5</v>
      </c>
      <c r="B8" s="42" t="s">
        <v>413</v>
      </c>
      <c r="C8" s="42" t="s">
        <v>414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415</v>
      </c>
      <c r="J8" s="60"/>
      <c r="K8" s="60"/>
    </row>
    <row r="9" spans="1:25" s="61" customFormat="1" ht="27" customHeight="1">
      <c r="A9" s="56">
        <v>6</v>
      </c>
      <c r="B9" s="42" t="s">
        <v>416</v>
      </c>
      <c r="C9" s="42" t="s">
        <v>417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406</v>
      </c>
      <c r="J9" s="60"/>
      <c r="K9" s="60"/>
    </row>
    <row r="10" spans="1:25" s="61" customFormat="1" ht="27" customHeight="1">
      <c r="A10" s="56">
        <v>7</v>
      </c>
      <c r="B10" s="42" t="s">
        <v>418</v>
      </c>
      <c r="C10" s="42" t="s">
        <v>419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406</v>
      </c>
      <c r="J10" s="60"/>
      <c r="K10" s="60"/>
    </row>
    <row r="11" spans="1:25" s="61" customFormat="1" ht="27" customHeight="1">
      <c r="A11" s="56">
        <v>8</v>
      </c>
      <c r="B11" s="42" t="s">
        <v>420</v>
      </c>
      <c r="C11" s="42" t="s">
        <v>421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422</v>
      </c>
      <c r="C12" s="42" t="s">
        <v>423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415</v>
      </c>
      <c r="J12" s="60"/>
      <c r="K12" s="60"/>
    </row>
    <row r="13" spans="1:25" s="61" customFormat="1" ht="27" customHeight="1">
      <c r="A13" s="56">
        <v>10</v>
      </c>
      <c r="B13" s="42" t="s">
        <v>424</v>
      </c>
      <c r="C13" s="42" t="s">
        <v>425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415</v>
      </c>
      <c r="J13" s="60"/>
      <c r="K13" s="60"/>
    </row>
    <row r="14" spans="1:25" s="61" customFormat="1" ht="27" customHeight="1">
      <c r="A14" s="56">
        <v>11</v>
      </c>
      <c r="B14" s="42" t="s">
        <v>426</v>
      </c>
      <c r="C14" s="42" t="s">
        <v>427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428</v>
      </c>
      <c r="C15" s="42" t="s">
        <v>429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430</v>
      </c>
      <c r="C16" s="42" t="s">
        <v>431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432</v>
      </c>
      <c r="C17" s="66" t="s">
        <v>433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F23CFD-267B-4467-9A26-7881DA87E9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37EA86-AAE0-4448-B972-0F39AB9F2B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FBF864-08D6-4F17-9A09-BCB9808938DF}">
  <ds:schemaRefs>
    <ds:schemaRef ds:uri="http://purl.org/dc/dcmitype/"/>
    <ds:schemaRef ds:uri="4bf10b48-52f7-4ad4-b1e1-de514cec68e0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cc099e4b-e381-4360-bcff-5e1f51ab48d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 PROTO</vt:lpstr>
      <vt:lpstr>SPEC PROTO SPEND 22.5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'SPEC PROTO'!Print_Area</vt:lpstr>
      <vt:lpstr>'SPEC PROTO SPEND 22.5'!Print_Area</vt:lpstr>
      <vt:lpstr>'1. CUTTING DOCKET'!Print_Titles</vt:lpstr>
      <vt:lpstr>'2. TRIM CARD'!Print_Titles</vt:lpstr>
      <vt:lpstr>'2. TRIM CARD (GREY)'!Print_Titles</vt:lpstr>
      <vt:lpstr>GREY!Print_Titles</vt:lpstr>
      <vt:lpstr>'SPEC PROTO'!Print_Titles</vt:lpstr>
      <vt:lpstr>'SPEC PROTO SPEND 22.5'!Print_Titles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</cp:lastModifiedBy>
  <cp:revision/>
  <dcterms:created xsi:type="dcterms:W3CDTF">2016-05-06T01:47:29Z</dcterms:created>
  <dcterms:modified xsi:type="dcterms:W3CDTF">2024-05-26T13:18:52Z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