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30. SS25CR002 Performance Short/"/>
    </mc:Choice>
  </mc:AlternateContent>
  <xr:revisionPtr revIDLastSave="255" documentId="13_ncr:1_{A8A566E7-EA40-4A5A-94D2-6864581C2B7F}" xr6:coauthVersionLast="47" xr6:coauthVersionMax="47" xr10:uidLastSave="{5652DD79-4D90-4B1F-B5A3-E87A85ED976B}"/>
  <bookViews>
    <workbookView xWindow="-120" yWindow="-120" windowWidth="20730" windowHeight="11040" tabRatio="753" firstSheet="2" activeTab="7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2. TRIM CARD (GREY)" sheetId="17" state="hidden" r:id="rId4"/>
    <sheet name="3. ĐỊNH VỊ HÌNH IN.THÊU" sheetId="7" state="hidden" r:id="rId5"/>
    <sheet name="4. THÔNG SỐ SẢN XUẤT" sheetId="8" state="hidden" r:id="rId6"/>
    <sheet name="SPEC" sheetId="28" r:id="rId7"/>
    <sheet name="SPEC SPEND 21.5" sheetId="2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3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1" hidden="1">'1. CUTTING DOCKET'!$A$51:$U$86</definedName>
    <definedName name="_xlnm._FilterDatabase" localSheetId="0" hidden="1">GREY!$A$64:$Q$131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6">[10]!K_1</definedName>
    <definedName name="FYUJK" localSheetId="7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6">[10]!K_1</definedName>
    <definedName name="K_1" localSheetId="7">[10]!K_1</definedName>
    <definedName name="K_1">[10]!K_1</definedName>
    <definedName name="K_2" localSheetId="6">[10]!K_2</definedName>
    <definedName name="K_2" localSheetId="7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6">[15]!NToS</definedName>
    <definedName name="NToS" localSheetId="7">[15]!NToS</definedName>
    <definedName name="NToS">[15]!NToS</definedName>
    <definedName name="PRICE">#REF!</definedName>
    <definedName name="_xlnm.Print_Area" localSheetId="1">'1. CUTTING DOCKET'!$A$1:$Q$111</definedName>
    <definedName name="_xlnm.Print_Area" localSheetId="2">'2. TRIM CARD'!$A$1:$D$20</definedName>
    <definedName name="_xlnm.Print_Area" localSheetId="3">'2. TRIM CARD (GREY)'!$A$1:$E$39</definedName>
    <definedName name="_xlnm.Print_Area" localSheetId="0">GREY!$A$1:$P$169</definedName>
    <definedName name="_xlnm.Print_Area" localSheetId="6">SPEC!$A$1:$I$25</definedName>
    <definedName name="_xlnm.Print_Area" localSheetId="7">'SPEC SPEND 21.5'!$A$1:$N$25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3">'2. TRIM CARD (GREY)'!$1:$5</definedName>
    <definedName name="_xlnm.Print_Titles" localSheetId="0">GREY!$1:$15</definedName>
    <definedName name="_xlnm.Print_Titles" localSheetId="6">SPEC!$1:$2</definedName>
    <definedName name="_xlnm.Print_Titles" localSheetId="7">'SPEC SPEND 21.5'!$1:$2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3" i="29" l="1"/>
  <c r="J21" i="29"/>
  <c r="O4" i="29"/>
  <c r="O5" i="29"/>
  <c r="O6" i="29"/>
  <c r="O7" i="29"/>
  <c r="J7" i="29" s="1"/>
  <c r="O8" i="29"/>
  <c r="O9" i="29"/>
  <c r="O10" i="29"/>
  <c r="O11" i="29"/>
  <c r="J11" i="29" s="1"/>
  <c r="O12" i="29"/>
  <c r="O13" i="29"/>
  <c r="O14" i="29"/>
  <c r="J14" i="29" s="1"/>
  <c r="O15" i="29"/>
  <c r="J15" i="29" s="1"/>
  <c r="O16" i="29"/>
  <c r="O17" i="29"/>
  <c r="O18" i="29"/>
  <c r="O19" i="29"/>
  <c r="J19" i="29" s="1"/>
  <c r="O20" i="29"/>
  <c r="O21" i="29"/>
  <c r="O22" i="29"/>
  <c r="O23" i="29"/>
  <c r="O24" i="29"/>
  <c r="J4" i="29"/>
  <c r="J5" i="29"/>
  <c r="J6" i="29"/>
  <c r="J8" i="29"/>
  <c r="J9" i="29"/>
  <c r="J10" i="29"/>
  <c r="J12" i="29"/>
  <c r="J13" i="29"/>
  <c r="J16" i="29"/>
  <c r="J18" i="29"/>
  <c r="J20" i="29"/>
  <c r="J22" i="29"/>
  <c r="J24" i="29"/>
  <c r="O3" i="29"/>
  <c r="J3" i="29"/>
  <c r="A1" i="29"/>
  <c r="B43" i="1"/>
  <c r="B9" i="5"/>
  <c r="F90" i="1"/>
  <c r="F91" i="1"/>
  <c r="F92" i="1"/>
  <c r="F89" i="1"/>
  <c r="B90" i="1"/>
  <c r="B91" i="1"/>
  <c r="B92" i="1"/>
  <c r="B89" i="1"/>
  <c r="A1" i="28"/>
  <c r="H67" i="1"/>
  <c r="I67" i="1"/>
  <c r="M67" i="1"/>
  <c r="O67" i="1" s="1"/>
  <c r="A21" i="5" l="1"/>
  <c r="A17" i="5"/>
  <c r="F100" i="1"/>
  <c r="B101" i="1"/>
  <c r="B100" i="1"/>
  <c r="A10" i="5"/>
  <c r="A9" i="5"/>
  <c r="D9" i="5"/>
  <c r="C9" i="5"/>
  <c r="B2" i="5"/>
  <c r="H66" i="5" l="1"/>
  <c r="H65" i="5"/>
  <c r="I66" i="1"/>
  <c r="I65" i="1"/>
  <c r="I64" i="1"/>
  <c r="H64" i="1"/>
  <c r="H63" i="5"/>
  <c r="H62" i="5"/>
  <c r="I63" i="1"/>
  <c r="I62" i="1"/>
  <c r="I61" i="1"/>
  <c r="H61" i="1"/>
  <c r="H60" i="5"/>
  <c r="H59" i="5"/>
  <c r="I60" i="1"/>
  <c r="I59" i="1"/>
  <c r="I58" i="1"/>
  <c r="H58" i="1"/>
  <c r="H57" i="5"/>
  <c r="H56" i="5"/>
  <c r="I57" i="1"/>
  <c r="I56" i="1"/>
  <c r="I55" i="1"/>
  <c r="H55" i="1"/>
  <c r="H54" i="5"/>
  <c r="H53" i="5"/>
  <c r="M66" i="1" l="1"/>
  <c r="O66" i="1" s="1"/>
  <c r="M65" i="1"/>
  <c r="O65" i="1" s="1"/>
  <c r="M64" i="1"/>
  <c r="O64" i="1" s="1"/>
  <c r="M63" i="1"/>
  <c r="O63" i="1" s="1"/>
  <c r="M62" i="1"/>
  <c r="O62" i="1" s="1"/>
  <c r="L54" i="1"/>
  <c r="I54" i="1"/>
  <c r="B48" i="1"/>
  <c r="B49" i="1" s="1"/>
  <c r="B45" i="1"/>
  <c r="B46" i="1" s="1"/>
  <c r="Q35" i="1"/>
  <c r="F101" i="1" l="1"/>
  <c r="A19" i="5"/>
  <c r="M61" i="1"/>
  <c r="O61" i="1" s="1"/>
  <c r="B86" i="1"/>
  <c r="B19" i="5"/>
  <c r="B21" i="5" s="1"/>
  <c r="B97" i="1" l="1"/>
  <c r="C105" i="1"/>
  <c r="B17" i="5" l="1"/>
  <c r="D12" i="1" l="1"/>
  <c r="I81" i="1" l="1"/>
  <c r="I79" i="1"/>
  <c r="L77" i="1"/>
  <c r="L79" i="1" s="1"/>
  <c r="L81" i="1" s="1"/>
  <c r="I75" i="1"/>
  <c r="I73" i="1"/>
  <c r="I71" i="1"/>
  <c r="H52" i="1"/>
  <c r="F52" i="1" s="1"/>
  <c r="I52" i="1"/>
  <c r="I53" i="1"/>
  <c r="L53" i="1"/>
  <c r="E42" i="1"/>
  <c r="G29" i="1" l="1"/>
  <c r="H29" i="1"/>
  <c r="I29" i="1"/>
  <c r="J29" i="1"/>
  <c r="K29" i="1"/>
  <c r="F29" i="1"/>
  <c r="G46" i="1" l="1"/>
  <c r="I46" i="1" s="1"/>
  <c r="M46" i="1" s="1"/>
  <c r="G45" i="1"/>
  <c r="Q32" i="1"/>
  <c r="D33" i="1"/>
  <c r="D34" i="1" s="1"/>
  <c r="D35" i="1" s="1"/>
  <c r="D36" i="1" s="1"/>
  <c r="A47" i="1" s="1"/>
  <c r="F33" i="1"/>
  <c r="F34" i="1" s="1"/>
  <c r="G33" i="1"/>
  <c r="G34" i="1" s="1"/>
  <c r="I33" i="1"/>
  <c r="I34" i="1" s="1"/>
  <c r="J33" i="1"/>
  <c r="J34" i="1" s="1"/>
  <c r="K33" i="1"/>
  <c r="K34" i="1" s="1"/>
  <c r="H60" i="1" l="1"/>
  <c r="H66" i="1"/>
  <c r="H63" i="1"/>
  <c r="H57" i="1"/>
  <c r="H54" i="1"/>
  <c r="F54" i="1" s="1"/>
  <c r="D6" i="5" a="1"/>
  <c r="D6" i="5" s="1"/>
  <c r="E49" i="1"/>
  <c r="E48" i="1"/>
  <c r="Q34" i="1"/>
  <c r="Q33" i="1"/>
  <c r="G22" i="1"/>
  <c r="G37" i="1" s="1"/>
  <c r="F25" i="5"/>
  <c r="D11" i="5" l="1"/>
  <c r="D5" i="5"/>
  <c r="B25" i="5"/>
  <c r="A25" i="5"/>
  <c r="A23" i="5"/>
  <c r="B33" i="5" l="1"/>
  <c r="L52" i="1"/>
  <c r="A15" i="5" l="1"/>
  <c r="B15" i="5" l="1"/>
  <c r="B13" i="5"/>
  <c r="A13" i="5"/>
  <c r="A29" i="5"/>
  <c r="A12" i="5"/>
  <c r="A8" i="5"/>
  <c r="Q28" i="1" l="1"/>
  <c r="Q20" i="1" l="1"/>
  <c r="Q21" i="1"/>
  <c r="J22" i="1" l="1"/>
  <c r="I22" i="1"/>
  <c r="I37" i="1" l="1"/>
  <c r="J37" i="1"/>
  <c r="H22" i="1"/>
  <c r="G43" i="1" s="1"/>
  <c r="I43" i="1" s="1"/>
  <c r="M43" i="1" s="1"/>
  <c r="L76" i="1"/>
  <c r="L78" i="1" s="1"/>
  <c r="L80" i="1" s="1"/>
  <c r="A6" i="5"/>
  <c r="B42" i="1"/>
  <c r="G42" i="1" l="1"/>
  <c r="H37" i="1"/>
  <c r="B27" i="5"/>
  <c r="A27" i="5"/>
  <c r="Q27" i="1" l="1"/>
  <c r="Q25" i="1"/>
  <c r="I45" i="1" s="1"/>
  <c r="M45" i="1" s="1"/>
  <c r="Q18" i="1"/>
  <c r="K22" i="1" l="1"/>
  <c r="Q19" i="1"/>
  <c r="Q22" i="1" s="1"/>
  <c r="F36" i="1"/>
  <c r="K74" i="1" l="1"/>
  <c r="K70" i="1"/>
  <c r="K72" i="1"/>
  <c r="K78" i="1"/>
  <c r="K80" i="1"/>
  <c r="K76" i="1"/>
  <c r="K55" i="1"/>
  <c r="K58" i="1"/>
  <c r="K37" i="1"/>
  <c r="F22" i="1"/>
  <c r="C107" i="1"/>
  <c r="I80" i="1"/>
  <c r="I78" i="1"/>
  <c r="I74" i="1"/>
  <c r="I72" i="1"/>
  <c r="I70" i="1"/>
  <c r="K36" i="1"/>
  <c r="J36" i="1"/>
  <c r="I36" i="1"/>
  <c r="H36" i="1"/>
  <c r="G36" i="1"/>
  <c r="D2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G48" i="1" l="1"/>
  <c r="I48" i="1" s="1"/>
  <c r="M48" i="1" s="1"/>
  <c r="G49" i="1"/>
  <c r="I49" i="1" s="1"/>
  <c r="M49" i="1" s="1"/>
  <c r="F37" i="1"/>
  <c r="Q26" i="1"/>
  <c r="Q29" i="1" s="1"/>
  <c r="K60" i="1" s="1"/>
  <c r="M60" i="1" s="1"/>
  <c r="O60" i="1" s="1"/>
  <c r="Q36" i="1"/>
  <c r="D29" i="1"/>
  <c r="D28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K54" i="1" l="1"/>
  <c r="M54" i="1" s="1"/>
  <c r="O54" i="1" s="1"/>
  <c r="K57" i="1"/>
  <c r="M57" i="1" s="1"/>
  <c r="O57" i="1" s="1"/>
  <c r="B106" i="1"/>
  <c r="A44" i="1"/>
  <c r="K75" i="1"/>
  <c r="M75" i="1" s="1"/>
  <c r="O75" i="1" s="1"/>
  <c r="K79" i="1"/>
  <c r="M79" i="1" s="1"/>
  <c r="O79" i="1" s="1"/>
  <c r="K81" i="1"/>
  <c r="M81" i="1" s="1"/>
  <c r="O81" i="1" s="1"/>
  <c r="K73" i="1"/>
  <c r="M73" i="1" s="1"/>
  <c r="O73" i="1" s="1"/>
  <c r="K71" i="1"/>
  <c r="M71" i="1" s="1"/>
  <c r="O71" i="1" s="1"/>
  <c r="K77" i="1"/>
  <c r="M77" i="1" s="1"/>
  <c r="O77" i="1" s="1"/>
  <c r="Q37" i="1"/>
  <c r="K56" i="1"/>
  <c r="M56" i="1" s="1"/>
  <c r="O56" i="1" s="1"/>
  <c r="K59" i="1"/>
  <c r="M59" i="1" s="1"/>
  <c r="O59" i="1" s="1"/>
  <c r="K53" i="1"/>
  <c r="M53" i="1" s="1"/>
  <c r="O53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53" i="1" l="1"/>
  <c r="F53" i="1" s="1"/>
  <c r="H65" i="1"/>
  <c r="H62" i="1"/>
  <c r="H59" i="1"/>
  <c r="H56" i="1"/>
  <c r="C6" i="5"/>
  <c r="E45" i="1"/>
  <c r="E46" i="1"/>
  <c r="I42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C5" i="5" l="1"/>
  <c r="C11" i="5"/>
  <c r="M42" i="1"/>
  <c r="L52" i="16"/>
  <c r="J52" i="16"/>
  <c r="L53" i="16"/>
  <c r="L51" i="16"/>
  <c r="D6" i="17" l="1"/>
  <c r="E6" i="17"/>
  <c r="C15" i="17"/>
  <c r="D9" i="17" l="1"/>
  <c r="E9" i="17"/>
  <c r="D11" i="17" l="1"/>
  <c r="E11" i="17"/>
  <c r="B7" i="5" l="1"/>
  <c r="B6" i="17" l="1"/>
  <c r="B9" i="17" l="1"/>
  <c r="B107" i="1" l="1"/>
  <c r="B11" i="17"/>
  <c r="E15" i="17" l="1"/>
  <c r="D15" i="17" l="1"/>
  <c r="C6" i="17" l="1"/>
  <c r="C9" i="17" l="1"/>
  <c r="C11" i="17" l="1"/>
  <c r="B31" i="5" l="1"/>
  <c r="A31" i="5"/>
  <c r="B29" i="5"/>
  <c r="D19" i="1" l="1"/>
  <c r="B3" i="5"/>
  <c r="A4" i="5"/>
  <c r="A3" i="5"/>
  <c r="A2" i="5"/>
  <c r="B4" i="5"/>
  <c r="D22" i="1" l="1"/>
  <c r="A41" i="1" s="1"/>
  <c r="B6" i="5" s="1"/>
  <c r="D20" i="1"/>
  <c r="D21" i="1" s="1"/>
  <c r="M76" i="1"/>
  <c r="O76" i="1" s="1"/>
  <c r="B11" i="5" l="1"/>
  <c r="B5" i="5"/>
  <c r="H81" i="1"/>
  <c r="B105" i="1"/>
  <c r="H75" i="1"/>
  <c r="H77" i="1" s="1"/>
  <c r="H79" i="1"/>
  <c r="H71" i="1"/>
  <c r="H73" i="1"/>
  <c r="H74" i="1"/>
  <c r="H76" i="1" s="1"/>
  <c r="H80" i="1"/>
  <c r="B5" i="17"/>
  <c r="H72" i="1"/>
  <c r="H78" i="1"/>
  <c r="H70" i="1"/>
  <c r="M70" i="1"/>
  <c r="O70" i="1" s="1"/>
  <c r="M74" i="1"/>
  <c r="O74" i="1" s="1"/>
  <c r="M78" i="1"/>
  <c r="O78" i="1" s="1"/>
  <c r="M55" i="1"/>
  <c r="O55" i="1" s="1"/>
  <c r="M72" i="1"/>
  <c r="O72" i="1" s="1"/>
  <c r="M58" i="1"/>
  <c r="O58" i="1" s="1"/>
  <c r="K52" i="1"/>
  <c r="M80" i="1"/>
  <c r="O80" i="1" s="1"/>
  <c r="B23" i="5" l="1"/>
  <c r="M52" i="1"/>
  <c r="O52" i="1" s="1"/>
  <c r="B15" i="1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<sst xmlns="http://schemas.openxmlformats.org/spreadsheetml/2006/main" count="1189" uniqueCount="414">
  <si>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</si>
  <si>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</si>
  <si>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</si>
  <si>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</si>
  <si>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</si>
  <si>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</si>
  <si>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</si>
  <si>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</si>
  <si>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</si>
  <si>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</si>
  <si>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</si>
  <si>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</si>
  <si>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</si>
  <si>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</si>
  <si>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</si>
  <si>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</si>
  <si>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</si>
  <si>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</si>
  <si>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</si>
  <si>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</si>
  <si>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</si>
  <si>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</si>
  <si>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</si>
  <si>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</si>
  <si>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</si>
  <si>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</si>
  <si>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</si>
  <si>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</si>
  <si>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</si>
  <si>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</si>
  <si>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</si>
  <si>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</si>
  <si>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</si>
  <si>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</si>
  <si>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</si>
  <si>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</si>
  <si>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</si>
  <si>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</si>
  <si>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</si>
  <si>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</si>
  <si>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</si>
  <si>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</si>
  <si>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</si>
  <si>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</si>
  <si>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</si>
  <si>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</si>
  <si>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</si>
  <si>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</si>
  <si>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</si>
  <si>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</si>
  <si>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</si>
  <si>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</si>
  <si>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</si>
  <si>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</si>
  <si>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</si>
  <si>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</si>
  <si>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</si>
  <si>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</si>
  <si>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</si>
  <si>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</si>
  <si>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</si>
  <si>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</si>
  <si>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</si>
  <si>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</si>
  <si>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</si>
  <si>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</si>
  <si>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</si>
  <si>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</si>
  <si>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</si>
  <si>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</si>
  <si>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</si>
  <si>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</si>
  <si>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</si>
  <si>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</si>
  <si>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</si>
  <si>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</si>
  <si>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</si>
  <si>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</si>
  <si>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</si>
  <si>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</si>
  <si>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</si>
  <si>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</si>
  <si>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</si>
  <si>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</si>
  <si>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</si>
  <si>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</si>
  <si>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</si>
  <si>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</si>
  <si>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</si>
  <si>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</si>
  <si>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</si>
  <si>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</si>
  <si>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</si>
  <si>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</si>
  <si>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</si>
  <si>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</si>
  <si>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</si>
  <si>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</si>
  <si>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</si>
  <si>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</si>
  <si>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</si>
  <si>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</si>
  <si>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</si>
  <si>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</si>
  <si>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</si>
  <si>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</si>
  <si>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</si>
  <si>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</si>
  <si>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</si>
  <si>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</si>
  <si>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</si>
  <si>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</si>
  <si>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</si>
  <si>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</si>
  <si>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</si>
  <si>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</si>
  <si>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</si>
  <si>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</si>
  <si>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</si>
  <si>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</si>
  <si>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</si>
  <si>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</si>
  <si>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</si>
  <si>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</si>
  <si>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</si>
  <si>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</si>
  <si>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</si>
  <si>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</si>
  <si>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</si>
  <si>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</si>
  <si>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</si>
  <si>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</si>
  <si>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</si>
  <si>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</si>
  <si>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</si>
  <si>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</si>
  <si>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</si>
  <si>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</si>
  <si>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</si>
  <si>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</si>
  <si>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</si>
  <si>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</si>
  <si>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</si>
  <si>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</si>
  <si>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</si>
  <si>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</si>
  <si>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</si>
  <si>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</si>
  <si>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</si>
  <si>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</si>
  <si>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</si>
  <si>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</si>
  <si>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</si>
  <si>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</si>
  <si>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</si>
  <si>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</si>
  <si>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</si>
  <si>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</si>
  <si>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</si>
  <si>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</si>
  <si>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</si>
  <si>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</si>
  <si>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</si>
  <si>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THÚY NGUYỄN - 444</t>
  </si>
  <si>
    <t>TÁC NGHIỆP MAY MẪU PROTO: THAM KHẢO CÁCH MAY THEO TÀI LIỆU
THAM KHẢO FIT THEO QUẦN MẪU MÃ SS24WR023 ĐÃ CHUYỂN CÙNG TÁC NGHIỆP FW24CR001</t>
  </si>
  <si>
    <t>A15  SS25   S2734</t>
  </si>
  <si>
    <t>SS25CR002</t>
  </si>
  <si>
    <t xml:space="preserve">Performance Short </t>
  </si>
  <si>
    <t>SS25 - SAMPLING</t>
  </si>
  <si>
    <t>SHORTS</t>
  </si>
  <si>
    <t>MAINLINE</t>
  </si>
  <si>
    <t>EP214-1 (Wujiang)_90% POLYESTER 10% SPANDEX_90GSM</t>
  </si>
  <si>
    <t>90% POLYESTER 10% SPANDEX</t>
  </si>
  <si>
    <t>ALD</t>
  </si>
  <si>
    <t>XS</t>
  </si>
  <si>
    <t>DAZZLING BLUE</t>
  </si>
  <si>
    <t>TOP SAMPLE</t>
  </si>
  <si>
    <t>PAUL SAMPLE</t>
  </si>
  <si>
    <t>RAIN FOREST</t>
  </si>
  <si>
    <t>CLASSIC BLUE</t>
  </si>
  <si>
    <t>SHARP GREEN</t>
  </si>
  <si>
    <t>NCC: HUAMIN</t>
  </si>
  <si>
    <t>LỖI VẢI (DEFECT)
+ ĐẦU KHÚC</t>
  </si>
  <si>
    <t>SỐ LƯỢNG CẦN CẤP CHO TEST INHOUSE</t>
  </si>
  <si>
    <t>SỐ LƯỢNG CẦN CẤP CHO TEST OUTSOURCE</t>
  </si>
  <si>
    <t>VẢI CHÍNH + LÓT TÚI</t>
  </si>
  <si>
    <t>THEO PHIẾU CẤP CỦA MER</t>
  </si>
  <si>
    <t>PHỐI SƯỜN + PHỐI LAI</t>
  </si>
  <si>
    <t xml:space="preserve">BRIGHT WHITE </t>
  </si>
  <si>
    <t>LINING</t>
  </si>
  <si>
    <t>NHÃN CHÍNH ALD-ML03</t>
  </si>
  <si>
    <t xml:space="preserve">NHÃN CHÍNH ALD X NB Masaryk Printed Label CODE: 210518 </t>
  </si>
  <si>
    <t>NHÃN THÀNH PHẦN 100% POLY</t>
  </si>
  <si>
    <t xml:space="preserve">THUN  </t>
  </si>
  <si>
    <t>DÂY LUỒN POLY DẸP GẬP 3/8''</t>
  </si>
  <si>
    <t>DÂY KÉO GIỌT NƯỚC</t>
  </si>
  <si>
    <t xml:space="preserve">STICKER DÁN BAO </t>
  </si>
  <si>
    <t>THẺ BÀI - ALD-T10P</t>
  </si>
  <si>
    <t>NỀN NATURAL</t>
  </si>
  <si>
    <t>ALD-T10P</t>
  </si>
  <si>
    <t>A15-0153</t>
  </si>
  <si>
    <t>POLY BAG - 12"X15</t>
  </si>
  <si>
    <t>ALD PB29-R</t>
  </si>
  <si>
    <t>THÙNG CARTON BOX 60X40X30CM</t>
  </si>
  <si>
    <t>THÔNG TIN SAU</t>
  </si>
  <si>
    <r>
      <t>THÊU :</t>
    </r>
    <r>
      <rPr>
        <b/>
        <sz val="28"/>
        <rFont val="Muli"/>
      </rPr>
      <t xml:space="preserve"> </t>
    </r>
  </si>
  <si>
    <t>KHÔNG THÊU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</si>
  <si>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</si>
  <si>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</si>
  <si>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</si>
  <si>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-CÁCH MAY THEO NHƯ MẪU GỬI KÈM</t>
  </si>
  <si>
    <t>-CÁCH GẮN NHÃN PHẢI NHƯ TÀI LIỆU YÊU CẦU</t>
  </si>
  <si>
    <t>THÀNH PHẦN</t>
  </si>
  <si>
    <t>CHỈ</t>
  </si>
  <si>
    <t>DƯỚI TRA LƯNG 1/4'' ĐÍNH 4 CẠNH GÓC NHÃN</t>
  </si>
  <si>
    <t>BÊN TRONG SƯỜN TRÁI NGƯỜI MẶC, 5 INCH TỪ CẠNH DƯỚI LƯNG QUẦN XUỐNG</t>
  </si>
  <si>
    <t>LUỒN BÊN TRONG TẠI LƯNG QUẦN</t>
  </si>
  <si>
    <t>LƯNG QUẦN</t>
  </si>
  <si>
    <t>TẠI TÚI SAU</t>
  </si>
  <si>
    <t>TẠI NẮP TÚI SAU</t>
  </si>
  <si>
    <t>TẠI LƯNG QUẦN ĐỂ LUỒN DÂY</t>
  </si>
  <si>
    <t>DÁN Ở MẶT SAU BAO, Ở GÓC TRÊN BÊN PHẢI BAO</t>
  </si>
  <si>
    <t>HÌNH ẢNH MINH HỌA</t>
  </si>
  <si>
    <t>THEO QUY CÁCH ĐÓNG GÓI THÔNG TIN SAU</t>
  </si>
  <si>
    <t>THÙNG, TẤM LÓT THÙNG, BAO 100X120</t>
  </si>
  <si>
    <t>THÙNG 60X40X30CM CÓ IN LOGO</t>
  </si>
  <si>
    <t xml:space="preserve">VẢI CHÍNH 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</si>
  <si>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</si>
  <si>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</si>
  <si>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</si>
  <si>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</si>
  <si>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</si>
  <si>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</si>
  <si>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</si>
  <si>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</si>
  <si>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</si>
  <si>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</si>
  <si>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</si>
  <si>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</si>
  <si>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</si>
  <si>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</si>
  <si>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</si>
  <si>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</si>
  <si>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</si>
  <si>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</si>
  <si>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</si>
  <si>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</si>
  <si>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</si>
  <si>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</si>
  <si>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</si>
  <si>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</si>
  <si>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</si>
  <si>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</si>
  <si>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</si>
  <si>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</si>
  <si>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</si>
  <si>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</si>
  <si>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</si>
  <si>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</si>
  <si>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</si>
  <si>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</si>
  <si>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</si>
  <si>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</si>
  <si>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</si>
  <si>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</si>
  <si>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</si>
  <si>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</si>
  <si>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</si>
  <si>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</si>
  <si>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</si>
  <si>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</si>
  <si>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</si>
  <si>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</si>
  <si>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</si>
  <si>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</si>
  <si>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</si>
  <si>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</si>
  <si>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 xml:space="preserve">THÔNG SỐ 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</si>
  <si>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</si>
  <si>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</si>
  <si>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</si>
  <si>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</si>
  <si>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</si>
  <si>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</si>
  <si>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>Waistband Height</t>
  </si>
  <si>
    <t>CAO LƯNG QUẦN</t>
  </si>
  <si>
    <t>S&amp;K49</t>
  </si>
  <si>
    <t>Waist seam to top edge</t>
  </si>
  <si>
    <t>TỪ ĐẦU LƯNG ĐẾN ĐƯỜNG MAY LƯNG QUẦN</t>
  </si>
  <si>
    <t>false</t>
  </si>
  <si>
    <t>Full</t>
  </si>
  <si>
    <t>1/8 in</t>
  </si>
  <si>
    <t>1 3/4 in</t>
  </si>
  <si>
    <t>Waist Width Relaxed</t>
  </si>
  <si>
    <t>RỘNG LƯNG QUẦN ĐO ÊM</t>
  </si>
  <si>
    <t>S&amp;K50</t>
  </si>
  <si>
    <t>Straight at top edge- garment relaxed</t>
  </si>
  <si>
    <t>NGANG ĐẦU LƯNG QUẦN ĐO ÊM</t>
  </si>
  <si>
    <t>true</t>
  </si>
  <si>
    <t>Half</t>
  </si>
  <si>
    <t>1/2 in</t>
  </si>
  <si>
    <t>15 3/4 in</t>
  </si>
  <si>
    <t>Waist Width Extended</t>
  </si>
  <si>
    <t>RỘNG LƯNG QUẦN ĐO CĂNG</t>
  </si>
  <si>
    <t>S&amp;K51</t>
  </si>
  <si>
    <t>Straight, with waist or elastic stretched</t>
  </si>
  <si>
    <t>NGANG ĐẦU LƯNG QUẦN ĐO CĂNG</t>
  </si>
  <si>
    <t>21 1/2 in</t>
  </si>
  <si>
    <t>Exposed Drawcord Length</t>
  </si>
  <si>
    <t>DÀI DÂY LUỒN DƯ RA KHỎI THÙY KHUY</t>
  </si>
  <si>
    <t>JHqvA4</t>
  </si>
  <si>
    <t>11 in</t>
  </si>
  <si>
    <t>Interior Drawcord Exit Spacing</t>
  </si>
  <si>
    <t>KHOẢNG CÁCH THÙY KHUY BÊN TRONG LƯNG QUẦN</t>
  </si>
  <si>
    <t>WBDRAW</t>
  </si>
  <si>
    <t>Center to Center Relaxed</t>
  </si>
  <si>
    <t>GIỮA ĐẾN GIỮA</t>
  </si>
  <si>
    <t>1 1/2 in</t>
  </si>
  <si>
    <t>Front Rise</t>
  </si>
  <si>
    <t>ĐÁY TRƯỚC TỪ ĐƯỜNG MAY ĐÁY ĐẾN ĐẦU LƯNG</t>
  </si>
  <si>
    <t>S&amp;K53</t>
  </si>
  <si>
    <t>Crotch seam to waistband top edge</t>
  </si>
  <si>
    <t>TỪ ĐƯỜNG MAY ĐÁY TRƯỚC ĐẾN ĐẦU LƯNG</t>
  </si>
  <si>
    <t>3/8 in</t>
  </si>
  <si>
    <t>13 5/8 in</t>
  </si>
  <si>
    <t>Back Rise</t>
  </si>
  <si>
    <t>S&amp;K54</t>
  </si>
  <si>
    <t>TỪ ĐƯỜNG MAY ĐÁY SAU ĐẾN ĐẦU LƯNG</t>
  </si>
  <si>
    <t>16 3/4 in</t>
  </si>
  <si>
    <t>Low Hip Position Below Waistband Top Edge</t>
  </si>
  <si>
    <t>MÔNG VỊ TRÍ DƯỚI ĐẦU LƯNG</t>
  </si>
  <si>
    <t>S&amp;K55</t>
  </si>
  <si>
    <t>0 in</t>
  </si>
  <si>
    <t>8 in</t>
  </si>
  <si>
    <t>Low Hip Width</t>
  </si>
  <si>
    <t>RỘNG MÔNG</t>
  </si>
  <si>
    <t>S&amp;K56</t>
  </si>
  <si>
    <t>3-pt measurement taken 8" down from waistband top edge</t>
  </si>
  <si>
    <t>3 ĐIỂM - TỪ ĐƯỜNG MAY SƯỜN PHẢI, GIỮA THÂN TRƯỚC ĐẾN SƯỜN TRÁI</t>
  </si>
  <si>
    <t>24 1/4 in</t>
  </si>
  <si>
    <t>Thigh Width</t>
  </si>
  <si>
    <t>ĐÙI TẠI DƯỚI ĐƯỜNG MAY ĐÁY 1''</t>
  </si>
  <si>
    <t>S&amp;K57</t>
  </si>
  <si>
    <t>1" below crotch point</t>
  </si>
  <si>
    <t>HẠ 1'' DƯỚI ĐƯỜNG MAY ĐÁY</t>
  </si>
  <si>
    <t>15 in</t>
  </si>
  <si>
    <t>Leg Opening Width for Shorts</t>
  </si>
  <si>
    <t>RỘNG ỐNG QUẦN TẠI MÉP</t>
  </si>
  <si>
    <t>S&amp;K72</t>
  </si>
  <si>
    <t>Along opening edge</t>
  </si>
  <si>
    <t>DỌC MÉP QUẦN</t>
  </si>
  <si>
    <t>14 1/8 in</t>
  </si>
  <si>
    <t>Leg Opening Hem Height</t>
  </si>
  <si>
    <t>CAO ĐƯỜNG DIỄU LAI</t>
  </si>
  <si>
    <t>S&amp;K61</t>
  </si>
  <si>
    <t>Edge to stitch line</t>
  </si>
  <si>
    <t>MÉP ĐẾN DIỄU</t>
  </si>
  <si>
    <t>Inseam Length</t>
  </si>
  <si>
    <t>SƯỜN TRONG</t>
  </si>
  <si>
    <t>S&amp;K60</t>
  </si>
  <si>
    <t>Crotch point to leg opening, along seam</t>
  </si>
  <si>
    <t>SƯỜN TRONG TỪ ĐƯỜNG MAY ĐÁY GIỮA TRƯỚC ĐẾN MÉP LAI</t>
  </si>
  <si>
    <t>4 1/2 in</t>
  </si>
  <si>
    <t>Side Slit Height</t>
  </si>
  <si>
    <t>CAO XẺ TÀ</t>
  </si>
  <si>
    <t>S&amp;K093</t>
  </si>
  <si>
    <t>From bottom edge to top of slit</t>
  </si>
  <si>
    <t>TỪ MÉP LAI ĐẾN ĐẦU MÉP XẺ TÀ</t>
  </si>
  <si>
    <t>Front Pocket Placement Below Waistband</t>
  </si>
  <si>
    <t>VỊ TRÍ TÚI TRƯỚC DƯỚI LƯNG QUẦN</t>
  </si>
  <si>
    <t>S&amp;K062</t>
  </si>
  <si>
    <t>Waistband seam to top of pocket</t>
  </si>
  <si>
    <t>ĐƯỜNG MAY SƯỜN ĐẾN CẠNH TRÊN TÚI</t>
  </si>
  <si>
    <t>1/4 in</t>
  </si>
  <si>
    <t>5/8 in</t>
  </si>
  <si>
    <t>Front On-seam Pocket Opening Length</t>
  </si>
  <si>
    <t>DÀI MIỆNG TÚI TRƯỚC TRÊN ĐƯỜNG MAY</t>
  </si>
  <si>
    <t>S&amp;K063</t>
  </si>
  <si>
    <t>DỌC THEO MÉP</t>
  </si>
  <si>
    <t>6 1/2 in</t>
  </si>
  <si>
    <t>Front Pocket Bag Height</t>
  </si>
  <si>
    <t>CAO LÓT TÚI TRƯỚC</t>
  </si>
  <si>
    <t>S&amp;K030</t>
  </si>
  <si>
    <t>Top edge to bottom edge of pocket bag inside</t>
  </si>
  <si>
    <t>TỪ MÉP TRONG TÚI ĐẾN ĐM ĐÁY GIỮA SAU</t>
  </si>
  <si>
    <t>Front Pocket Bag Width</t>
  </si>
  <si>
    <t>RỘNG LÓT TÚI TRƯỚC</t>
  </si>
  <si>
    <t>S&amp;K199</t>
  </si>
  <si>
    <t>7 1/4 in</t>
  </si>
  <si>
    <t>WL Artwork Placement Up from Hem Edge</t>
  </si>
  <si>
    <t>ĐỊNH VỊ HÌNH IN QUẦN TRÁI TỪ MÉP LAI LÊN</t>
  </si>
  <si>
    <t>ZPpjin</t>
  </si>
  <si>
    <t>From Hem to Artwork Bottom Edge</t>
  </si>
  <si>
    <t>TỪ LAI ĐẾN MÉP ARTWORK</t>
  </si>
  <si>
    <t>3/4 in</t>
  </si>
  <si>
    <t>WL Artwork Placement from Seam</t>
  </si>
  <si>
    <t>ĐỊNH VỊ HÌNH IN QUẦN TRÁI TỪ ĐƯỜNG MAY PHỐI SƯỜN</t>
  </si>
  <si>
    <t>TiH06K</t>
  </si>
  <si>
    <t>From Seam to Artwork Edge</t>
  </si>
  <si>
    <t>TỪ ĐƯỜNG MAY ĐẾN MÉP ARTWORK</t>
  </si>
  <si>
    <t>1 in</t>
  </si>
  <si>
    <t>WR Artwork Placement Up from Hem Edge</t>
  </si>
  <si>
    <t>ĐỊNH VỊ HÌNH IN QUẦN PHẢI TỪ MÉP LAI LÊN</t>
  </si>
  <si>
    <t>9zkQBK</t>
  </si>
  <si>
    <t>WR Artwork Placement from Panel Seam</t>
  </si>
  <si>
    <t>ĐỊNH VỊ HÌNH IN QUẦN PHẢI TỪ ĐƯỜNG MAY PHỐI SƯỜN</t>
  </si>
  <si>
    <t>oZvmNE</t>
  </si>
  <si>
    <t>1 3/8 in</t>
  </si>
  <si>
    <t>PROTO - RCVD size M</t>
  </si>
  <si>
    <t>VARIANCE</t>
  </si>
  <si>
    <t>ADJUST BY +/-</t>
  </si>
  <si>
    <t>REVISED  SPEC</t>
  </si>
  <si>
    <t>MEASUREMENT NOTES</t>
  </si>
  <si>
    <t>UA ADVISE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</si>
</sst>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8"/>
      <name val="Muli"/>
    </font>
    <font>
      <sz val="36"/>
      <color theme="1"/>
      <name val="Muli"/>
    </font>
    <font>
      <b/>
      <sz val="22"/>
      <color theme="1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  <font>
      <sz val="24"/>
      <color rgb="FF000000"/>
      <name val="Muli"/>
    </font>
    <font>
      <sz val="10"/>
      <color rgb="FF000000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</fills>
  <borders count="71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9" fillId="0" borderId="0"/>
    <xf numFmtId="0" fontId="99" fillId="0" borderId="0"/>
  </cellStyleXfs>
  <cellXfs count="53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3" fillId="2" borderId="1" xfId="62" applyNumberFormat="1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vertical="center" wrapText="1"/>
    </xf>
    <xf numFmtId="0" fontId="53" fillId="13" borderId="2" xfId="0" applyFont="1" applyFill="1" applyBorder="1" applyAlignment="1">
      <alignment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3" fillId="2" borderId="2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1" fontId="60" fillId="0" borderId="50" xfId="1" applyNumberFormat="1" applyFont="1" applyBorder="1" applyAlignment="1">
      <alignment horizontal="center" vertical="center" wrapText="1"/>
    </xf>
    <xf numFmtId="176" fontId="49" fillId="2" borderId="50" xfId="0" applyNumberFormat="1" applyFont="1" applyFill="1" applyBorder="1" applyAlignment="1">
      <alignment horizontal="center" vertical="center"/>
    </xf>
    <xf numFmtId="3" fontId="49" fillId="2" borderId="50" xfId="0" applyNumberFormat="1" applyFont="1" applyFill="1" applyBorder="1" applyAlignment="1">
      <alignment horizontal="center" vertical="center"/>
    </xf>
    <xf numFmtId="0" fontId="31" fillId="2" borderId="47" xfId="0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96" fillId="2" borderId="0" xfId="0" applyFont="1" applyFill="1" applyAlignment="1">
      <alignment horizontal="left" vertical="center"/>
    </xf>
    <xf numFmtId="0" fontId="96" fillId="2" borderId="0" xfId="0" quotePrefix="1" applyFont="1" applyFill="1" applyAlignment="1">
      <alignment horizontal="left" vertical="center"/>
    </xf>
    <xf numFmtId="0" fontId="96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 wrapText="1"/>
    </xf>
    <xf numFmtId="166" fontId="96" fillId="2" borderId="0" xfId="0" applyNumberFormat="1" applyFont="1" applyFill="1" applyAlignment="1">
      <alignment horizontal="center" vertical="center"/>
    </xf>
    <xf numFmtId="0" fontId="98" fillId="0" borderId="0" xfId="0" applyFont="1" applyAlignment="1">
      <alignment vertical="center"/>
    </xf>
    <xf numFmtId="0" fontId="63" fillId="0" borderId="0" xfId="0" quotePrefix="1" applyFont="1" applyAlignment="1">
      <alignment vertical="center" wrapText="1"/>
    </xf>
    <xf numFmtId="0" fontId="70" fillId="0" borderId="0" xfId="0" quotePrefix="1" applyFont="1" applyAlignment="1">
      <alignment vertical="center"/>
    </xf>
    <xf numFmtId="0" fontId="31" fillId="3" borderId="50" xfId="0" applyFont="1" applyFill="1" applyBorder="1" applyAlignment="1">
      <alignment horizontal="center" vertical="center"/>
    </xf>
    <xf numFmtId="1" fontId="31" fillId="3" borderId="50" xfId="0" applyNumberFormat="1" applyFont="1" applyFill="1" applyBorder="1" applyAlignment="1">
      <alignment horizontal="center" vertical="center"/>
    </xf>
    <xf numFmtId="2" fontId="31" fillId="3" borderId="50" xfId="0" applyNumberFormat="1" applyFont="1" applyFill="1" applyBorder="1" applyAlignment="1">
      <alignment horizontal="center" vertical="center"/>
    </xf>
    <xf numFmtId="165" fontId="31" fillId="3" borderId="50" xfId="0" applyNumberFormat="1" applyFont="1" applyFill="1" applyBorder="1" applyAlignment="1">
      <alignment horizontal="center" vertical="center"/>
    </xf>
    <xf numFmtId="1" fontId="32" fillId="3" borderId="50" xfId="0" applyNumberFormat="1" applyFont="1" applyFill="1" applyBorder="1" applyAlignment="1">
      <alignment horizontal="center" vertical="center"/>
    </xf>
    <xf numFmtId="1" fontId="53" fillId="2" borderId="0" xfId="0" applyNumberFormat="1" applyFont="1" applyFill="1" applyAlignment="1">
      <alignment vertical="center"/>
    </xf>
    <xf numFmtId="0" fontId="51" fillId="0" borderId="47" xfId="2" applyFont="1" applyBorder="1" applyAlignment="1">
      <alignment horizontal="center" vertical="center" wrapText="1"/>
    </xf>
    <xf numFmtId="0" fontId="27" fillId="5" borderId="67" xfId="0" applyFont="1" applyFill="1" applyBorder="1" applyAlignment="1">
      <alignment vertical="center" wrapText="1"/>
    </xf>
    <xf numFmtId="0" fontId="27" fillId="5" borderId="21" xfId="0" applyFont="1" applyFill="1" applyBorder="1" applyAlignment="1">
      <alignment vertical="center" wrapText="1"/>
    </xf>
    <xf numFmtId="0" fontId="31" fillId="2" borderId="68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70" xfId="0" quotePrefix="1" applyNumberFormat="1" applyFont="1" applyFill="1" applyBorder="1" applyAlignment="1">
      <alignment horizontal="center" vertical="center"/>
    </xf>
    <xf numFmtId="0" fontId="102" fillId="0" borderId="0" xfId="128" applyFont="1" applyAlignment="1">
      <alignment horizontal="left" vertical="center"/>
    </xf>
    <xf numFmtId="0" fontId="105" fillId="0" borderId="50" xfId="128" applyFont="1" applyBorder="1" applyAlignment="1">
      <alignment horizontal="center" vertical="center" wrapText="1"/>
    </xf>
    <xf numFmtId="0" fontId="106" fillId="0" borderId="50" xfId="128" applyFont="1" applyBorder="1" applyAlignment="1">
      <alignment horizontal="center" vertical="center" wrapText="1"/>
    </xf>
    <xf numFmtId="0" fontId="106" fillId="0" borderId="0" xfId="128" applyFont="1" applyAlignment="1">
      <alignment horizontal="center" vertical="center"/>
    </xf>
    <xf numFmtId="0" fontId="107" fillId="0" borderId="50" xfId="129" applyFont="1" applyBorder="1" applyAlignment="1">
      <alignment horizontal="left" vertical="center" wrapText="1"/>
    </xf>
    <xf numFmtId="0" fontId="99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31" fillId="49" borderId="50" xfId="128" applyFont="1" applyFill="1" applyBorder="1" applyAlignment="1">
      <alignment horizontal="left" vertical="center" wrapText="1"/>
    </xf>
    <xf numFmtId="0" fontId="108" fillId="0" borderId="0" xfId="128" applyFont="1" applyAlignment="1">
      <alignment horizontal="left" vertical="center"/>
    </xf>
    <xf numFmtId="0" fontId="109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31" fillId="3" borderId="50" xfId="128" applyFont="1" applyFill="1" applyBorder="1" applyAlignment="1">
      <alignment horizontal="left" vertical="center" wrapText="1"/>
    </xf>
    <xf numFmtId="0" fontId="107" fillId="3" borderId="50" xfId="129" applyFont="1" applyFill="1" applyBorder="1" applyAlignment="1">
      <alignment horizontal="left" vertical="center" wrapText="1"/>
    </xf>
    <xf numFmtId="0" fontId="53" fillId="12" borderId="51" xfId="2" applyFont="1" applyFill="1" applyBorder="1" applyAlignment="1">
      <alignment horizontal="center" vertical="center" wrapText="1"/>
    </xf>
    <xf numFmtId="1" fontId="32" fillId="2" borderId="0" xfId="0" quotePrefix="1" applyNumberFormat="1" applyFont="1" applyFill="1" applyAlignment="1">
      <alignment horizontal="center" vertical="center"/>
    </xf>
    <xf numFmtId="0" fontId="53" fillId="5" borderId="50" xfId="2" applyFont="1" applyFill="1" applyBorder="1" applyAlignment="1">
      <alignment horizontal="center" vertical="center" wrapText="1"/>
    </xf>
    <xf numFmtId="0" fontId="53" fillId="5" borderId="51" xfId="2" applyFont="1" applyFill="1" applyBorder="1" applyAlignment="1">
      <alignment horizontal="center" vertical="center" wrapText="1"/>
    </xf>
    <xf numFmtId="0" fontId="53" fillId="5" borderId="49" xfId="2" applyFont="1" applyFill="1" applyBorder="1" applyAlignment="1">
      <alignment horizontal="center" vertical="center" wrapText="1"/>
    </xf>
    <xf numFmtId="0" fontId="52" fillId="0" borderId="0" xfId="2" applyFont="1" applyAlignment="1">
      <alignment vertical="center"/>
    </xf>
    <xf numFmtId="0" fontId="53" fillId="5" borderId="50" xfId="2" applyFont="1" applyFill="1" applyBorder="1" applyAlignment="1">
      <alignment horizontal="center" vertical="center"/>
    </xf>
    <xf numFmtId="0" fontId="53" fillId="0" borderId="0" xfId="2" applyFont="1" applyAlignment="1">
      <alignment vertical="center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0" borderId="50" xfId="2" applyNumberFormat="1" applyFont="1" applyBorder="1" applyAlignment="1">
      <alignment horizontal="center" vertical="center" wrapText="1"/>
    </xf>
    <xf numFmtId="173" fontId="52" fillId="0" borderId="0" xfId="2" applyNumberFormat="1" applyFont="1" applyAlignment="1">
      <alignment vertical="center"/>
    </xf>
    <xf numFmtId="0" fontId="52" fillId="0" borderId="50" xfId="2" quotePrefix="1" applyFont="1" applyBorder="1" applyAlignment="1">
      <alignment horizontal="center" vertical="center" wrapText="1"/>
    </xf>
    <xf numFmtId="0" fontId="100" fillId="0" borderId="50" xfId="128" applyFont="1" applyBorder="1" applyAlignment="1">
      <alignment horizontal="left" vertical="center"/>
    </xf>
    <xf numFmtId="0" fontId="101" fillId="0" borderId="50" xfId="128" applyFont="1" applyBorder="1" applyAlignment="1">
      <alignment vertical="center" wrapText="1"/>
    </xf>
    <xf numFmtId="0" fontId="102" fillId="0" borderId="50" xfId="128" applyFont="1" applyBorder="1" applyAlignment="1">
      <alignment horizontal="left" vertical="center"/>
    </xf>
    <xf numFmtId="0" fontId="103" fillId="0" borderId="50" xfId="128" applyFont="1" applyBorder="1" applyAlignment="1">
      <alignment vertical="center" wrapText="1"/>
    </xf>
    <xf numFmtId="0" fontId="104" fillId="0" borderId="50" xfId="128" applyFont="1" applyBorder="1" applyAlignment="1">
      <alignment vertical="center" wrapText="1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12" fontId="106" fillId="0" borderId="50" xfId="128" applyNumberFormat="1" applyFont="1" applyBorder="1" applyAlignment="1">
      <alignment horizontal="center" vertical="center" wrapText="1"/>
    </xf>
    <xf numFmtId="12" fontId="108" fillId="0" borderId="0" xfId="128" applyNumberFormat="1" applyFont="1" applyAlignment="1">
      <alignment horizontal="center" vertical="center"/>
    </xf>
    <xf numFmtId="0" fontId="112" fillId="0" borderId="0" xfId="128" applyFont="1" applyAlignment="1">
      <alignment horizontal="left" vertical="center"/>
    </xf>
    <xf numFmtId="12" fontId="62" fillId="0" borderId="50" xfId="0" applyNumberFormat="1" applyFont="1" applyBorder="1" applyAlignment="1">
      <alignment horizontal="center" vertical="center" wrapText="1"/>
    </xf>
    <xf numFmtId="12" fontId="31" fillId="3" borderId="50" xfId="0" applyNumberFormat="1" applyFont="1" applyFill="1" applyBorder="1" applyAlignment="1">
      <alignment horizontal="center" vertical="center"/>
    </xf>
    <xf numFmtId="0" fontId="62" fillId="0" borderId="50" xfId="0" applyFont="1" applyBorder="1" applyAlignment="1">
      <alignment horizontal="center" vertical="top" wrapText="1"/>
    </xf>
    <xf numFmtId="0" fontId="113" fillId="0" borderId="0" xfId="128" applyFont="1" applyAlignment="1">
      <alignment horizontal="left" vertical="top"/>
    </xf>
    <xf numFmtId="12" fontId="108" fillId="0" borderId="0" xfId="128" applyNumberFormat="1" applyFont="1" applyAlignment="1">
      <alignment horizontal="center" vertical="top"/>
    </xf>
    <xf numFmtId="12" fontId="108" fillId="0" borderId="50" xfId="128" applyNumberFormat="1" applyFont="1" applyBorder="1" applyAlignment="1">
      <alignment horizontal="center" vertical="center"/>
    </xf>
    <xf numFmtId="0" fontId="108" fillId="0" borderId="50" xfId="128" applyFont="1" applyBorder="1" applyAlignment="1">
      <alignment horizontal="left" vertical="center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97" fillId="0" borderId="0" xfId="0" quotePrefix="1" applyFont="1" applyAlignment="1">
      <alignment horizontal="left" vertical="center" wrapText="1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48" fillId="3" borderId="51" xfId="0" applyFont="1" applyFill="1" applyBorder="1" applyAlignment="1">
      <alignment horizontal="left" vertical="center" wrapText="1"/>
    </xf>
    <xf numFmtId="0" fontId="48" fillId="3" borderId="49" xfId="0" applyFont="1" applyFill="1" applyBorder="1" applyAlignment="1">
      <alignment horizontal="left" vertical="center" wrapText="1"/>
    </xf>
    <xf numFmtId="0" fontId="31" fillId="2" borderId="0" xfId="0" applyFont="1" applyFill="1" applyAlignment="1">
      <alignment horizontal="center" vertical="center" wrapText="1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50" fillId="2" borderId="0" xfId="0" applyFont="1" applyFill="1" applyAlignment="1">
      <alignment horizontal="left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" fontId="32" fillId="3" borderId="50" xfId="0" applyNumberFormat="1" applyFont="1" applyFill="1" applyBorder="1" applyAlignment="1">
      <alignment horizontal="center" vertical="center"/>
    </xf>
    <xf numFmtId="1" fontId="32" fillId="2" borderId="56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6" fillId="3" borderId="0" xfId="0" quotePrefix="1" applyFont="1" applyFill="1" applyAlignment="1">
      <alignment horizontal="left" vertical="center" wrapText="1"/>
    </xf>
    <xf numFmtId="0" fontId="27" fillId="5" borderId="50" xfId="0" applyFont="1" applyFill="1" applyBorder="1" applyAlignment="1">
      <alignment horizontal="center" vertical="center"/>
    </xf>
    <xf numFmtId="1" fontId="32" fillId="2" borderId="69" xfId="0" quotePrefix="1" applyNumberFormat="1" applyFont="1" applyFill="1" applyBorder="1" applyAlignment="1">
      <alignment horizontal="center" vertical="center"/>
    </xf>
    <xf numFmtId="1" fontId="32" fillId="2" borderId="57" xfId="0" quotePrefix="1" applyNumberFormat="1" applyFont="1" applyFill="1" applyBorder="1" applyAlignment="1">
      <alignment horizontal="center" vertical="center"/>
    </xf>
    <xf numFmtId="1" fontId="32" fillId="2" borderId="23" xfId="0" quotePrefix="1" applyNumberFormat="1" applyFont="1" applyFill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70" xfId="0" quotePrefix="1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5" borderId="48" xfId="2" applyNumberFormat="1" applyFont="1" applyFill="1" applyBorder="1" applyAlignment="1">
      <alignment horizontal="center" vertical="center" wrapText="1"/>
    </xf>
    <xf numFmtId="1" fontId="51" fillId="0" borderId="56" xfId="2" applyNumberFormat="1" applyFont="1" applyBorder="1" applyAlignment="1">
      <alignment horizontal="center" vertical="center" wrapText="1"/>
    </xf>
    <xf numFmtId="1" fontId="51" fillId="0" borderId="25" xfId="2" applyNumberFormat="1" applyFont="1" applyBorder="1" applyAlignment="1">
      <alignment horizontal="center" vertical="center" wrapText="1"/>
    </xf>
    <xf numFmtId="1" fontId="52" fillId="0" borderId="50" xfId="2" applyNumberFormat="1" applyFont="1" applyBorder="1" applyAlignment="1">
      <alignment horizontal="center" vertical="center" wrapText="1"/>
    </xf>
    <xf numFmtId="1" fontId="53" fillId="0" borderId="50" xfId="2" applyNumberFormat="1" applyFont="1" applyBorder="1" applyAlignment="1">
      <alignment horizontal="center"/>
    </xf>
    <xf numFmtId="0" fontId="53" fillId="5" borderId="56" xfId="2" applyFont="1" applyFill="1" applyBorder="1" applyAlignment="1">
      <alignment horizontal="center" vertical="center" wrapText="1"/>
    </xf>
    <xf numFmtId="0" fontId="53" fillId="5" borderId="25" xfId="2" applyFont="1" applyFill="1" applyBorder="1" applyAlignment="1">
      <alignment horizontal="center" vertical="center" wrapText="1"/>
    </xf>
    <xf numFmtId="1" fontId="53" fillId="5" borderId="57" xfId="2" applyNumberFormat="1" applyFont="1" applyFill="1" applyBorder="1" applyAlignment="1">
      <alignment horizontal="center" vertical="center" wrapText="1"/>
    </xf>
    <xf numFmtId="1" fontId="53" fillId="5" borderId="0" xfId="2" applyNumberFormat="1" applyFont="1" applyFill="1" applyAlignment="1">
      <alignment horizontal="center" vertical="center" wrapText="1"/>
    </xf>
    <xf numFmtId="1" fontId="53" fillId="5" borderId="49" xfId="2" applyNumberFormat="1" applyFont="1" applyFill="1" applyBorder="1" applyAlignment="1">
      <alignment horizontal="center" vertical="center" wrapText="1"/>
    </xf>
    <xf numFmtId="1" fontId="52" fillId="0" borderId="51" xfId="2" applyNumberFormat="1" applyFont="1" applyBorder="1" applyAlignment="1">
      <alignment horizontal="center" vertical="center" wrapText="1"/>
    </xf>
    <xf numFmtId="1" fontId="52" fillId="0" borderId="49" xfId="2" applyNumberFormat="1" applyFont="1" applyBorder="1" applyAlignment="1">
      <alignment horizontal="center" vertical="center" wrapText="1"/>
    </xf>
    <xf numFmtId="1" fontId="53" fillId="5" borderId="56" xfId="2" applyNumberFormat="1" applyFont="1" applyFill="1" applyBorder="1" applyAlignment="1">
      <alignment horizontal="center" vertical="center" wrapText="1"/>
    </xf>
    <xf numFmtId="1" fontId="53" fillId="5" borderId="25" xfId="2" applyNumberFormat="1" applyFont="1" applyFill="1" applyBorder="1" applyAlignment="1">
      <alignment horizontal="center" vertical="center" wrapText="1"/>
    </xf>
    <xf numFmtId="1" fontId="53" fillId="0" borderId="57" xfId="2" applyNumberFormat="1" applyFont="1" applyBorder="1" applyAlignment="1">
      <alignment horizontal="center" vertical="center" wrapText="1"/>
    </xf>
    <xf numFmtId="1" fontId="53" fillId="0" borderId="0" xfId="2" applyNumberFormat="1" applyFont="1" applyAlignment="1">
      <alignment horizontal="center" vertical="center" wrapText="1"/>
    </xf>
    <xf numFmtId="1" fontId="52" fillId="0" borderId="57" xfId="2" applyNumberFormat="1" applyFont="1" applyBorder="1" applyAlignment="1">
      <alignment horizontal="center" vertical="center" wrapText="1"/>
    </xf>
    <xf numFmtId="1" fontId="52" fillId="0" borderId="0" xfId="2" applyNumberFormat="1" applyFont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emf"/><Relationship Id="rId5" Type="http://schemas.openxmlformats.org/officeDocument/2006/relationships/image" Target="../media/image12.png"/><Relationship Id="rId4" Type="http://schemas.openxmlformats.org/officeDocument/2006/relationships/image" Target="../media/image11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emf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4.emf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1.emf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428626</xdr:colOff>
      <xdr:row>4</xdr:row>
      <xdr:rowOff>583724</xdr:rowOff>
    </xdr:from>
    <xdr:to>
      <xdr:col>16</xdr:col>
      <xdr:colOff>1524000</xdr:colOff>
      <xdr:row>7</xdr:row>
      <xdr:rowOff>440533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87FCF3-E47B-62DF-B09E-F02935B5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1" y="2512537"/>
          <a:ext cx="4524374" cy="1642746"/>
        </a:xfrm>
        <a:prstGeom prst="rect">
          <a:avLst/>
        </a:prstGeom>
      </xdr:spPr>
    </xdr:pic>
    <xdr:clientData/>
  </xdr:twoCellAnchor>
  <xdr:twoCellAnchor editAs="oneCell">
    <xdr:from>
      <xdr:col>8</xdr:col>
      <xdr:colOff>95248</xdr:colOff>
      <xdr:row>82</xdr:row>
      <xdr:rowOff>523874</xdr:rowOff>
    </xdr:from>
    <xdr:to>
      <xdr:col>15</xdr:col>
      <xdr:colOff>1428749</xdr:colOff>
      <xdr:row>108</xdr:row>
      <xdr:rowOff>271933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867B40-19B7-47B5-BE6E-C2F722A07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58686" y="26931937"/>
          <a:ext cx="9405938" cy="34151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2036762</xdr:colOff>
      <xdr:row>26</xdr:row>
      <xdr:rowOff>247649</xdr:rowOff>
    </xdr:from>
    <xdr:to>
      <xdr:col>8</xdr:col>
      <xdr:colOff>203978</xdr:colOff>
      <xdr:row>27</xdr:row>
      <xdr:rowOff>2130561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51C996-F617-499D-B20B-C7557EDB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6200" y="22702837"/>
          <a:ext cx="3747278" cy="2487749"/>
        </a:xfrm>
        <a:prstGeom prst="rect">
          <a:avLst/>
        </a:prstGeom>
      </xdr:spPr>
    </xdr:pic>
    <xdr:clientData/>
  </xdr:twoCellAnchor>
  <xdr:twoCellAnchor editAs="oneCell">
    <xdr:from>
      <xdr:col>2</xdr:col>
      <xdr:colOff>2298699</xdr:colOff>
      <xdr:row>30</xdr:row>
      <xdr:rowOff>222250</xdr:rowOff>
    </xdr:from>
    <xdr:to>
      <xdr:col>8</xdr:col>
      <xdr:colOff>373063</xdr:colOff>
      <xdr:row>31</xdr:row>
      <xdr:rowOff>3926439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DA20D0-1B98-60E2-F9AF-CB52F00E8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8137" y="30583188"/>
          <a:ext cx="3916363" cy="4704314"/>
        </a:xfrm>
        <a:prstGeom prst="rect">
          <a:avLst/>
        </a:prstGeom>
      </xdr:spPr>
    </xdr:pic>
    <xdr:clientData/>
  </xdr:twoCellAnchor>
  <xdr:twoCellAnchor editAs="oneCell">
    <xdr:from>
      <xdr:col>1</xdr:col>
      <xdr:colOff>3767137</xdr:colOff>
      <xdr:row>15</xdr:row>
      <xdr:rowOff>12701</xdr:rowOff>
    </xdr:from>
    <xdr:to>
      <xdr:col>1</xdr:col>
      <xdr:colOff>13984093</xdr:colOff>
      <xdr:row>15</xdr:row>
      <xdr:rowOff>3971925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210554-4417-9FD9-6050-B29D93EAC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421"/>
        <a:stretch/>
      </xdr:blipFill>
      <xdr:spPr bwMode="auto">
        <a:xfrm rot="5400000">
          <a:off x="13601603" y="22906135"/>
          <a:ext cx="3959224" cy="1021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2090737</xdr:colOff>
      <xdr:row>28</xdr:row>
      <xdr:rowOff>215900</xdr:rowOff>
    </xdr:from>
    <xdr:to>
      <xdr:col>8</xdr:col>
      <xdr:colOff>198438</xdr:colOff>
      <xdr:row>29</xdr:row>
      <xdr:rowOff>3762375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E1A3C6-FB56-20B8-0FD6-AC5D14C35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5695275"/>
          <a:ext cx="3741738" cy="445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6362706</xdr:colOff>
      <xdr:row>13</xdr:row>
      <xdr:rowOff>126998</xdr:rowOff>
    </xdr:from>
    <xdr:to>
      <xdr:col>1</xdr:col>
      <xdr:colOff>10566406</xdr:colOff>
      <xdr:row>14</xdr:row>
      <xdr:rowOff>238157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13857276" y="18921428"/>
          <a:ext cx="2625759" cy="4203700"/>
        </a:xfrm>
        <a:prstGeom prst="rect">
          <a:avLst/>
        </a:prstGeom>
      </xdr:spPr>
    </xdr:pic>
    <xdr:clientData/>
  </xdr:twoCellAnchor>
  <xdr:oneCellAnchor>
    <xdr:from>
      <xdr:col>3</xdr:col>
      <xdr:colOff>2036762</xdr:colOff>
      <xdr:row>26</xdr:row>
      <xdr:rowOff>247649</xdr:rowOff>
    </xdr:from>
    <xdr:ext cx="3747278" cy="2568712"/>
    <xdr:pic>
      <xdr:nvPicPr>
        <xdr:cNvPr id="2" name="Picture 1">
          <a:extLst>
            <a:ext uri="{FF2B5EF4-FFF2-40B4-BE49-F238E27FC236}">
              <a16:creationId xmlns:a16="http://schemas.microsoft.com/office/drawing/2014/main" id="{0AF4EDA3-87AB-4EEE-AAD3-1B70C0FE5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80962" y="49396649"/>
          <a:ext cx="3747278" cy="2568712"/>
        </a:xfrm>
        <a:prstGeom prst="rect">
          <a:avLst/>
        </a:prstGeom>
      </xdr:spPr>
    </xdr:pic>
    <xdr:clientData/>
  </xdr:oneCellAnchor>
  <xdr:oneCellAnchor>
    <xdr:from>
      <xdr:col>3</xdr:col>
      <xdr:colOff>2298699</xdr:colOff>
      <xdr:row>30</xdr:row>
      <xdr:rowOff>222250</xdr:rowOff>
    </xdr:from>
    <xdr:ext cx="3916363" cy="4694789"/>
    <xdr:pic>
      <xdr:nvPicPr>
        <xdr:cNvPr id="7" name="Picture 6">
          <a:extLst>
            <a:ext uri="{FF2B5EF4-FFF2-40B4-BE49-F238E27FC236}">
              <a16:creationId xmlns:a16="http://schemas.microsoft.com/office/drawing/2014/main" id="{B0335833-371E-4282-AEBD-1FFF78F83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42899" y="57372250"/>
          <a:ext cx="3916363" cy="4694789"/>
        </a:xfrm>
        <a:prstGeom prst="rect">
          <a:avLst/>
        </a:prstGeom>
      </xdr:spPr>
    </xdr:pic>
    <xdr:clientData/>
  </xdr:oneCellAnchor>
  <xdr:oneCellAnchor>
    <xdr:from>
      <xdr:col>3</xdr:col>
      <xdr:colOff>2090737</xdr:colOff>
      <xdr:row>28</xdr:row>
      <xdr:rowOff>215900</xdr:rowOff>
    </xdr:from>
    <xdr:ext cx="3741738" cy="4460875"/>
    <xdr:pic>
      <xdr:nvPicPr>
        <xdr:cNvPr id="11" name="Picture 10">
          <a:extLst>
            <a:ext uri="{FF2B5EF4-FFF2-40B4-BE49-F238E27FC236}">
              <a16:creationId xmlns:a16="http://schemas.microsoft.com/office/drawing/2014/main" id="{406BCA44-5E64-477F-B0FB-C2C879CFC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4937" y="52489100"/>
          <a:ext cx="3741738" cy="446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114300</xdr:colOff>
      <xdr:row>13</xdr:row>
      <xdr:rowOff>723904</xdr:rowOff>
    </xdr:from>
    <xdr:to>
      <xdr:col>16</xdr:col>
      <xdr:colOff>419100</xdr:colOff>
      <xdr:row>14</xdr:row>
      <xdr:rowOff>1437503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24E7A9-A0A8-430D-BA1E-B864B09818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1" r="6789"/>
        <a:stretch/>
      </xdr:blipFill>
      <xdr:spPr bwMode="auto">
        <a:xfrm rot="5400000">
          <a:off x="26408450" y="19311554"/>
          <a:ext cx="3228199" cy="811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10820400</xdr:colOff>
      <xdr:row>0</xdr:row>
      <xdr:rowOff>333375</xdr:rowOff>
    </xdr:from>
    <xdr:to>
      <xdr:col>1</xdr:col>
      <xdr:colOff>15344774</xdr:colOff>
      <xdr:row>3</xdr:row>
      <xdr:rowOff>109221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349609-A5ED-4B5D-A39B-F23F482C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0" y="333375"/>
          <a:ext cx="4524374" cy="1642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DBTDLYNTEX-DOMEX2003.xls?1A5080E1" TargetMode="External"/><Relationship Id="rId1" Type="http://schemas.openxmlformats.org/officeDocument/2006/relationships/externalLinkPath" Target="file:///\\1A5080E1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49" t="s">
        <v>0</v>
      </c>
      <c r="N1" s="449" t="s">
        <v>0</v>
      </c>
      <c r="O1" s="450" t="s">
        <v>1</v>
      </c>
      <c r="P1" s="450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49" t="s">
        <v>2</v>
      </c>
      <c r="N2" s="449" t="s">
        <v>2</v>
      </c>
      <c r="O2" s="451" t="s">
        <v>3</v>
      </c>
      <c r="P2" s="451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49" t="s">
        <v>4</v>
      </c>
      <c r="N3" s="449" t="s">
        <v>4</v>
      </c>
      <c r="O3" s="452" t="s">
        <v>5</v>
      </c>
      <c r="P3" s="450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35" t="s">
        <v>8</v>
      </c>
      <c r="H5" s="436"/>
      <c r="I5" s="436"/>
      <c r="J5" s="436"/>
      <c r="K5" s="436"/>
      <c r="L5" s="437"/>
    </row>
    <row r="6" spans="1:16" s="10" customFormat="1" ht="57.95" customHeight="1">
      <c r="B6" s="11" t="s">
        <v>9</v>
      </c>
      <c r="C6" s="11"/>
      <c r="D6" s="12" t="s">
        <v>10</v>
      </c>
      <c r="E6" s="14"/>
      <c r="F6" s="11"/>
      <c r="G6" s="438"/>
      <c r="H6" s="439"/>
      <c r="I6" s="439"/>
      <c r="J6" s="439"/>
      <c r="K6" s="439"/>
      <c r="L6" s="440"/>
      <c r="M6" s="13"/>
      <c r="N6" s="13"/>
      <c r="O6" s="13"/>
      <c r="P6" s="13"/>
    </row>
    <row r="7" spans="1:16" s="10" customFormat="1" ht="57.95" customHeight="1">
      <c r="B7" s="11" t="s">
        <v>11</v>
      </c>
      <c r="C7" s="11"/>
      <c r="D7" s="12" t="s">
        <v>12</v>
      </c>
      <c r="E7" s="12"/>
      <c r="F7" s="11"/>
      <c r="G7" s="438"/>
      <c r="H7" s="439"/>
      <c r="I7" s="439"/>
      <c r="J7" s="439"/>
      <c r="K7" s="439"/>
      <c r="L7" s="440"/>
      <c r="M7" s="13"/>
      <c r="N7" s="13"/>
      <c r="O7" s="13"/>
      <c r="P7" s="13"/>
    </row>
    <row r="8" spans="1:16" s="10" customFormat="1" ht="57.95" customHeight="1" thickBot="1">
      <c r="B8" s="11" t="s">
        <v>13</v>
      </c>
      <c r="C8" s="11"/>
      <c r="D8" s="444" t="s">
        <v>14</v>
      </c>
      <c r="E8" s="444"/>
      <c r="F8" s="444"/>
      <c r="G8" s="441"/>
      <c r="H8" s="442"/>
      <c r="I8" s="442"/>
      <c r="J8" s="442"/>
      <c r="K8" s="442"/>
      <c r="L8" s="443"/>
      <c r="M8" s="13"/>
      <c r="N8" s="13"/>
      <c r="O8" s="13"/>
      <c r="P8" s="13"/>
    </row>
    <row r="9" spans="1:16" s="15" customFormat="1" ht="33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09" t="s">
        <v>17</v>
      </c>
      <c r="C10" s="309"/>
      <c r="D10" s="136" t="s">
        <v>18</v>
      </c>
      <c r="E10" s="136"/>
      <c r="F10" s="136"/>
      <c r="G10" s="310"/>
      <c r="H10" s="136"/>
      <c r="I10" s="182"/>
      <c r="J10" s="182" t="s">
        <v>19</v>
      </c>
      <c r="K10" s="182"/>
      <c r="L10" s="182" t="s">
        <v>20</v>
      </c>
      <c r="M10" s="311"/>
      <c r="N10" s="311"/>
      <c r="O10" s="311"/>
      <c r="P10" s="311"/>
    </row>
    <row r="11" spans="1:16" s="15" customFormat="1" ht="68.25" customHeight="1">
      <c r="B11" s="182" t="s">
        <v>21</v>
      </c>
      <c r="C11" s="182"/>
      <c r="D11" s="445">
        <v>44964</v>
      </c>
      <c r="E11" s="446"/>
      <c r="F11" s="446"/>
      <c r="G11" s="313"/>
      <c r="H11" s="312"/>
      <c r="I11" s="182"/>
      <c r="J11" s="182" t="s">
        <v>22</v>
      </c>
      <c r="K11" s="182"/>
      <c r="L11" s="447" t="s">
        <v>23</v>
      </c>
      <c r="M11" s="447"/>
      <c r="N11" s="447"/>
      <c r="O11" s="447"/>
      <c r="P11" s="447"/>
    </row>
    <row r="12" spans="1:16" s="15" customFormat="1" ht="33">
      <c r="B12" s="182" t="s">
        <v>24</v>
      </c>
      <c r="C12" s="182"/>
      <c r="D12" s="314"/>
      <c r="E12" s="182"/>
      <c r="F12" s="182"/>
      <c r="G12" s="315"/>
      <c r="H12" s="316"/>
      <c r="I12" s="182"/>
      <c r="J12" s="182" t="s">
        <v>25</v>
      </c>
      <c r="L12" s="182" t="s">
        <v>26</v>
      </c>
      <c r="M12" s="182"/>
      <c r="N12" s="316"/>
      <c r="O12" s="316"/>
      <c r="P12" s="311"/>
    </row>
    <row r="13" spans="1:16" s="15" customFormat="1" ht="33">
      <c r="B13" s="448"/>
      <c r="C13" s="448"/>
      <c r="D13" s="448"/>
      <c r="E13" s="448"/>
      <c r="F13" s="448"/>
      <c r="G13" s="315"/>
      <c r="H13" s="316"/>
      <c r="I13" s="182"/>
      <c r="J13" s="182" t="s">
        <v>27</v>
      </c>
      <c r="K13" s="182"/>
      <c r="L13" s="182" t="s">
        <v>28</v>
      </c>
      <c r="M13" s="316"/>
      <c r="N13" s="311"/>
      <c r="O13" s="311"/>
      <c r="P13" s="316"/>
    </row>
    <row r="14" spans="1:16" s="15" customFormat="1" ht="33">
      <c r="B14" s="182" t="s">
        <v>29</v>
      </c>
      <c r="C14" s="182"/>
      <c r="D14" s="182" t="s">
        <v>30</v>
      </c>
      <c r="E14" s="182"/>
      <c r="F14" s="182"/>
      <c r="G14" s="317"/>
      <c r="H14" s="182"/>
      <c r="I14" s="182"/>
      <c r="J14" s="182" t="s">
        <v>31</v>
      </c>
      <c r="K14" s="182"/>
      <c r="L14" s="311" t="s">
        <v>32</v>
      </c>
      <c r="M14" s="311"/>
      <c r="N14" s="311"/>
      <c r="O14" s="311"/>
      <c r="P14" s="311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426" t="s">
        <v>48</v>
      </c>
      <c r="E28" s="426"/>
      <c r="F28" s="426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426" t="str">
        <f>+D28</f>
        <v>WASHED BURGUNDY</v>
      </c>
      <c r="E29" s="426"/>
      <c r="F29" s="426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427" t="str">
        <f>+D29</f>
        <v>WASHED BURGUNDY</v>
      </c>
      <c r="E30" s="427"/>
      <c r="F30" s="427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428" t="s">
        <v>52</v>
      </c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8"/>
      <c r="P43" s="428"/>
    </row>
    <row r="44" spans="1:16" s="4" customFormat="1" ht="59.1" customHeight="1" thickBot="1">
      <c r="B44" s="87" t="s">
        <v>53</v>
      </c>
      <c r="C44" s="24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</row>
    <row r="45" spans="1:16" s="25" customFormat="1" ht="120.75" thickBot="1">
      <c r="A45" s="430" t="s">
        <v>54</v>
      </c>
      <c r="B45" s="431"/>
      <c r="C45" s="431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432" t="s">
        <v>64</v>
      </c>
      <c r="N45" s="433"/>
      <c r="O45" s="433"/>
      <c r="P45" s="434"/>
    </row>
    <row r="46" spans="1:16" s="34" customFormat="1" ht="45.75" hidden="1" customHeight="1">
      <c r="A46" s="423" t="str">
        <f>D18</f>
        <v>BLACK</v>
      </c>
      <c r="B46" s="424"/>
      <c r="C46" s="424"/>
      <c r="D46" s="424"/>
      <c r="E46" s="424"/>
      <c r="F46" s="424"/>
      <c r="G46" s="424"/>
      <c r="H46" s="424"/>
      <c r="I46" s="424"/>
      <c r="J46" s="424"/>
      <c r="K46" s="424"/>
      <c r="L46" s="424"/>
      <c r="M46" s="424"/>
      <c r="N46" s="424"/>
      <c r="O46" s="424"/>
      <c r="P46" s="425"/>
    </row>
    <row r="47" spans="1:16" s="128" customFormat="1" ht="120" hidden="1" customHeight="1">
      <c r="A47" s="129">
        <v>1</v>
      </c>
      <c r="B47" s="418" t="str">
        <f>$L$11</f>
        <v>100% DRY COTTON FLEECE 410GSM</v>
      </c>
      <c r="C47" s="418"/>
      <c r="D47" s="191" t="s">
        <v>65</v>
      </c>
      <c r="E47" s="191" t="str">
        <f>A46</f>
        <v>BLACK</v>
      </c>
      <c r="F47" s="129" t="s">
        <v>38</v>
      </c>
      <c r="G47" s="192">
        <f>$P$20</f>
        <v>0</v>
      </c>
      <c r="H47" s="193">
        <v>1.5</v>
      </c>
      <c r="I47" s="179">
        <f>G47*H47</f>
        <v>0</v>
      </c>
      <c r="J47" s="179"/>
      <c r="K47" s="179"/>
      <c r="L47" s="318"/>
      <c r="M47" s="419"/>
      <c r="N47" s="420"/>
      <c r="O47" s="420"/>
      <c r="P47" s="421"/>
    </row>
    <row r="48" spans="1:16" s="128" customFormat="1" ht="89.25" hidden="1" customHeight="1">
      <c r="A48" s="129">
        <v>2</v>
      </c>
      <c r="B48" s="418" t="s">
        <v>66</v>
      </c>
      <c r="C48" s="418"/>
      <c r="D48" s="191" t="s">
        <v>67</v>
      </c>
      <c r="E48" s="191" t="str">
        <f>E47</f>
        <v>BLACK</v>
      </c>
      <c r="F48" s="129" t="s">
        <v>38</v>
      </c>
      <c r="G48" s="192">
        <f>$P$20</f>
        <v>0</v>
      </c>
      <c r="H48" s="193">
        <v>0.3</v>
      </c>
      <c r="I48" s="179">
        <f>G48*H48</f>
        <v>0</v>
      </c>
      <c r="J48" s="179"/>
      <c r="K48" s="179"/>
      <c r="L48" s="318"/>
      <c r="M48" s="419"/>
      <c r="N48" s="420"/>
      <c r="O48" s="420"/>
      <c r="P48" s="421"/>
    </row>
    <row r="49" spans="1:16" s="128" customFormat="1" ht="129" hidden="1" customHeight="1">
      <c r="A49" s="129">
        <v>3</v>
      </c>
      <c r="B49" s="422" t="s">
        <v>68</v>
      </c>
      <c r="C49" s="422"/>
      <c r="D49" s="191" t="s">
        <v>69</v>
      </c>
      <c r="E49" s="191" t="str">
        <f>E48</f>
        <v>BLACK</v>
      </c>
      <c r="F49" s="129" t="s">
        <v>38</v>
      </c>
      <c r="G49" s="192">
        <f>$P$20</f>
        <v>0</v>
      </c>
      <c r="H49" s="130">
        <v>0.3</v>
      </c>
      <c r="I49" s="179">
        <f>G49*H49</f>
        <v>0</v>
      </c>
      <c r="J49" s="179"/>
      <c r="K49" s="179"/>
      <c r="L49" s="318"/>
      <c r="M49" s="419"/>
      <c r="N49" s="420"/>
      <c r="O49" s="420"/>
      <c r="P49" s="421"/>
    </row>
    <row r="50" spans="1:16" s="34" customFormat="1" ht="51.75" customHeight="1">
      <c r="A50" s="415" t="str">
        <f>D23</f>
        <v>GREY HEATHER</v>
      </c>
      <c r="B50" s="416"/>
      <c r="C50" s="416"/>
      <c r="D50" s="416"/>
      <c r="E50" s="416"/>
      <c r="F50" s="416"/>
      <c r="G50" s="416"/>
      <c r="H50" s="416"/>
      <c r="I50" s="416"/>
      <c r="J50" s="416"/>
      <c r="K50" s="416"/>
      <c r="L50" s="416"/>
      <c r="M50" s="416"/>
      <c r="N50" s="416"/>
      <c r="O50" s="416"/>
      <c r="P50" s="417"/>
    </row>
    <row r="51" spans="1:16" s="128" customFormat="1" ht="186.75" customHeight="1">
      <c r="A51" s="129">
        <v>1</v>
      </c>
      <c r="B51" s="418" t="str">
        <f>$L$11</f>
        <v>100% DRY COTTON FLEECE 410GSM</v>
      </c>
      <c r="C51" s="418"/>
      <c r="D51" s="191" t="s">
        <v>65</v>
      </c>
      <c r="E51" s="191" t="str">
        <f>A50</f>
        <v>GREY HEATHER</v>
      </c>
      <c r="F51" s="129" t="s">
        <v>38</v>
      </c>
      <c r="G51" s="192">
        <f>$P$25</f>
        <v>769</v>
      </c>
      <c r="H51" s="319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20">
        <f>SUBTOTAL(9,I51:K51)</f>
        <v>483.06452999999999</v>
      </c>
      <c r="M51" s="419" t="s">
        <v>70</v>
      </c>
      <c r="N51" s="420"/>
      <c r="O51" s="420"/>
      <c r="P51" s="421"/>
    </row>
    <row r="52" spans="1:16" s="128" customFormat="1" ht="186.75" customHeight="1">
      <c r="A52" s="129">
        <v>2</v>
      </c>
      <c r="B52" s="418" t="s">
        <v>66</v>
      </c>
      <c r="C52" s="418"/>
      <c r="D52" s="191" t="s">
        <v>67</v>
      </c>
      <c r="E52" s="191" t="str">
        <f>E51</f>
        <v>GREY HEATHER</v>
      </c>
      <c r="F52" s="129" t="s">
        <v>38</v>
      </c>
      <c r="G52" s="192">
        <f>$P$25</f>
        <v>769</v>
      </c>
      <c r="H52" s="193">
        <v>0.255</v>
      </c>
      <c r="I52" s="179">
        <f>G52*H52</f>
        <v>196.095</v>
      </c>
      <c r="J52" s="176">
        <f>I52*0.7%+(I52/50)*0.5+2</f>
        <v>5.333615</v>
      </c>
      <c r="K52" s="175"/>
      <c r="L52" s="318">
        <f>SUBTOTAL(9,I52:K52)</f>
        <v>201.42861500000001</v>
      </c>
      <c r="M52" s="419" t="s">
        <v>71</v>
      </c>
      <c r="N52" s="420"/>
      <c r="O52" s="420"/>
      <c r="P52" s="421"/>
    </row>
    <row r="53" spans="1:16" s="128" customFormat="1" ht="186.75" customHeight="1">
      <c r="A53" s="129">
        <v>3</v>
      </c>
      <c r="B53" s="422" t="s">
        <v>68</v>
      </c>
      <c r="C53" s="422"/>
      <c r="D53" s="191" t="s">
        <v>69</v>
      </c>
      <c r="E53" s="191" t="str">
        <f>E52</f>
        <v>GREY HEATHER</v>
      </c>
      <c r="F53" s="129" t="s">
        <v>38</v>
      </c>
      <c r="G53" s="192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18">
        <f>SUBTOTAL(9,I53:K53)</f>
        <v>12.731095</v>
      </c>
      <c r="M53" s="419" t="s">
        <v>72</v>
      </c>
      <c r="N53" s="420"/>
      <c r="O53" s="420"/>
      <c r="P53" s="421"/>
    </row>
    <row r="54" spans="1:16" s="34" customFormat="1" ht="51.75" hidden="1" customHeight="1">
      <c r="A54" s="415" t="str">
        <f>D28</f>
        <v>WASHED BURGUNDY</v>
      </c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7"/>
    </row>
    <row r="55" spans="1:16" s="128" customFormat="1" ht="96.75" hidden="1" customHeight="1">
      <c r="A55" s="129">
        <v>1</v>
      </c>
      <c r="B55" s="418" t="str">
        <f>$L$11</f>
        <v>100% DRY COTTON FLEECE 410GSM</v>
      </c>
      <c r="C55" s="418"/>
      <c r="D55" s="191" t="s">
        <v>65</v>
      </c>
      <c r="E55" s="191" t="str">
        <f>A54</f>
        <v>WASHED BURGUNDY</v>
      </c>
      <c r="F55" s="129" t="s">
        <v>38</v>
      </c>
      <c r="G55" s="192">
        <f>$P$20</f>
        <v>0</v>
      </c>
      <c r="H55" s="193">
        <v>1.5</v>
      </c>
      <c r="I55" s="179">
        <f>G55*H55</f>
        <v>0</v>
      </c>
      <c r="J55" s="179"/>
      <c r="K55" s="179"/>
      <c r="L55" s="318"/>
      <c r="M55" s="419"/>
      <c r="N55" s="420"/>
      <c r="O55" s="420"/>
      <c r="P55" s="421"/>
    </row>
    <row r="56" spans="1:16" s="128" customFormat="1" ht="70.5" hidden="1" customHeight="1">
      <c r="A56" s="129">
        <v>2</v>
      </c>
      <c r="B56" s="418" t="s">
        <v>66</v>
      </c>
      <c r="C56" s="418"/>
      <c r="D56" s="191" t="s">
        <v>67</v>
      </c>
      <c r="E56" s="191" t="str">
        <f>E55</f>
        <v>WASHED BURGUNDY</v>
      </c>
      <c r="F56" s="129" t="s">
        <v>38</v>
      </c>
      <c r="G56" s="192">
        <f>$P$20</f>
        <v>0</v>
      </c>
      <c r="H56" s="193">
        <v>0.3</v>
      </c>
      <c r="I56" s="179">
        <f>G56*H56</f>
        <v>0</v>
      </c>
      <c r="J56" s="179"/>
      <c r="K56" s="179"/>
      <c r="L56" s="318"/>
      <c r="M56" s="419"/>
      <c r="N56" s="420"/>
      <c r="O56" s="420"/>
      <c r="P56" s="421"/>
    </row>
    <row r="57" spans="1:16" s="128" customFormat="1" ht="125.25" hidden="1" customHeight="1">
      <c r="A57" s="129">
        <v>3</v>
      </c>
      <c r="B57" s="422" t="s">
        <v>68</v>
      </c>
      <c r="C57" s="422"/>
      <c r="D57" s="191" t="s">
        <v>69</v>
      </c>
      <c r="E57" s="191" t="str">
        <f>E56</f>
        <v>WASHED BURGUNDY</v>
      </c>
      <c r="F57" s="129" t="s">
        <v>38</v>
      </c>
      <c r="G57" s="192">
        <f>$P$20</f>
        <v>0</v>
      </c>
      <c r="H57" s="130">
        <v>0.3</v>
      </c>
      <c r="I57" s="179">
        <f>G57*H57</f>
        <v>0</v>
      </c>
      <c r="J57" s="179"/>
      <c r="K57" s="179"/>
      <c r="L57" s="318"/>
      <c r="M57" s="419"/>
      <c r="N57" s="420"/>
      <c r="O57" s="420"/>
      <c r="P57" s="421"/>
    </row>
    <row r="58" spans="1:16" s="34" customFormat="1" ht="51.75" hidden="1" customHeight="1">
      <c r="A58" s="415" t="str">
        <f>D33</f>
        <v>LIME</v>
      </c>
      <c r="B58" s="416"/>
      <c r="C58" s="416"/>
      <c r="D58" s="416"/>
      <c r="E58" s="416"/>
      <c r="F58" s="416"/>
      <c r="G58" s="416"/>
      <c r="H58" s="416"/>
      <c r="I58" s="416"/>
      <c r="J58" s="416"/>
      <c r="K58" s="416"/>
      <c r="L58" s="416"/>
      <c r="M58" s="416"/>
      <c r="N58" s="416"/>
      <c r="O58" s="416"/>
      <c r="P58" s="417"/>
    </row>
    <row r="59" spans="1:16" s="128" customFormat="1" ht="96.75" hidden="1" customHeight="1">
      <c r="A59" s="129">
        <v>1</v>
      </c>
      <c r="B59" s="418" t="str">
        <f>$L$11</f>
        <v>100% DRY COTTON FLEECE 410GSM</v>
      </c>
      <c r="C59" s="418"/>
      <c r="D59" s="191" t="s">
        <v>65</v>
      </c>
      <c r="E59" s="191" t="str">
        <f>A58</f>
        <v>LIME</v>
      </c>
      <c r="F59" s="129" t="s">
        <v>38</v>
      </c>
      <c r="G59" s="192">
        <f>$P$20</f>
        <v>0</v>
      </c>
      <c r="H59" s="193">
        <v>1.5</v>
      </c>
      <c r="I59" s="179">
        <f>G59*H59</f>
        <v>0</v>
      </c>
      <c r="J59" s="179"/>
      <c r="K59" s="179"/>
      <c r="L59" s="318"/>
      <c r="M59" s="419"/>
      <c r="N59" s="420"/>
      <c r="O59" s="420"/>
      <c r="P59" s="421"/>
    </row>
    <row r="60" spans="1:16" s="128" customFormat="1" ht="70.5" hidden="1" customHeight="1">
      <c r="A60" s="129">
        <v>2</v>
      </c>
      <c r="B60" s="418" t="s">
        <v>66</v>
      </c>
      <c r="C60" s="418"/>
      <c r="D60" s="191" t="s">
        <v>67</v>
      </c>
      <c r="E60" s="191" t="str">
        <f>E59</f>
        <v>LIME</v>
      </c>
      <c r="F60" s="129" t="s">
        <v>38</v>
      </c>
      <c r="G60" s="192">
        <f>$P$20</f>
        <v>0</v>
      </c>
      <c r="H60" s="193">
        <v>0.3</v>
      </c>
      <c r="I60" s="179">
        <f>G60*H60</f>
        <v>0</v>
      </c>
      <c r="J60" s="179"/>
      <c r="K60" s="179"/>
      <c r="L60" s="318"/>
      <c r="M60" s="419"/>
      <c r="N60" s="420"/>
      <c r="O60" s="420"/>
      <c r="P60" s="421"/>
    </row>
    <row r="61" spans="1:16" s="128" customFormat="1" ht="125.25" hidden="1" customHeight="1">
      <c r="A61" s="129">
        <v>3</v>
      </c>
      <c r="B61" s="422" t="s">
        <v>68</v>
      </c>
      <c r="C61" s="422"/>
      <c r="D61" s="191" t="s">
        <v>69</v>
      </c>
      <c r="E61" s="191" t="str">
        <f>E60</f>
        <v>LIME</v>
      </c>
      <c r="F61" s="129" t="s">
        <v>38</v>
      </c>
      <c r="G61" s="192">
        <f>$P$20</f>
        <v>0</v>
      </c>
      <c r="H61" s="130">
        <v>0.3</v>
      </c>
      <c r="I61" s="179">
        <f>G61*H61</f>
        <v>0</v>
      </c>
      <c r="J61" s="179"/>
      <c r="K61" s="179"/>
      <c r="L61" s="318"/>
      <c r="M61" s="419"/>
      <c r="N61" s="420"/>
      <c r="O61" s="420"/>
      <c r="P61" s="421"/>
    </row>
    <row r="62" spans="1:16" s="34" customFormat="1" ht="21.75" customHeight="1">
      <c r="A62" s="415"/>
      <c r="B62" s="416"/>
      <c r="C62" s="416"/>
      <c r="D62" s="416"/>
      <c r="E62" s="416"/>
      <c r="F62" s="416"/>
      <c r="G62" s="416"/>
      <c r="H62" s="416"/>
      <c r="I62" s="416"/>
      <c r="J62" s="416"/>
      <c r="K62" s="416"/>
      <c r="L62" s="416"/>
      <c r="M62" s="416"/>
      <c r="N62" s="416"/>
      <c r="O62" s="416"/>
      <c r="P62" s="417"/>
    </row>
    <row r="63" spans="1:16" s="26" customFormat="1" ht="33.75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403" t="s">
        <v>74</v>
      </c>
      <c r="B64" s="404"/>
      <c r="C64" s="404"/>
      <c r="D64" s="404"/>
      <c r="E64" s="405"/>
      <c r="F64" s="84" t="s">
        <v>75</v>
      </c>
      <c r="G64" s="84" t="s">
        <v>76</v>
      </c>
      <c r="H64" s="406" t="s">
        <v>77</v>
      </c>
      <c r="I64" s="407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188">
        <v>1</v>
      </c>
      <c r="B65" s="391" t="s">
        <v>84</v>
      </c>
      <c r="C65" s="391"/>
      <c r="D65" s="391"/>
      <c r="E65" s="391"/>
      <c r="F65" s="181" t="str">
        <f>H65</f>
        <v>BLACK</v>
      </c>
      <c r="G65" s="265"/>
      <c r="H65" s="395" t="str">
        <f>$D$18</f>
        <v>BLACK</v>
      </c>
      <c r="I65" s="394" t="str">
        <f t="shared" ref="I65:I88" si="0">$E$47</f>
        <v>BLACK</v>
      </c>
      <c r="J65" s="183" t="s">
        <v>85</v>
      </c>
      <c r="K65" s="183">
        <f>$P$20</f>
        <v>0</v>
      </c>
      <c r="L65" s="321">
        <f>195/5000</f>
        <v>3.9E-2</v>
      </c>
      <c r="M65" s="189">
        <f t="shared" ref="M65:M72" si="1">K65*L65</f>
        <v>0</v>
      </c>
      <c r="N65" s="189"/>
      <c r="O65" s="185">
        <f t="shared" ref="O65:O88" si="2">ROUNDUP(N65+M65,0)</f>
        <v>0</v>
      </c>
      <c r="P65" s="322"/>
    </row>
    <row r="66" spans="1:16" s="15" customFormat="1" ht="84" customHeight="1">
      <c r="A66" s="188">
        <v>1</v>
      </c>
      <c r="B66" s="391" t="s">
        <v>84</v>
      </c>
      <c r="C66" s="391"/>
      <c r="D66" s="391"/>
      <c r="E66" s="391"/>
      <c r="F66" s="181" t="str">
        <f>H66</f>
        <v>GREY HEATHER</v>
      </c>
      <c r="G66" s="265" t="s">
        <v>86</v>
      </c>
      <c r="H66" s="395" t="str">
        <f>$D$23</f>
        <v>GREY HEATHER</v>
      </c>
      <c r="I66" s="394" t="str">
        <f t="shared" si="0"/>
        <v>BLACK</v>
      </c>
      <c r="J66" s="183" t="s">
        <v>85</v>
      </c>
      <c r="K66" s="183">
        <f>$P$25</f>
        <v>769</v>
      </c>
      <c r="L66" s="321">
        <f>185/5000</f>
        <v>3.6999999999999998E-2</v>
      </c>
      <c r="M66" s="189">
        <f t="shared" si="1"/>
        <v>28.452999999999999</v>
      </c>
      <c r="N66" s="189"/>
      <c r="O66" s="185">
        <f t="shared" si="2"/>
        <v>29</v>
      </c>
      <c r="P66" s="322"/>
    </row>
    <row r="67" spans="1:16" s="15" customFormat="1" ht="57.75" hidden="1" customHeight="1">
      <c r="A67" s="188">
        <v>1</v>
      </c>
      <c r="B67" s="391" t="s">
        <v>84</v>
      </c>
      <c r="C67" s="391"/>
      <c r="D67" s="391"/>
      <c r="E67" s="391"/>
      <c r="F67" s="181" t="str">
        <f>H67</f>
        <v>WASHED BURGUNDY</v>
      </c>
      <c r="G67" s="265"/>
      <c r="H67" s="395" t="str">
        <f>$D$28</f>
        <v>WASHED BURGUNDY</v>
      </c>
      <c r="I67" s="394" t="str">
        <f t="shared" si="0"/>
        <v>BLACK</v>
      </c>
      <c r="J67" s="183" t="s">
        <v>85</v>
      </c>
      <c r="K67" s="183">
        <f>$P$30</f>
        <v>0</v>
      </c>
      <c r="L67" s="321">
        <f>195/5000</f>
        <v>3.9E-2</v>
      </c>
      <c r="M67" s="189">
        <f t="shared" si="1"/>
        <v>0</v>
      </c>
      <c r="N67" s="189"/>
      <c r="O67" s="185">
        <f t="shared" si="2"/>
        <v>0</v>
      </c>
      <c r="P67" s="322"/>
    </row>
    <row r="68" spans="1:16" s="15" customFormat="1" ht="57.75" hidden="1" customHeight="1">
      <c r="A68" s="188">
        <v>1</v>
      </c>
      <c r="B68" s="391" t="s">
        <v>84</v>
      </c>
      <c r="C68" s="391"/>
      <c r="D68" s="391"/>
      <c r="E68" s="391"/>
      <c r="F68" s="181" t="str">
        <f>H68</f>
        <v>LIME</v>
      </c>
      <c r="G68" s="265"/>
      <c r="H68" s="395" t="str">
        <f>$D$33</f>
        <v>LIME</v>
      </c>
      <c r="I68" s="394" t="str">
        <f t="shared" si="0"/>
        <v>BLACK</v>
      </c>
      <c r="J68" s="183" t="s">
        <v>85</v>
      </c>
      <c r="K68" s="183">
        <f>$P$35</f>
        <v>0</v>
      </c>
      <c r="L68" s="321">
        <f>195/5000</f>
        <v>3.9E-2</v>
      </c>
      <c r="M68" s="189">
        <f t="shared" si="1"/>
        <v>0</v>
      </c>
      <c r="N68" s="189"/>
      <c r="O68" s="185">
        <f t="shared" si="2"/>
        <v>0</v>
      </c>
      <c r="P68" s="322"/>
    </row>
    <row r="69" spans="1:16" s="15" customFormat="1" ht="57.75" hidden="1" customHeight="1">
      <c r="A69" s="188">
        <v>2</v>
      </c>
      <c r="B69" s="391" t="s">
        <v>87</v>
      </c>
      <c r="C69" s="391"/>
      <c r="D69" s="391"/>
      <c r="E69" s="391"/>
      <c r="F69" s="397" t="s">
        <v>44</v>
      </c>
      <c r="G69" s="400" t="s">
        <v>88</v>
      </c>
      <c r="H69" s="412" t="str">
        <f>$D$18</f>
        <v>BLACK</v>
      </c>
      <c r="I69" s="413" t="str">
        <f t="shared" si="0"/>
        <v>BLACK</v>
      </c>
      <c r="J69" s="183" t="s">
        <v>85</v>
      </c>
      <c r="K69" s="183">
        <f>$P$20</f>
        <v>0</v>
      </c>
      <c r="L69" s="323">
        <f>4/4500</f>
        <v>8.8888888888888893E-4</v>
      </c>
      <c r="M69" s="189">
        <f t="shared" si="1"/>
        <v>0</v>
      </c>
      <c r="N69" s="189"/>
      <c r="O69" s="185">
        <f t="shared" si="2"/>
        <v>0</v>
      </c>
      <c r="P69" s="322"/>
    </row>
    <row r="70" spans="1:16" s="15" customFormat="1" ht="84" customHeight="1">
      <c r="A70" s="188">
        <v>2</v>
      </c>
      <c r="B70" s="391" t="s">
        <v>87</v>
      </c>
      <c r="C70" s="391"/>
      <c r="D70" s="391"/>
      <c r="E70" s="391"/>
      <c r="F70" s="410" t="s">
        <v>44</v>
      </c>
      <c r="G70" s="411" t="s">
        <v>88</v>
      </c>
      <c r="H70" s="414" t="str">
        <f>$D$23</f>
        <v>GREY HEATHER</v>
      </c>
      <c r="I70" s="414" t="str">
        <f t="shared" si="0"/>
        <v>BLACK</v>
      </c>
      <c r="J70" s="183" t="s">
        <v>85</v>
      </c>
      <c r="K70" s="183">
        <f>$P$25</f>
        <v>769</v>
      </c>
      <c r="L70" s="323">
        <f>4/4500</f>
        <v>8.8888888888888893E-4</v>
      </c>
      <c r="M70" s="189">
        <f t="shared" si="1"/>
        <v>0.68355555555555558</v>
      </c>
      <c r="N70" s="189"/>
      <c r="O70" s="185">
        <f t="shared" si="2"/>
        <v>1</v>
      </c>
      <c r="P70" s="322"/>
    </row>
    <row r="71" spans="1:16" s="15" customFormat="1" ht="57.75" hidden="1" customHeight="1">
      <c r="A71" s="188">
        <v>2</v>
      </c>
      <c r="B71" s="391" t="s">
        <v>87</v>
      </c>
      <c r="C71" s="391"/>
      <c r="D71" s="391"/>
      <c r="E71" s="391"/>
      <c r="F71" s="398" t="s">
        <v>44</v>
      </c>
      <c r="G71" s="401" t="s">
        <v>88</v>
      </c>
      <c r="H71" s="408" t="str">
        <f>$D$28</f>
        <v>WASHED BURGUNDY</v>
      </c>
      <c r="I71" s="409" t="str">
        <f t="shared" si="0"/>
        <v>BLACK</v>
      </c>
      <c r="J71" s="183" t="s">
        <v>85</v>
      </c>
      <c r="K71" s="183">
        <f>$P$30</f>
        <v>0</v>
      </c>
      <c r="L71" s="323">
        <f>4/4500</f>
        <v>8.8888888888888893E-4</v>
      </c>
      <c r="M71" s="189">
        <f t="shared" si="1"/>
        <v>0</v>
      </c>
      <c r="N71" s="189"/>
      <c r="O71" s="185">
        <f t="shared" si="2"/>
        <v>0</v>
      </c>
      <c r="P71" s="322"/>
    </row>
    <row r="72" spans="1:16" s="15" customFormat="1" ht="57.75" hidden="1" customHeight="1">
      <c r="A72" s="188">
        <v>2</v>
      </c>
      <c r="B72" s="391" t="s">
        <v>87</v>
      </c>
      <c r="C72" s="391"/>
      <c r="D72" s="391"/>
      <c r="E72" s="391"/>
      <c r="F72" s="399" t="s">
        <v>44</v>
      </c>
      <c r="G72" s="402" t="s">
        <v>88</v>
      </c>
      <c r="H72" s="395" t="str">
        <f>$D$33</f>
        <v>LIME</v>
      </c>
      <c r="I72" s="394" t="str">
        <f t="shared" si="0"/>
        <v>BLACK</v>
      </c>
      <c r="J72" s="183" t="s">
        <v>85</v>
      </c>
      <c r="K72" s="183">
        <f>$P$35</f>
        <v>0</v>
      </c>
      <c r="L72" s="323">
        <f>4/4500</f>
        <v>8.8888888888888893E-4</v>
      </c>
      <c r="M72" s="189">
        <f t="shared" si="1"/>
        <v>0</v>
      </c>
      <c r="N72" s="189"/>
      <c r="O72" s="185">
        <f t="shared" si="2"/>
        <v>0</v>
      </c>
      <c r="P72" s="322"/>
    </row>
    <row r="73" spans="1:16" s="15" customFormat="1" ht="57.75" hidden="1" customHeight="1">
      <c r="A73" s="188">
        <v>3</v>
      </c>
      <c r="B73" s="390" t="s">
        <v>89</v>
      </c>
      <c r="C73" s="391"/>
      <c r="D73" s="391"/>
      <c r="E73" s="391"/>
      <c r="F73" s="397" t="s">
        <v>90</v>
      </c>
      <c r="G73" s="400" t="s">
        <v>91</v>
      </c>
      <c r="H73" s="412" t="str">
        <f>$D$18</f>
        <v>BLACK</v>
      </c>
      <c r="I73" s="413" t="str">
        <f t="shared" si="0"/>
        <v>BLACK</v>
      </c>
      <c r="J73" s="183" t="s">
        <v>92</v>
      </c>
      <c r="K73" s="183">
        <f>$P$20</f>
        <v>0</v>
      </c>
      <c r="L73" s="183">
        <v>1</v>
      </c>
      <c r="M73" s="183">
        <f t="shared" ref="M73:M84" si="3">L73*K73</f>
        <v>0</v>
      </c>
      <c r="N73" s="189"/>
      <c r="O73" s="185">
        <f t="shared" si="2"/>
        <v>0</v>
      </c>
      <c r="P73" s="322"/>
    </row>
    <row r="74" spans="1:16" s="15" customFormat="1" ht="84" customHeight="1">
      <c r="A74" s="188">
        <v>3</v>
      </c>
      <c r="B74" s="390" t="s">
        <v>89</v>
      </c>
      <c r="C74" s="391"/>
      <c r="D74" s="391"/>
      <c r="E74" s="391"/>
      <c r="F74" s="410"/>
      <c r="G74" s="411"/>
      <c r="H74" s="414" t="str">
        <f>$D$23</f>
        <v>GREY HEATHER</v>
      </c>
      <c r="I74" s="414" t="str">
        <f t="shared" si="0"/>
        <v>BLACK</v>
      </c>
      <c r="J74" s="183" t="s">
        <v>92</v>
      </c>
      <c r="K74" s="183">
        <f>$P$25</f>
        <v>769</v>
      </c>
      <c r="L74" s="183">
        <v>1</v>
      </c>
      <c r="M74" s="183">
        <f t="shared" si="3"/>
        <v>769</v>
      </c>
      <c r="N74" s="189"/>
      <c r="O74" s="185">
        <f t="shared" si="2"/>
        <v>769</v>
      </c>
      <c r="P74" s="322"/>
    </row>
    <row r="75" spans="1:16" s="15" customFormat="1" ht="57.75" hidden="1" customHeight="1">
      <c r="A75" s="188">
        <v>3</v>
      </c>
      <c r="B75" s="390" t="s">
        <v>89</v>
      </c>
      <c r="C75" s="391"/>
      <c r="D75" s="391"/>
      <c r="E75" s="391"/>
      <c r="F75" s="398"/>
      <c r="G75" s="401"/>
      <c r="H75" s="408" t="str">
        <f>$D$28</f>
        <v>WASHED BURGUNDY</v>
      </c>
      <c r="I75" s="409" t="str">
        <f t="shared" si="0"/>
        <v>BLACK</v>
      </c>
      <c r="J75" s="183" t="s">
        <v>92</v>
      </c>
      <c r="K75" s="183">
        <f>$P$30</f>
        <v>0</v>
      </c>
      <c r="L75" s="183">
        <v>1</v>
      </c>
      <c r="M75" s="183">
        <f t="shared" si="3"/>
        <v>0</v>
      </c>
      <c r="N75" s="189"/>
      <c r="O75" s="185">
        <f t="shared" si="2"/>
        <v>0</v>
      </c>
      <c r="P75" s="322"/>
    </row>
    <row r="76" spans="1:16" s="15" customFormat="1" ht="57.75" hidden="1" customHeight="1">
      <c r="A76" s="188">
        <v>3</v>
      </c>
      <c r="B76" s="390" t="s">
        <v>89</v>
      </c>
      <c r="C76" s="391"/>
      <c r="D76" s="391"/>
      <c r="E76" s="391"/>
      <c r="F76" s="399"/>
      <c r="G76" s="402"/>
      <c r="H76" s="395" t="str">
        <f>$D$33</f>
        <v>LIME</v>
      </c>
      <c r="I76" s="394" t="str">
        <f t="shared" si="0"/>
        <v>BLACK</v>
      </c>
      <c r="J76" s="183" t="s">
        <v>92</v>
      </c>
      <c r="K76" s="183">
        <f>$P$35</f>
        <v>0</v>
      </c>
      <c r="L76" s="183">
        <v>1</v>
      </c>
      <c r="M76" s="183">
        <f t="shared" si="3"/>
        <v>0</v>
      </c>
      <c r="N76" s="189"/>
      <c r="O76" s="185">
        <f t="shared" si="2"/>
        <v>0</v>
      </c>
      <c r="P76" s="322"/>
    </row>
    <row r="77" spans="1:16" s="15" customFormat="1" ht="57.75" hidden="1" customHeight="1">
      <c r="A77" s="188">
        <v>4</v>
      </c>
      <c r="B77" s="390" t="s">
        <v>93</v>
      </c>
      <c r="C77" s="391"/>
      <c r="D77" s="391"/>
      <c r="E77" s="391"/>
      <c r="F77" s="397" t="s">
        <v>90</v>
      </c>
      <c r="G77" s="400" t="s">
        <v>94</v>
      </c>
      <c r="H77" s="412" t="str">
        <f>$D$18</f>
        <v>BLACK</v>
      </c>
      <c r="I77" s="413" t="str">
        <f t="shared" si="0"/>
        <v>BLACK</v>
      </c>
      <c r="J77" s="183" t="s">
        <v>92</v>
      </c>
      <c r="K77" s="183">
        <f>$P$20</f>
        <v>0</v>
      </c>
      <c r="L77" s="183">
        <v>1</v>
      </c>
      <c r="M77" s="183">
        <f t="shared" si="3"/>
        <v>0</v>
      </c>
      <c r="N77" s="189"/>
      <c r="O77" s="185">
        <f t="shared" si="2"/>
        <v>0</v>
      </c>
      <c r="P77" s="322"/>
    </row>
    <row r="78" spans="1:16" s="15" customFormat="1" ht="84" customHeight="1">
      <c r="A78" s="188">
        <v>4</v>
      </c>
      <c r="B78" s="390" t="s">
        <v>93</v>
      </c>
      <c r="C78" s="391"/>
      <c r="D78" s="391"/>
      <c r="E78" s="391"/>
      <c r="F78" s="410"/>
      <c r="G78" s="411"/>
      <c r="H78" s="414" t="str">
        <f>$D$23</f>
        <v>GREY HEATHER</v>
      </c>
      <c r="I78" s="414" t="str">
        <f t="shared" si="0"/>
        <v>BLACK</v>
      </c>
      <c r="J78" s="183" t="s">
        <v>92</v>
      </c>
      <c r="K78" s="183">
        <f>$P$25</f>
        <v>769</v>
      </c>
      <c r="L78" s="183">
        <v>1</v>
      </c>
      <c r="M78" s="183">
        <f t="shared" si="3"/>
        <v>769</v>
      </c>
      <c r="N78" s="189"/>
      <c r="O78" s="185">
        <f t="shared" si="2"/>
        <v>769</v>
      </c>
      <c r="P78" s="322"/>
    </row>
    <row r="79" spans="1:16" s="15" customFormat="1" ht="57.75" hidden="1" customHeight="1">
      <c r="A79" s="188">
        <v>4</v>
      </c>
      <c r="B79" s="390" t="s">
        <v>93</v>
      </c>
      <c r="C79" s="391"/>
      <c r="D79" s="391"/>
      <c r="E79" s="391"/>
      <c r="F79" s="398"/>
      <c r="G79" s="401"/>
      <c r="H79" s="408" t="str">
        <f>$D$28</f>
        <v>WASHED BURGUNDY</v>
      </c>
      <c r="I79" s="409" t="str">
        <f t="shared" si="0"/>
        <v>BLACK</v>
      </c>
      <c r="J79" s="183" t="s">
        <v>92</v>
      </c>
      <c r="K79" s="183">
        <f>$P$30</f>
        <v>0</v>
      </c>
      <c r="L79" s="183">
        <v>1</v>
      </c>
      <c r="M79" s="183">
        <f t="shared" si="3"/>
        <v>0</v>
      </c>
      <c r="N79" s="189"/>
      <c r="O79" s="185">
        <f t="shared" si="2"/>
        <v>0</v>
      </c>
      <c r="P79" s="322"/>
    </row>
    <row r="80" spans="1:16" s="15" customFormat="1" ht="57.75" hidden="1" customHeight="1">
      <c r="A80" s="188">
        <v>4</v>
      </c>
      <c r="B80" s="390" t="s">
        <v>93</v>
      </c>
      <c r="C80" s="391"/>
      <c r="D80" s="391"/>
      <c r="E80" s="391"/>
      <c r="F80" s="399"/>
      <c r="G80" s="402"/>
      <c r="H80" s="395" t="str">
        <f>$D$33</f>
        <v>LIME</v>
      </c>
      <c r="I80" s="394" t="str">
        <f t="shared" si="0"/>
        <v>BLACK</v>
      </c>
      <c r="J80" s="183" t="s">
        <v>92</v>
      </c>
      <c r="K80" s="183">
        <f>$P$35</f>
        <v>0</v>
      </c>
      <c r="L80" s="183">
        <v>1</v>
      </c>
      <c r="M80" s="183">
        <f t="shared" si="3"/>
        <v>0</v>
      </c>
      <c r="N80" s="189"/>
      <c r="O80" s="185">
        <f t="shared" si="2"/>
        <v>0</v>
      </c>
      <c r="P80" s="322"/>
    </row>
    <row r="81" spans="1:16" s="15" customFormat="1" ht="57.75" hidden="1" customHeight="1">
      <c r="A81" s="188">
        <v>5</v>
      </c>
      <c r="B81" s="390" t="s">
        <v>95</v>
      </c>
      <c r="C81" s="391"/>
      <c r="D81" s="391"/>
      <c r="E81" s="391"/>
      <c r="F81" s="397" t="s">
        <v>96</v>
      </c>
      <c r="G81" s="400"/>
      <c r="H81" s="412" t="str">
        <f>$D$18</f>
        <v>BLACK</v>
      </c>
      <c r="I81" s="413" t="str">
        <f t="shared" si="0"/>
        <v>BLACK</v>
      </c>
      <c r="J81" s="183" t="s">
        <v>92</v>
      </c>
      <c r="K81" s="183">
        <f>$P$20</f>
        <v>0</v>
      </c>
      <c r="L81" s="183">
        <v>1</v>
      </c>
      <c r="M81" s="183">
        <f t="shared" si="3"/>
        <v>0</v>
      </c>
      <c r="N81" s="189"/>
      <c r="O81" s="185">
        <f t="shared" si="2"/>
        <v>0</v>
      </c>
      <c r="P81" s="322"/>
    </row>
    <row r="82" spans="1:16" s="15" customFormat="1" ht="84" customHeight="1">
      <c r="A82" s="188">
        <v>5</v>
      </c>
      <c r="B82" s="390" t="s">
        <v>95</v>
      </c>
      <c r="C82" s="391"/>
      <c r="D82" s="391"/>
      <c r="E82" s="391"/>
      <c r="F82" s="410"/>
      <c r="G82" s="411"/>
      <c r="H82" s="414" t="str">
        <f>$D$23</f>
        <v>GREY HEATHER</v>
      </c>
      <c r="I82" s="414" t="str">
        <f t="shared" si="0"/>
        <v>BLACK</v>
      </c>
      <c r="J82" s="183" t="s">
        <v>92</v>
      </c>
      <c r="K82" s="183">
        <f>$P$25</f>
        <v>769</v>
      </c>
      <c r="L82" s="183">
        <v>1</v>
      </c>
      <c r="M82" s="183">
        <f t="shared" si="3"/>
        <v>769</v>
      </c>
      <c r="N82" s="189"/>
      <c r="O82" s="185">
        <f t="shared" si="2"/>
        <v>769</v>
      </c>
      <c r="P82" s="322" t="s">
        <v>97</v>
      </c>
    </row>
    <row r="83" spans="1:16" s="15" customFormat="1" ht="57.75" hidden="1" customHeight="1">
      <c r="A83" s="188">
        <v>5</v>
      </c>
      <c r="B83" s="390" t="s">
        <v>95</v>
      </c>
      <c r="C83" s="391"/>
      <c r="D83" s="391"/>
      <c r="E83" s="391"/>
      <c r="F83" s="398"/>
      <c r="G83" s="401"/>
      <c r="H83" s="408" t="str">
        <f>$D$28</f>
        <v>WASHED BURGUNDY</v>
      </c>
      <c r="I83" s="409" t="str">
        <f t="shared" si="0"/>
        <v>BLACK</v>
      </c>
      <c r="J83" s="183" t="s">
        <v>92</v>
      </c>
      <c r="K83" s="183">
        <f>$P$30</f>
        <v>0</v>
      </c>
      <c r="L83" s="183">
        <v>1</v>
      </c>
      <c r="M83" s="183">
        <f t="shared" si="3"/>
        <v>0</v>
      </c>
      <c r="N83" s="189"/>
      <c r="O83" s="185">
        <f t="shared" si="2"/>
        <v>0</v>
      </c>
      <c r="P83" s="322"/>
    </row>
    <row r="84" spans="1:16" s="15" customFormat="1" ht="57.75" hidden="1" customHeight="1">
      <c r="A84" s="188">
        <v>5</v>
      </c>
      <c r="B84" s="390" t="s">
        <v>95</v>
      </c>
      <c r="C84" s="391"/>
      <c r="D84" s="391"/>
      <c r="E84" s="391"/>
      <c r="F84" s="399"/>
      <c r="G84" s="402"/>
      <c r="H84" s="395" t="str">
        <f>$D$33</f>
        <v>LIME</v>
      </c>
      <c r="I84" s="394" t="str">
        <f t="shared" si="0"/>
        <v>BLACK</v>
      </c>
      <c r="J84" s="183" t="s">
        <v>92</v>
      </c>
      <c r="K84" s="183">
        <f>$P$35</f>
        <v>0</v>
      </c>
      <c r="L84" s="183">
        <v>1</v>
      </c>
      <c r="M84" s="183">
        <f t="shared" si="3"/>
        <v>0</v>
      </c>
      <c r="N84" s="189"/>
      <c r="O84" s="185">
        <f t="shared" si="2"/>
        <v>0</v>
      </c>
      <c r="P84" s="322"/>
    </row>
    <row r="85" spans="1:16" s="15" customFormat="1" ht="57.75" hidden="1" customHeight="1">
      <c r="A85" s="188">
        <v>6</v>
      </c>
      <c r="B85" s="391" t="s">
        <v>98</v>
      </c>
      <c r="C85" s="391"/>
      <c r="D85" s="391"/>
      <c r="E85" s="391"/>
      <c r="F85" s="397" t="s">
        <v>99</v>
      </c>
      <c r="G85" s="400" t="s">
        <v>100</v>
      </c>
      <c r="H85" s="412" t="str">
        <f>$D$18</f>
        <v>BLACK</v>
      </c>
      <c r="I85" s="413" t="str">
        <f t="shared" si="0"/>
        <v>BLACK</v>
      </c>
      <c r="J85" s="183" t="s">
        <v>92</v>
      </c>
      <c r="K85" s="183">
        <f>$P$20</f>
        <v>0</v>
      </c>
      <c r="L85" s="183">
        <v>1</v>
      </c>
      <c r="M85" s="189">
        <f>K85*L85</f>
        <v>0</v>
      </c>
      <c r="N85" s="189"/>
      <c r="O85" s="185">
        <f t="shared" si="2"/>
        <v>0</v>
      </c>
      <c r="P85" s="322"/>
    </row>
    <row r="86" spans="1:16" s="15" customFormat="1" ht="95.25" customHeight="1">
      <c r="A86" s="188">
        <v>6</v>
      </c>
      <c r="B86" s="391" t="s">
        <v>98</v>
      </c>
      <c r="C86" s="391"/>
      <c r="D86" s="391"/>
      <c r="E86" s="391"/>
      <c r="F86" s="410"/>
      <c r="G86" s="411"/>
      <c r="H86" s="414" t="str">
        <f>$D$23</f>
        <v>GREY HEATHER</v>
      </c>
      <c r="I86" s="414" t="str">
        <f t="shared" si="0"/>
        <v>BLACK</v>
      </c>
      <c r="J86" s="183" t="s">
        <v>92</v>
      </c>
      <c r="K86" s="183">
        <f>$P$25</f>
        <v>769</v>
      </c>
      <c r="L86" s="183">
        <v>1</v>
      </c>
      <c r="M86" s="189">
        <f>K86*L86</f>
        <v>769</v>
      </c>
      <c r="N86" s="189"/>
      <c r="O86" s="185">
        <f t="shared" si="2"/>
        <v>769</v>
      </c>
      <c r="P86" s="322"/>
    </row>
    <row r="87" spans="1:16" s="15" customFormat="1" ht="33" hidden="1">
      <c r="A87" s="188">
        <v>6</v>
      </c>
      <c r="B87" s="391" t="s">
        <v>98</v>
      </c>
      <c r="C87" s="391"/>
      <c r="D87" s="391"/>
      <c r="E87" s="391"/>
      <c r="F87" s="398"/>
      <c r="G87" s="401"/>
      <c r="H87" s="408" t="str">
        <f>$D$28</f>
        <v>WASHED BURGUNDY</v>
      </c>
      <c r="I87" s="409" t="str">
        <f t="shared" si="0"/>
        <v>BLACK</v>
      </c>
      <c r="J87" s="183" t="s">
        <v>92</v>
      </c>
      <c r="K87" s="183">
        <f>$P$30</f>
        <v>0</v>
      </c>
      <c r="L87" s="183">
        <v>1</v>
      </c>
      <c r="M87" s="189">
        <f>K87*L87</f>
        <v>0</v>
      </c>
      <c r="N87" s="189"/>
      <c r="O87" s="185">
        <f t="shared" si="2"/>
        <v>0</v>
      </c>
      <c r="P87" s="322"/>
    </row>
    <row r="88" spans="1:16" s="15" customFormat="1" ht="33" hidden="1">
      <c r="A88" s="188">
        <v>6</v>
      </c>
      <c r="B88" s="391" t="s">
        <v>98</v>
      </c>
      <c r="C88" s="391"/>
      <c r="D88" s="391"/>
      <c r="E88" s="391"/>
      <c r="F88" s="399"/>
      <c r="G88" s="402"/>
      <c r="H88" s="395" t="str">
        <f>$D$33</f>
        <v>LIME</v>
      </c>
      <c r="I88" s="394" t="str">
        <f t="shared" si="0"/>
        <v>BLACK</v>
      </c>
      <c r="J88" s="183" t="s">
        <v>92</v>
      </c>
      <c r="K88" s="183">
        <f>$P$35</f>
        <v>0</v>
      </c>
      <c r="L88" s="183">
        <v>1</v>
      </c>
      <c r="M88" s="189">
        <f>K88*L88</f>
        <v>0</v>
      </c>
      <c r="N88" s="189"/>
      <c r="O88" s="185">
        <f t="shared" si="2"/>
        <v>0</v>
      </c>
      <c r="P88" s="322"/>
    </row>
    <row r="89" spans="1:16" s="26" customFormat="1" ht="33.75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03" t="s">
        <v>74</v>
      </c>
      <c r="B90" s="404"/>
      <c r="C90" s="404"/>
      <c r="D90" s="404"/>
      <c r="E90" s="405"/>
      <c r="F90" s="84" t="s">
        <v>75</v>
      </c>
      <c r="G90" s="84" t="s">
        <v>76</v>
      </c>
      <c r="H90" s="406" t="s">
        <v>77</v>
      </c>
      <c r="I90" s="407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3" hidden="1">
      <c r="A91" s="188">
        <v>1</v>
      </c>
      <c r="B91" s="390" t="s">
        <v>102</v>
      </c>
      <c r="C91" s="391"/>
      <c r="D91" s="391"/>
      <c r="E91" s="391"/>
      <c r="F91" s="397" t="s">
        <v>96</v>
      </c>
      <c r="G91" s="400" t="s">
        <v>103</v>
      </c>
      <c r="H91" s="395" t="str">
        <f>$D$18</f>
        <v>BLACK</v>
      </c>
      <c r="I91" s="394" t="str">
        <f t="shared" ref="I91:I126" si="4">$E$47</f>
        <v>BLACK</v>
      </c>
      <c r="J91" s="183" t="s">
        <v>104</v>
      </c>
      <c r="K91" s="183">
        <f>$P$20</f>
        <v>0</v>
      </c>
      <c r="L91" s="183">
        <v>2</v>
      </c>
      <c r="M91" s="183">
        <f t="shared" ref="M91:M118" si="5">K91*L91</f>
        <v>0</v>
      </c>
      <c r="N91" s="189"/>
      <c r="O91" s="185">
        <f t="shared" ref="O91:O131" si="6">ROUNDUP(N91+M91,0)</f>
        <v>0</v>
      </c>
      <c r="P91" s="324"/>
    </row>
    <row r="92" spans="1:16" s="34" customFormat="1" ht="98.25" customHeight="1">
      <c r="A92" s="188">
        <v>1</v>
      </c>
      <c r="B92" s="390" t="s">
        <v>102</v>
      </c>
      <c r="C92" s="391"/>
      <c r="D92" s="391"/>
      <c r="E92" s="391"/>
      <c r="F92" s="398"/>
      <c r="G92" s="401"/>
      <c r="H92" s="395" t="str">
        <f>$D$23</f>
        <v>GREY HEATHER</v>
      </c>
      <c r="I92" s="394" t="str">
        <f t="shared" si="4"/>
        <v>BLACK</v>
      </c>
      <c r="J92" s="183" t="s">
        <v>104</v>
      </c>
      <c r="K92" s="183">
        <f>$P$25</f>
        <v>769</v>
      </c>
      <c r="L92" s="183">
        <v>2</v>
      </c>
      <c r="M92" s="183">
        <f t="shared" si="5"/>
        <v>1538</v>
      </c>
      <c r="N92" s="189"/>
      <c r="O92" s="185">
        <f t="shared" si="6"/>
        <v>1538</v>
      </c>
      <c r="P92" s="324" t="s">
        <v>105</v>
      </c>
    </row>
    <row r="93" spans="1:16" s="34" customFormat="1" ht="33" hidden="1">
      <c r="A93" s="188">
        <v>1</v>
      </c>
      <c r="B93" s="390" t="s">
        <v>102</v>
      </c>
      <c r="C93" s="391"/>
      <c r="D93" s="391"/>
      <c r="E93" s="391"/>
      <c r="F93" s="398"/>
      <c r="G93" s="401"/>
      <c r="H93" s="395" t="str">
        <f>$D$28</f>
        <v>WASHED BURGUNDY</v>
      </c>
      <c r="I93" s="394" t="str">
        <f t="shared" si="4"/>
        <v>BLACK</v>
      </c>
      <c r="J93" s="183" t="s">
        <v>104</v>
      </c>
      <c r="K93" s="183">
        <f>$P$30</f>
        <v>0</v>
      </c>
      <c r="L93" s="183">
        <v>2</v>
      </c>
      <c r="M93" s="183">
        <f t="shared" si="5"/>
        <v>0</v>
      </c>
      <c r="N93" s="189"/>
      <c r="O93" s="185">
        <f t="shared" si="6"/>
        <v>0</v>
      </c>
      <c r="P93" s="324"/>
    </row>
    <row r="94" spans="1:16" s="34" customFormat="1" ht="33" hidden="1">
      <c r="A94" s="188">
        <v>1</v>
      </c>
      <c r="B94" s="390" t="s">
        <v>102</v>
      </c>
      <c r="C94" s="391"/>
      <c r="D94" s="391"/>
      <c r="E94" s="391"/>
      <c r="F94" s="399"/>
      <c r="G94" s="402"/>
      <c r="H94" s="395" t="str">
        <f>$D$33</f>
        <v>LIME</v>
      </c>
      <c r="I94" s="394" t="str">
        <f t="shared" si="4"/>
        <v>BLACK</v>
      </c>
      <c r="J94" s="183" t="s">
        <v>104</v>
      </c>
      <c r="K94" s="183">
        <f>$P$35</f>
        <v>0</v>
      </c>
      <c r="L94" s="183">
        <v>2</v>
      </c>
      <c r="M94" s="183">
        <f t="shared" si="5"/>
        <v>0</v>
      </c>
      <c r="N94" s="189"/>
      <c r="O94" s="185">
        <f t="shared" si="6"/>
        <v>0</v>
      </c>
      <c r="P94" s="324"/>
    </row>
    <row r="95" spans="1:16" s="34" customFormat="1" ht="33" hidden="1">
      <c r="A95" s="188">
        <v>2</v>
      </c>
      <c r="B95" s="364" t="s">
        <v>106</v>
      </c>
      <c r="C95" s="396"/>
      <c r="D95" s="396"/>
      <c r="E95" s="365"/>
      <c r="F95" s="397" t="s">
        <v>96</v>
      </c>
      <c r="G95" s="400" t="s">
        <v>103</v>
      </c>
      <c r="H95" s="395" t="str">
        <f>$D$18</f>
        <v>BLACK</v>
      </c>
      <c r="I95" s="394" t="str">
        <f t="shared" si="4"/>
        <v>BLACK</v>
      </c>
      <c r="J95" s="183" t="s">
        <v>104</v>
      </c>
      <c r="K95" s="183">
        <f>$P$20</f>
        <v>0</v>
      </c>
      <c r="L95" s="190">
        <f>L107*2</f>
        <v>0.08</v>
      </c>
      <c r="M95" s="183">
        <f t="shared" si="5"/>
        <v>0</v>
      </c>
      <c r="N95" s="189"/>
      <c r="O95" s="185">
        <f t="shared" si="6"/>
        <v>0</v>
      </c>
      <c r="P95" s="324"/>
    </row>
    <row r="96" spans="1:16" s="34" customFormat="1" ht="98.25" customHeight="1">
      <c r="A96" s="188">
        <v>2</v>
      </c>
      <c r="B96" s="364" t="s">
        <v>106</v>
      </c>
      <c r="C96" s="396"/>
      <c r="D96" s="396"/>
      <c r="E96" s="365"/>
      <c r="F96" s="398"/>
      <c r="G96" s="401"/>
      <c r="H96" s="395" t="str">
        <f>$D$23</f>
        <v>GREY HEATHER</v>
      </c>
      <c r="I96" s="394" t="str">
        <f t="shared" si="4"/>
        <v>BLACK</v>
      </c>
      <c r="J96" s="183" t="s">
        <v>104</v>
      </c>
      <c r="K96" s="183">
        <f>$P$25</f>
        <v>769</v>
      </c>
      <c r="L96" s="190">
        <f>L108*2</f>
        <v>0.08</v>
      </c>
      <c r="M96" s="183">
        <f t="shared" si="5"/>
        <v>61.52</v>
      </c>
      <c r="N96" s="189"/>
      <c r="O96" s="185">
        <f t="shared" si="6"/>
        <v>62</v>
      </c>
      <c r="P96" s="324" t="s">
        <v>105</v>
      </c>
    </row>
    <row r="97" spans="1:16" s="34" customFormat="1" ht="33" hidden="1">
      <c r="A97" s="188">
        <v>2</v>
      </c>
      <c r="B97" s="364" t="s">
        <v>106</v>
      </c>
      <c r="C97" s="396"/>
      <c r="D97" s="396"/>
      <c r="E97" s="365"/>
      <c r="F97" s="398"/>
      <c r="G97" s="401"/>
      <c r="H97" s="395" t="str">
        <f>$D$28</f>
        <v>WASHED BURGUNDY</v>
      </c>
      <c r="I97" s="394" t="str">
        <f t="shared" si="4"/>
        <v>BLACK</v>
      </c>
      <c r="J97" s="183" t="s">
        <v>104</v>
      </c>
      <c r="K97" s="183">
        <f>$P$30</f>
        <v>0</v>
      </c>
      <c r="L97" s="190">
        <f>L109*2</f>
        <v>0.08</v>
      </c>
      <c r="M97" s="183">
        <f t="shared" si="5"/>
        <v>0</v>
      </c>
      <c r="N97" s="189"/>
      <c r="O97" s="185">
        <f t="shared" si="6"/>
        <v>0</v>
      </c>
      <c r="P97" s="324"/>
    </row>
    <row r="98" spans="1:16" s="34" customFormat="1" ht="33" hidden="1">
      <c r="A98" s="188">
        <v>2</v>
      </c>
      <c r="B98" s="364" t="s">
        <v>106</v>
      </c>
      <c r="C98" s="396"/>
      <c r="D98" s="396"/>
      <c r="E98" s="365"/>
      <c r="F98" s="399"/>
      <c r="G98" s="402"/>
      <c r="H98" s="395" t="str">
        <f>$D$33</f>
        <v>LIME</v>
      </c>
      <c r="I98" s="394" t="str">
        <f t="shared" si="4"/>
        <v>BLACK</v>
      </c>
      <c r="J98" s="183" t="s">
        <v>104</v>
      </c>
      <c r="K98" s="183">
        <f>$P$35</f>
        <v>0</v>
      </c>
      <c r="L98" s="190">
        <f>L110*2</f>
        <v>0.08</v>
      </c>
      <c r="M98" s="183">
        <f t="shared" si="5"/>
        <v>0</v>
      </c>
      <c r="N98" s="189"/>
      <c r="O98" s="185">
        <f t="shared" si="6"/>
        <v>0</v>
      </c>
      <c r="P98" s="324"/>
    </row>
    <row r="99" spans="1:16" s="34" customFormat="1" ht="33" hidden="1">
      <c r="A99" s="188">
        <v>3</v>
      </c>
      <c r="B99" s="364" t="s">
        <v>107</v>
      </c>
      <c r="C99" s="396"/>
      <c r="D99" s="396"/>
      <c r="E99" s="365"/>
      <c r="F99" s="397" t="s">
        <v>108</v>
      </c>
      <c r="G99" s="400" t="s">
        <v>109</v>
      </c>
      <c r="H99" s="395" t="str">
        <f>$D$18</f>
        <v>BLACK</v>
      </c>
      <c r="I99" s="394" t="str">
        <f t="shared" si="4"/>
        <v>BLACK</v>
      </c>
      <c r="J99" s="183" t="s">
        <v>104</v>
      </c>
      <c r="K99" s="183">
        <f>$P$20</f>
        <v>0</v>
      </c>
      <c r="L99" s="183">
        <v>1</v>
      </c>
      <c r="M99" s="183">
        <f t="shared" si="5"/>
        <v>0</v>
      </c>
      <c r="N99" s="189"/>
      <c r="O99" s="185">
        <f t="shared" si="6"/>
        <v>0</v>
      </c>
      <c r="P99" s="324"/>
    </row>
    <row r="100" spans="1:16" s="34" customFormat="1" ht="98.25" customHeight="1">
      <c r="A100" s="188">
        <v>3</v>
      </c>
      <c r="B100" s="364" t="s">
        <v>107</v>
      </c>
      <c r="C100" s="396"/>
      <c r="D100" s="396"/>
      <c r="E100" s="365"/>
      <c r="F100" s="398"/>
      <c r="G100" s="401"/>
      <c r="H100" s="395" t="str">
        <f>$D$23</f>
        <v>GREY HEATHER</v>
      </c>
      <c r="I100" s="394" t="str">
        <f t="shared" si="4"/>
        <v>BLACK</v>
      </c>
      <c r="J100" s="183" t="s">
        <v>104</v>
      </c>
      <c r="K100" s="183">
        <f>$P$25</f>
        <v>769</v>
      </c>
      <c r="L100" s="183">
        <v>1</v>
      </c>
      <c r="M100" s="183">
        <f t="shared" si="5"/>
        <v>769</v>
      </c>
      <c r="N100" s="189"/>
      <c r="O100" s="185">
        <f t="shared" si="6"/>
        <v>769</v>
      </c>
      <c r="P100" s="324"/>
    </row>
    <row r="101" spans="1:16" s="34" customFormat="1" ht="33" hidden="1">
      <c r="A101" s="188">
        <v>3</v>
      </c>
      <c r="B101" s="364" t="s">
        <v>107</v>
      </c>
      <c r="C101" s="396"/>
      <c r="D101" s="396"/>
      <c r="E101" s="365"/>
      <c r="F101" s="398"/>
      <c r="G101" s="401"/>
      <c r="H101" s="395" t="str">
        <f>$D$28</f>
        <v>WASHED BURGUNDY</v>
      </c>
      <c r="I101" s="394" t="str">
        <f t="shared" si="4"/>
        <v>BLACK</v>
      </c>
      <c r="J101" s="183" t="s">
        <v>104</v>
      </c>
      <c r="K101" s="183">
        <f>$P$30</f>
        <v>0</v>
      </c>
      <c r="L101" s="183">
        <v>1</v>
      </c>
      <c r="M101" s="183">
        <f t="shared" si="5"/>
        <v>0</v>
      </c>
      <c r="N101" s="189"/>
      <c r="O101" s="185">
        <f t="shared" si="6"/>
        <v>0</v>
      </c>
      <c r="P101" s="324"/>
    </row>
    <row r="102" spans="1:16" s="34" customFormat="1" ht="33" hidden="1">
      <c r="A102" s="188">
        <v>3</v>
      </c>
      <c r="B102" s="364" t="s">
        <v>107</v>
      </c>
      <c r="C102" s="396"/>
      <c r="D102" s="396"/>
      <c r="E102" s="365"/>
      <c r="F102" s="399"/>
      <c r="G102" s="402"/>
      <c r="H102" s="395" t="str">
        <f>$D$33</f>
        <v>LIME</v>
      </c>
      <c r="I102" s="394" t="str">
        <f t="shared" si="4"/>
        <v>BLACK</v>
      </c>
      <c r="J102" s="183" t="s">
        <v>104</v>
      </c>
      <c r="K102" s="183">
        <f>$P$35</f>
        <v>0</v>
      </c>
      <c r="L102" s="183">
        <v>1</v>
      </c>
      <c r="M102" s="183">
        <f t="shared" si="5"/>
        <v>0</v>
      </c>
      <c r="N102" s="189"/>
      <c r="O102" s="185">
        <f t="shared" si="6"/>
        <v>0</v>
      </c>
      <c r="P102" s="324"/>
    </row>
    <row r="103" spans="1:16" s="34" customFormat="1" ht="33" hidden="1">
      <c r="A103" s="188">
        <v>4</v>
      </c>
      <c r="B103" s="364" t="s">
        <v>110</v>
      </c>
      <c r="C103" s="396"/>
      <c r="D103" s="396"/>
      <c r="E103" s="365"/>
      <c r="F103" s="181" t="s">
        <v>111</v>
      </c>
      <c r="G103" s="181"/>
      <c r="H103" s="395" t="str">
        <f>$D$18</f>
        <v>BLACK</v>
      </c>
      <c r="I103" s="394" t="str">
        <f t="shared" si="4"/>
        <v>BLACK</v>
      </c>
      <c r="J103" s="183" t="s">
        <v>104</v>
      </c>
      <c r="K103" s="183">
        <f>$P$20</f>
        <v>0</v>
      </c>
      <c r="L103" s="183">
        <v>1</v>
      </c>
      <c r="M103" s="183">
        <f t="shared" si="5"/>
        <v>0</v>
      </c>
      <c r="N103" s="189"/>
      <c r="O103" s="185">
        <f t="shared" si="6"/>
        <v>0</v>
      </c>
      <c r="P103" s="324"/>
    </row>
    <row r="104" spans="1:16" s="34" customFormat="1" ht="63.75" customHeight="1">
      <c r="A104" s="188">
        <v>4</v>
      </c>
      <c r="B104" s="364" t="s">
        <v>110</v>
      </c>
      <c r="C104" s="396"/>
      <c r="D104" s="396"/>
      <c r="E104" s="365"/>
      <c r="F104" s="181" t="s">
        <v>111</v>
      </c>
      <c r="G104" s="181"/>
      <c r="H104" s="395" t="str">
        <f>$D$23</f>
        <v>GREY HEATHER</v>
      </c>
      <c r="I104" s="394" t="str">
        <f t="shared" si="4"/>
        <v>BLACK</v>
      </c>
      <c r="J104" s="183" t="s">
        <v>104</v>
      </c>
      <c r="K104" s="183">
        <f>$P$25</f>
        <v>769</v>
      </c>
      <c r="L104" s="183">
        <v>1</v>
      </c>
      <c r="M104" s="183">
        <f t="shared" si="5"/>
        <v>769</v>
      </c>
      <c r="N104" s="189"/>
      <c r="O104" s="185">
        <f t="shared" si="6"/>
        <v>769</v>
      </c>
      <c r="P104" s="324"/>
    </row>
    <row r="105" spans="1:16" s="34" customFormat="1" ht="33" hidden="1">
      <c r="A105" s="188">
        <v>4</v>
      </c>
      <c r="B105" s="364" t="s">
        <v>110</v>
      </c>
      <c r="C105" s="396"/>
      <c r="D105" s="396"/>
      <c r="E105" s="365"/>
      <c r="F105" s="181" t="s">
        <v>111</v>
      </c>
      <c r="G105" s="181"/>
      <c r="H105" s="395" t="str">
        <f>$D$28</f>
        <v>WASHED BURGUNDY</v>
      </c>
      <c r="I105" s="394" t="str">
        <f t="shared" si="4"/>
        <v>BLACK</v>
      </c>
      <c r="J105" s="183" t="s">
        <v>104</v>
      </c>
      <c r="K105" s="183">
        <f>$P$30</f>
        <v>0</v>
      </c>
      <c r="L105" s="183">
        <v>1</v>
      </c>
      <c r="M105" s="183">
        <f t="shared" si="5"/>
        <v>0</v>
      </c>
      <c r="N105" s="189"/>
      <c r="O105" s="185">
        <f t="shared" si="6"/>
        <v>0</v>
      </c>
      <c r="P105" s="324"/>
    </row>
    <row r="106" spans="1:16" s="34" customFormat="1" ht="33" hidden="1">
      <c r="A106" s="188">
        <v>4</v>
      </c>
      <c r="B106" s="364" t="s">
        <v>110</v>
      </c>
      <c r="C106" s="396"/>
      <c r="D106" s="396"/>
      <c r="E106" s="365"/>
      <c r="F106" s="181" t="s">
        <v>111</v>
      </c>
      <c r="G106" s="181"/>
      <c r="H106" s="395" t="str">
        <f>$D$33</f>
        <v>LIME</v>
      </c>
      <c r="I106" s="394" t="str">
        <f t="shared" si="4"/>
        <v>BLACK</v>
      </c>
      <c r="J106" s="183" t="s">
        <v>104</v>
      </c>
      <c r="K106" s="183">
        <f>$P$35</f>
        <v>0</v>
      </c>
      <c r="L106" s="183">
        <v>1</v>
      </c>
      <c r="M106" s="183">
        <f t="shared" si="5"/>
        <v>0</v>
      </c>
      <c r="N106" s="189"/>
      <c r="O106" s="185">
        <f t="shared" si="6"/>
        <v>0</v>
      </c>
      <c r="P106" s="324"/>
    </row>
    <row r="107" spans="1:16" s="34" customFormat="1" ht="33" hidden="1">
      <c r="A107" s="188">
        <v>5</v>
      </c>
      <c r="B107" s="390" t="s">
        <v>112</v>
      </c>
      <c r="C107" s="391"/>
      <c r="D107" s="391"/>
      <c r="E107" s="391"/>
      <c r="F107" s="181" t="s">
        <v>113</v>
      </c>
      <c r="G107" s="181"/>
      <c r="H107" s="395" t="str">
        <f>$D$18</f>
        <v>BLACK</v>
      </c>
      <c r="I107" s="394" t="str">
        <f t="shared" si="4"/>
        <v>BLACK</v>
      </c>
      <c r="J107" s="183" t="s">
        <v>104</v>
      </c>
      <c r="K107" s="183">
        <f>$P$20</f>
        <v>0</v>
      </c>
      <c r="L107" s="190">
        <f>1/25</f>
        <v>0.04</v>
      </c>
      <c r="M107" s="183">
        <f t="shared" si="5"/>
        <v>0</v>
      </c>
      <c r="N107" s="189"/>
      <c r="O107" s="185">
        <f t="shared" si="6"/>
        <v>0</v>
      </c>
      <c r="P107" s="324"/>
    </row>
    <row r="108" spans="1:16" s="34" customFormat="1" ht="63.75" customHeight="1">
      <c r="A108" s="188">
        <v>5</v>
      </c>
      <c r="B108" s="390" t="s">
        <v>112</v>
      </c>
      <c r="C108" s="391"/>
      <c r="D108" s="391"/>
      <c r="E108" s="391"/>
      <c r="F108" s="181" t="s">
        <v>113</v>
      </c>
      <c r="G108" s="181"/>
      <c r="H108" s="395" t="str">
        <f>$D$23</f>
        <v>GREY HEATHER</v>
      </c>
      <c r="I108" s="394" t="str">
        <f t="shared" si="4"/>
        <v>BLACK</v>
      </c>
      <c r="J108" s="183" t="s">
        <v>104</v>
      </c>
      <c r="K108" s="183">
        <f>$P$25</f>
        <v>769</v>
      </c>
      <c r="L108" s="190">
        <f>1/25</f>
        <v>0.04</v>
      </c>
      <c r="M108" s="183">
        <f t="shared" si="5"/>
        <v>30.76</v>
      </c>
      <c r="N108" s="189"/>
      <c r="O108" s="185">
        <f t="shared" si="6"/>
        <v>31</v>
      </c>
      <c r="P108" s="324"/>
    </row>
    <row r="109" spans="1:16" s="34" customFormat="1" ht="33" hidden="1">
      <c r="A109" s="188">
        <v>5</v>
      </c>
      <c r="B109" s="390" t="s">
        <v>112</v>
      </c>
      <c r="C109" s="391"/>
      <c r="D109" s="391"/>
      <c r="E109" s="391"/>
      <c r="F109" s="181" t="s">
        <v>113</v>
      </c>
      <c r="G109" s="181"/>
      <c r="H109" s="395" t="str">
        <f>$D$28</f>
        <v>WASHED BURGUNDY</v>
      </c>
      <c r="I109" s="394" t="str">
        <f t="shared" si="4"/>
        <v>BLACK</v>
      </c>
      <c r="J109" s="183" t="s">
        <v>104</v>
      </c>
      <c r="K109" s="183">
        <f>$P$30</f>
        <v>0</v>
      </c>
      <c r="L109" s="190">
        <f>1/25</f>
        <v>0.04</v>
      </c>
      <c r="M109" s="183">
        <f t="shared" si="5"/>
        <v>0</v>
      </c>
      <c r="N109" s="189"/>
      <c r="O109" s="185">
        <f t="shared" si="6"/>
        <v>0</v>
      </c>
      <c r="P109" s="324"/>
    </row>
    <row r="110" spans="1:16" s="34" customFormat="1" ht="33" hidden="1">
      <c r="A110" s="188">
        <v>5</v>
      </c>
      <c r="B110" s="390" t="s">
        <v>112</v>
      </c>
      <c r="C110" s="391"/>
      <c r="D110" s="391"/>
      <c r="E110" s="391"/>
      <c r="F110" s="181" t="s">
        <v>113</v>
      </c>
      <c r="G110" s="181"/>
      <c r="H110" s="395" t="str">
        <f>$D$33</f>
        <v>LIME</v>
      </c>
      <c r="I110" s="394" t="str">
        <f t="shared" si="4"/>
        <v>BLACK</v>
      </c>
      <c r="J110" s="183" t="s">
        <v>104</v>
      </c>
      <c r="K110" s="183">
        <f>$P$35</f>
        <v>0</v>
      </c>
      <c r="L110" s="190">
        <f>1/25</f>
        <v>0.04</v>
      </c>
      <c r="M110" s="183">
        <f t="shared" si="5"/>
        <v>0</v>
      </c>
      <c r="N110" s="189"/>
      <c r="O110" s="185">
        <f t="shared" si="6"/>
        <v>0</v>
      </c>
      <c r="P110" s="324"/>
    </row>
    <row r="111" spans="1:16" s="34" customFormat="1" ht="33" hidden="1">
      <c r="A111" s="188">
        <v>6</v>
      </c>
      <c r="B111" s="390" t="s">
        <v>114</v>
      </c>
      <c r="C111" s="391"/>
      <c r="D111" s="391"/>
      <c r="E111" s="391"/>
      <c r="F111" s="181" t="s">
        <v>113</v>
      </c>
      <c r="G111" s="181"/>
      <c r="H111" s="395" t="str">
        <f>$D$18</f>
        <v>BLACK</v>
      </c>
      <c r="I111" s="394" t="str">
        <f t="shared" si="4"/>
        <v>BLACK</v>
      </c>
      <c r="J111" s="183" t="s">
        <v>104</v>
      </c>
      <c r="K111" s="183">
        <f>$P$20</f>
        <v>0</v>
      </c>
      <c r="L111" s="190">
        <f>L107*2</f>
        <v>0.08</v>
      </c>
      <c r="M111" s="183">
        <f t="shared" si="5"/>
        <v>0</v>
      </c>
      <c r="N111" s="189"/>
      <c r="O111" s="185">
        <f t="shared" si="6"/>
        <v>0</v>
      </c>
      <c r="P111" s="324"/>
    </row>
    <row r="112" spans="1:16" s="34" customFormat="1" ht="63.75" customHeight="1">
      <c r="A112" s="188">
        <v>6</v>
      </c>
      <c r="B112" s="390" t="s">
        <v>114</v>
      </c>
      <c r="C112" s="391"/>
      <c r="D112" s="391"/>
      <c r="E112" s="391"/>
      <c r="F112" s="181" t="s">
        <v>113</v>
      </c>
      <c r="G112" s="181"/>
      <c r="H112" s="395" t="str">
        <f>$D$23</f>
        <v>GREY HEATHER</v>
      </c>
      <c r="I112" s="394" t="str">
        <f t="shared" si="4"/>
        <v>BLACK</v>
      </c>
      <c r="J112" s="183" t="s">
        <v>104</v>
      </c>
      <c r="K112" s="183">
        <f>$P$25</f>
        <v>769</v>
      </c>
      <c r="L112" s="190">
        <f>L108*2</f>
        <v>0.08</v>
      </c>
      <c r="M112" s="183">
        <f t="shared" si="5"/>
        <v>61.52</v>
      </c>
      <c r="N112" s="189"/>
      <c r="O112" s="185">
        <f t="shared" si="6"/>
        <v>62</v>
      </c>
      <c r="P112" s="324"/>
    </row>
    <row r="113" spans="1:16" s="34" customFormat="1" ht="33" hidden="1">
      <c r="A113" s="188">
        <v>6</v>
      </c>
      <c r="B113" s="390" t="s">
        <v>114</v>
      </c>
      <c r="C113" s="391"/>
      <c r="D113" s="391"/>
      <c r="E113" s="391"/>
      <c r="F113" s="181" t="s">
        <v>113</v>
      </c>
      <c r="G113" s="181"/>
      <c r="H113" s="395" t="str">
        <f>$D$28</f>
        <v>WASHED BURGUNDY</v>
      </c>
      <c r="I113" s="394" t="str">
        <f t="shared" si="4"/>
        <v>BLACK</v>
      </c>
      <c r="J113" s="183" t="s">
        <v>104</v>
      </c>
      <c r="K113" s="183">
        <f>$P$30</f>
        <v>0</v>
      </c>
      <c r="L113" s="190">
        <f>L109*2</f>
        <v>0.08</v>
      </c>
      <c r="M113" s="183">
        <f t="shared" si="5"/>
        <v>0</v>
      </c>
      <c r="N113" s="189"/>
      <c r="O113" s="185">
        <f t="shared" si="6"/>
        <v>0</v>
      </c>
      <c r="P113" s="324"/>
    </row>
    <row r="114" spans="1:16" s="34" customFormat="1" ht="33" hidden="1">
      <c r="A114" s="188">
        <v>6</v>
      </c>
      <c r="B114" s="390" t="s">
        <v>114</v>
      </c>
      <c r="C114" s="391"/>
      <c r="D114" s="391"/>
      <c r="E114" s="391"/>
      <c r="F114" s="181" t="s">
        <v>113</v>
      </c>
      <c r="G114" s="181"/>
      <c r="H114" s="395" t="str">
        <f>$D$33</f>
        <v>LIME</v>
      </c>
      <c r="I114" s="394" t="str">
        <f t="shared" si="4"/>
        <v>BLACK</v>
      </c>
      <c r="J114" s="183" t="s">
        <v>104</v>
      </c>
      <c r="K114" s="183">
        <f>$P$35</f>
        <v>0</v>
      </c>
      <c r="L114" s="190">
        <f>L110*2</f>
        <v>0.08</v>
      </c>
      <c r="M114" s="183">
        <f t="shared" si="5"/>
        <v>0</v>
      </c>
      <c r="N114" s="189"/>
      <c r="O114" s="185">
        <f t="shared" si="6"/>
        <v>0</v>
      </c>
      <c r="P114" s="324"/>
    </row>
    <row r="115" spans="1:16" s="34" customFormat="1" ht="33" hidden="1">
      <c r="A115" s="188">
        <v>7</v>
      </c>
      <c r="B115" s="390" t="s">
        <v>115</v>
      </c>
      <c r="C115" s="391"/>
      <c r="D115" s="391"/>
      <c r="E115" s="391"/>
      <c r="F115" s="181" t="s">
        <v>111</v>
      </c>
      <c r="G115" s="181"/>
      <c r="H115" s="395" t="str">
        <f>$D$18</f>
        <v>BLACK</v>
      </c>
      <c r="I115" s="394" t="str">
        <f t="shared" si="4"/>
        <v>BLACK</v>
      </c>
      <c r="J115" s="183" t="s">
        <v>104</v>
      </c>
      <c r="K115" s="183">
        <f>$P$20</f>
        <v>0</v>
      </c>
      <c r="L115" s="190">
        <f>L107</f>
        <v>0.04</v>
      </c>
      <c r="M115" s="183">
        <f t="shared" si="5"/>
        <v>0</v>
      </c>
      <c r="N115" s="189"/>
      <c r="O115" s="185">
        <f t="shared" si="6"/>
        <v>0</v>
      </c>
      <c r="P115" s="324"/>
    </row>
    <row r="116" spans="1:16" s="34" customFormat="1" ht="63.75" customHeight="1">
      <c r="A116" s="188">
        <v>7</v>
      </c>
      <c r="B116" s="390" t="s">
        <v>115</v>
      </c>
      <c r="C116" s="391"/>
      <c r="D116" s="391"/>
      <c r="E116" s="391"/>
      <c r="F116" s="181" t="s">
        <v>111</v>
      </c>
      <c r="G116" s="181"/>
      <c r="H116" s="395" t="str">
        <f>$D$23</f>
        <v>GREY HEATHER</v>
      </c>
      <c r="I116" s="394" t="str">
        <f t="shared" si="4"/>
        <v>BLACK</v>
      </c>
      <c r="J116" s="183" t="s">
        <v>104</v>
      </c>
      <c r="K116" s="183">
        <f>$P$25</f>
        <v>769</v>
      </c>
      <c r="L116" s="190">
        <f>L108</f>
        <v>0.04</v>
      </c>
      <c r="M116" s="183">
        <f t="shared" si="5"/>
        <v>30.76</v>
      </c>
      <c r="N116" s="189"/>
      <c r="O116" s="185">
        <f t="shared" si="6"/>
        <v>31</v>
      </c>
      <c r="P116" s="324"/>
    </row>
    <row r="117" spans="1:16" s="34" customFormat="1" ht="33" hidden="1">
      <c r="A117" s="188">
        <v>7</v>
      </c>
      <c r="B117" s="390" t="s">
        <v>115</v>
      </c>
      <c r="C117" s="391"/>
      <c r="D117" s="391"/>
      <c r="E117" s="391"/>
      <c r="F117" s="181" t="s">
        <v>111</v>
      </c>
      <c r="G117" s="181"/>
      <c r="H117" s="395" t="str">
        <f>$D$28</f>
        <v>WASHED BURGUNDY</v>
      </c>
      <c r="I117" s="394" t="str">
        <f t="shared" si="4"/>
        <v>BLACK</v>
      </c>
      <c r="J117" s="183" t="s">
        <v>104</v>
      </c>
      <c r="K117" s="183">
        <f>$P$30</f>
        <v>0</v>
      </c>
      <c r="L117" s="190">
        <f>L109</f>
        <v>0.04</v>
      </c>
      <c r="M117" s="183">
        <f t="shared" si="5"/>
        <v>0</v>
      </c>
      <c r="N117" s="189"/>
      <c r="O117" s="185">
        <f t="shared" si="6"/>
        <v>0</v>
      </c>
      <c r="P117" s="324"/>
    </row>
    <row r="118" spans="1:16" s="34" customFormat="1" ht="33" hidden="1">
      <c r="A118" s="188">
        <v>7</v>
      </c>
      <c r="B118" s="390" t="s">
        <v>115</v>
      </c>
      <c r="C118" s="391"/>
      <c r="D118" s="391"/>
      <c r="E118" s="391"/>
      <c r="F118" s="181" t="s">
        <v>111</v>
      </c>
      <c r="G118" s="181"/>
      <c r="H118" s="395" t="str">
        <f>$D$33</f>
        <v>LIME</v>
      </c>
      <c r="I118" s="394" t="str">
        <f t="shared" si="4"/>
        <v>BLACK</v>
      </c>
      <c r="J118" s="183" t="s">
        <v>104</v>
      </c>
      <c r="K118" s="183">
        <f>$P$35</f>
        <v>0</v>
      </c>
      <c r="L118" s="190">
        <f>L110</f>
        <v>0.04</v>
      </c>
      <c r="M118" s="183">
        <f t="shared" si="5"/>
        <v>0</v>
      </c>
      <c r="N118" s="189"/>
      <c r="O118" s="185">
        <f t="shared" si="6"/>
        <v>0</v>
      </c>
      <c r="P118" s="324"/>
    </row>
    <row r="119" spans="1:16" s="34" customFormat="1" ht="33" hidden="1">
      <c r="A119" s="188">
        <v>8</v>
      </c>
      <c r="B119" s="364" t="s">
        <v>116</v>
      </c>
      <c r="C119" s="396"/>
      <c r="D119" s="396"/>
      <c r="E119" s="365"/>
      <c r="F119" s="181" t="s">
        <v>117</v>
      </c>
      <c r="G119" s="181"/>
      <c r="H119" s="395" t="str">
        <f>$D$18</f>
        <v>BLACK</v>
      </c>
      <c r="I119" s="394" t="str">
        <f t="shared" si="4"/>
        <v>BLACK</v>
      </c>
      <c r="J119" s="183" t="s">
        <v>104</v>
      </c>
      <c r="K119" s="183">
        <f>$P$20</f>
        <v>0</v>
      </c>
      <c r="L119" s="183">
        <v>1</v>
      </c>
      <c r="M119" s="183">
        <f>K119*L119</f>
        <v>0</v>
      </c>
      <c r="N119" s="189"/>
      <c r="O119" s="185">
        <f t="shared" si="6"/>
        <v>0</v>
      </c>
      <c r="P119" s="324"/>
    </row>
    <row r="120" spans="1:16" s="34" customFormat="1" ht="63.75" customHeight="1">
      <c r="A120" s="188">
        <v>8</v>
      </c>
      <c r="B120" s="390" t="s">
        <v>116</v>
      </c>
      <c r="C120" s="391"/>
      <c r="D120" s="391"/>
      <c r="E120" s="391"/>
      <c r="F120" s="181" t="s">
        <v>117</v>
      </c>
      <c r="G120" s="181"/>
      <c r="H120" s="395" t="str">
        <f>$D$23</f>
        <v>GREY HEATHER</v>
      </c>
      <c r="I120" s="394" t="str">
        <f t="shared" si="4"/>
        <v>BLACK</v>
      </c>
      <c r="J120" s="183" t="s">
        <v>104</v>
      </c>
      <c r="K120" s="183">
        <f>$P$25</f>
        <v>769</v>
      </c>
      <c r="L120" s="183">
        <v>1</v>
      </c>
      <c r="M120" s="183">
        <f t="shared" ref="M120:M131" si="7">K120*L120</f>
        <v>769</v>
      </c>
      <c r="N120" s="189"/>
      <c r="O120" s="185">
        <f t="shared" si="6"/>
        <v>769</v>
      </c>
      <c r="P120" s="324"/>
    </row>
    <row r="121" spans="1:16" s="34" customFormat="1" ht="33" hidden="1">
      <c r="A121" s="188">
        <v>8</v>
      </c>
      <c r="B121" s="390" t="s">
        <v>116</v>
      </c>
      <c r="C121" s="391"/>
      <c r="D121" s="391"/>
      <c r="E121" s="391"/>
      <c r="F121" s="181" t="s">
        <v>117</v>
      </c>
      <c r="G121" s="181"/>
      <c r="H121" s="395" t="str">
        <f>$D$28</f>
        <v>WASHED BURGUNDY</v>
      </c>
      <c r="I121" s="394" t="str">
        <f t="shared" si="4"/>
        <v>BLACK</v>
      </c>
      <c r="J121" s="183" t="s">
        <v>104</v>
      </c>
      <c r="K121" s="183">
        <f>$P$30</f>
        <v>0</v>
      </c>
      <c r="L121" s="183">
        <v>1</v>
      </c>
      <c r="M121" s="183">
        <f t="shared" si="7"/>
        <v>0</v>
      </c>
      <c r="N121" s="189"/>
      <c r="O121" s="185">
        <f t="shared" si="6"/>
        <v>0</v>
      </c>
      <c r="P121" s="324"/>
    </row>
    <row r="122" spans="1:16" s="34" customFormat="1" ht="33" hidden="1">
      <c r="A122" s="188">
        <v>8</v>
      </c>
      <c r="B122" s="390" t="s">
        <v>116</v>
      </c>
      <c r="C122" s="391"/>
      <c r="D122" s="391"/>
      <c r="E122" s="391"/>
      <c r="F122" s="181" t="s">
        <v>117</v>
      </c>
      <c r="G122" s="181"/>
      <c r="H122" s="395" t="str">
        <f>$D$33</f>
        <v>LIME</v>
      </c>
      <c r="I122" s="394" t="str">
        <f t="shared" si="4"/>
        <v>BLACK</v>
      </c>
      <c r="J122" s="183" t="s">
        <v>104</v>
      </c>
      <c r="K122" s="183">
        <f>$P$35</f>
        <v>0</v>
      </c>
      <c r="L122" s="183">
        <v>1</v>
      </c>
      <c r="M122" s="183">
        <f t="shared" si="7"/>
        <v>0</v>
      </c>
      <c r="N122" s="189"/>
      <c r="O122" s="185">
        <f t="shared" si="6"/>
        <v>0</v>
      </c>
      <c r="P122" s="324"/>
    </row>
    <row r="123" spans="1:16" s="34" customFormat="1" ht="33" hidden="1">
      <c r="A123" s="188">
        <v>9</v>
      </c>
      <c r="B123" s="390" t="s">
        <v>118</v>
      </c>
      <c r="C123" s="391"/>
      <c r="D123" s="391"/>
      <c r="E123" s="391"/>
      <c r="F123" s="181" t="s">
        <v>111</v>
      </c>
      <c r="G123" s="181"/>
      <c r="H123" s="395" t="str">
        <f>$D$18</f>
        <v>BLACK</v>
      </c>
      <c r="I123" s="394" t="str">
        <f t="shared" si="4"/>
        <v>BLACK</v>
      </c>
      <c r="J123" s="183" t="s">
        <v>104</v>
      </c>
      <c r="K123" s="183">
        <f>$P$20</f>
        <v>0</v>
      </c>
      <c r="L123" s="183">
        <v>1.1000000000000001</v>
      </c>
      <c r="M123" s="183">
        <f t="shared" si="7"/>
        <v>0</v>
      </c>
      <c r="N123" s="189"/>
      <c r="O123" s="185">
        <f t="shared" si="6"/>
        <v>0</v>
      </c>
      <c r="P123" s="324"/>
    </row>
    <row r="124" spans="1:16" s="34" customFormat="1" ht="63.75" customHeight="1">
      <c r="A124" s="188">
        <v>9</v>
      </c>
      <c r="B124" s="364" t="s">
        <v>118</v>
      </c>
      <c r="C124" s="396"/>
      <c r="D124" s="396"/>
      <c r="E124" s="365"/>
      <c r="F124" s="181" t="s">
        <v>111</v>
      </c>
      <c r="G124" s="181"/>
      <c r="H124" s="395" t="str">
        <f>$D$23</f>
        <v>GREY HEATHER</v>
      </c>
      <c r="I124" s="394" t="str">
        <f t="shared" si="4"/>
        <v>BLACK</v>
      </c>
      <c r="J124" s="183" t="s">
        <v>104</v>
      </c>
      <c r="K124" s="183">
        <f>$P$25</f>
        <v>769</v>
      </c>
      <c r="L124" s="183">
        <v>1.1000000000000001</v>
      </c>
      <c r="M124" s="183">
        <f t="shared" si="7"/>
        <v>845.90000000000009</v>
      </c>
      <c r="N124" s="189"/>
      <c r="O124" s="185">
        <f t="shared" si="6"/>
        <v>846</v>
      </c>
      <c r="P124" s="324"/>
    </row>
    <row r="125" spans="1:16" s="34" customFormat="1" ht="33" hidden="1">
      <c r="A125" s="188">
        <v>9</v>
      </c>
      <c r="B125" s="364" t="s">
        <v>118</v>
      </c>
      <c r="C125" s="396"/>
      <c r="D125" s="396"/>
      <c r="E125" s="365"/>
      <c r="F125" s="181" t="s">
        <v>111</v>
      </c>
      <c r="G125" s="181"/>
      <c r="H125" s="395" t="str">
        <f>$D$28</f>
        <v>WASHED BURGUNDY</v>
      </c>
      <c r="I125" s="394" t="str">
        <f t="shared" si="4"/>
        <v>BLACK</v>
      </c>
      <c r="J125" s="183" t="s">
        <v>104</v>
      </c>
      <c r="K125" s="183">
        <f>$P$30</f>
        <v>0</v>
      </c>
      <c r="L125" s="183">
        <v>1.1000000000000001</v>
      </c>
      <c r="M125" s="183">
        <f t="shared" si="7"/>
        <v>0</v>
      </c>
      <c r="N125" s="189"/>
      <c r="O125" s="185">
        <f t="shared" si="6"/>
        <v>0</v>
      </c>
      <c r="P125" s="324"/>
    </row>
    <row r="126" spans="1:16" s="34" customFormat="1" ht="33" hidden="1">
      <c r="A126" s="188">
        <v>9</v>
      </c>
      <c r="B126" s="364" t="s">
        <v>118</v>
      </c>
      <c r="C126" s="396"/>
      <c r="D126" s="396"/>
      <c r="E126" s="365"/>
      <c r="F126" s="181" t="s">
        <v>111</v>
      </c>
      <c r="G126" s="181"/>
      <c r="H126" s="395" t="str">
        <f>$D$33</f>
        <v>LIME</v>
      </c>
      <c r="I126" s="394" t="str">
        <f t="shared" si="4"/>
        <v>BLACK</v>
      </c>
      <c r="J126" s="183" t="s">
        <v>104</v>
      </c>
      <c r="K126" s="183">
        <f>$P$35</f>
        <v>0</v>
      </c>
      <c r="L126" s="183">
        <v>1.1000000000000001</v>
      </c>
      <c r="M126" s="183">
        <f t="shared" si="7"/>
        <v>0</v>
      </c>
      <c r="N126" s="189"/>
      <c r="O126" s="185">
        <f t="shared" si="6"/>
        <v>0</v>
      </c>
      <c r="P126" s="324"/>
    </row>
    <row r="127" spans="1:16" s="34" customFormat="1" ht="46.5" customHeight="1">
      <c r="A127" s="188">
        <v>10</v>
      </c>
      <c r="B127" s="390" t="s">
        <v>119</v>
      </c>
      <c r="C127" s="391"/>
      <c r="D127" s="391"/>
      <c r="E127" s="391"/>
      <c r="F127" s="392" t="s">
        <v>120</v>
      </c>
      <c r="G127" s="181"/>
      <c r="H127" s="393" t="s">
        <v>121</v>
      </c>
      <c r="I127" s="394"/>
      <c r="J127" s="183" t="s">
        <v>104</v>
      </c>
      <c r="K127" s="183">
        <v>9</v>
      </c>
      <c r="L127" s="190">
        <f>$L$107*2</f>
        <v>0.08</v>
      </c>
      <c r="M127" s="183">
        <f t="shared" si="7"/>
        <v>0.72</v>
      </c>
      <c r="N127" s="189"/>
      <c r="O127" s="185">
        <f t="shared" si="6"/>
        <v>1</v>
      </c>
      <c r="P127" s="324"/>
    </row>
    <row r="128" spans="1:16" s="34" customFormat="1" ht="46.5" customHeight="1">
      <c r="A128" s="188">
        <v>10</v>
      </c>
      <c r="B128" s="390" t="s">
        <v>119</v>
      </c>
      <c r="C128" s="391"/>
      <c r="D128" s="391"/>
      <c r="E128" s="391"/>
      <c r="F128" s="392"/>
      <c r="G128" s="181"/>
      <c r="H128" s="393" t="s">
        <v>122</v>
      </c>
      <c r="I128" s="394"/>
      <c r="J128" s="183" t="s">
        <v>104</v>
      </c>
      <c r="K128" s="183">
        <v>24</v>
      </c>
      <c r="L128" s="190">
        <f>$L$107*2</f>
        <v>0.08</v>
      </c>
      <c r="M128" s="183">
        <f t="shared" si="7"/>
        <v>1.92</v>
      </c>
      <c r="N128" s="189"/>
      <c r="O128" s="185">
        <f t="shared" si="6"/>
        <v>2</v>
      </c>
      <c r="P128" s="324"/>
    </row>
    <row r="129" spans="1:16" s="34" customFormat="1" ht="46.5" customHeight="1">
      <c r="A129" s="188">
        <v>10</v>
      </c>
      <c r="B129" s="390" t="s">
        <v>119</v>
      </c>
      <c r="C129" s="391"/>
      <c r="D129" s="391"/>
      <c r="E129" s="391"/>
      <c r="F129" s="392"/>
      <c r="G129" s="181"/>
      <c r="H129" s="393" t="s">
        <v>123</v>
      </c>
      <c r="I129" s="394"/>
      <c r="J129" s="183" t="s">
        <v>104</v>
      </c>
      <c r="K129" s="183">
        <v>12</v>
      </c>
      <c r="L129" s="190">
        <f>$L$107*2</f>
        <v>0.08</v>
      </c>
      <c r="M129" s="183">
        <f t="shared" si="7"/>
        <v>0.96</v>
      </c>
      <c r="N129" s="189"/>
      <c r="O129" s="185">
        <f t="shared" si="6"/>
        <v>1</v>
      </c>
      <c r="P129" s="324"/>
    </row>
    <row r="130" spans="1:16" s="34" customFormat="1" ht="46.5" customHeight="1">
      <c r="A130" s="188">
        <v>10</v>
      </c>
      <c r="B130" s="390" t="s">
        <v>119</v>
      </c>
      <c r="C130" s="391"/>
      <c r="D130" s="391"/>
      <c r="E130" s="391"/>
      <c r="F130" s="392"/>
      <c r="G130" s="181"/>
      <c r="H130" s="393">
        <v>41</v>
      </c>
      <c r="I130" s="394"/>
      <c r="J130" s="183" t="s">
        <v>104</v>
      </c>
      <c r="K130" s="183">
        <v>30</v>
      </c>
      <c r="L130" s="190">
        <f>$L$107*2</f>
        <v>0.08</v>
      </c>
      <c r="M130" s="183">
        <f t="shared" si="7"/>
        <v>2.4</v>
      </c>
      <c r="N130" s="189"/>
      <c r="O130" s="185">
        <f t="shared" si="6"/>
        <v>3</v>
      </c>
      <c r="P130" s="324"/>
    </row>
    <row r="131" spans="1:16" s="34" customFormat="1" ht="46.5" customHeight="1">
      <c r="A131" s="188">
        <v>10</v>
      </c>
      <c r="B131" s="390" t="s">
        <v>119</v>
      </c>
      <c r="C131" s="391"/>
      <c r="D131" s="391"/>
      <c r="E131" s="391"/>
      <c r="F131" s="392"/>
      <c r="G131" s="181"/>
      <c r="H131" s="395">
        <v>42</v>
      </c>
      <c r="I131" s="394"/>
      <c r="J131" s="183" t="s">
        <v>104</v>
      </c>
      <c r="K131" s="183">
        <v>67</v>
      </c>
      <c r="L131" s="190">
        <f>$L$107*2</f>
        <v>0.08</v>
      </c>
      <c r="M131" s="183">
        <f t="shared" si="7"/>
        <v>5.36</v>
      </c>
      <c r="N131" s="189"/>
      <c r="O131" s="185">
        <f t="shared" si="6"/>
        <v>6</v>
      </c>
      <c r="P131" s="324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361" t="s">
        <v>125</v>
      </c>
      <c r="K133" s="361"/>
      <c r="L133" s="361"/>
      <c r="M133" s="361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74" t="s">
        <v>128</v>
      </c>
      <c r="C135" s="375"/>
      <c r="D135" s="375"/>
      <c r="E135" s="375"/>
      <c r="F135" s="375"/>
      <c r="G135" s="375"/>
      <c r="H135" s="375"/>
      <c r="I135" s="383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25" t="s">
        <v>129</v>
      </c>
      <c r="D136" s="384" t="s">
        <v>130</v>
      </c>
      <c r="E136" s="384"/>
      <c r="F136" s="384" t="s">
        <v>131</v>
      </c>
      <c r="G136" s="384"/>
      <c r="H136" s="384"/>
      <c r="I136" s="384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6" t="str">
        <f>$D$18</f>
        <v>BLACK</v>
      </c>
      <c r="C137" s="385" t="s">
        <v>132</v>
      </c>
      <c r="D137" s="387" t="s">
        <v>133</v>
      </c>
      <c r="E137" s="388"/>
      <c r="F137" s="389" t="s">
        <v>134</v>
      </c>
      <c r="G137" s="389"/>
      <c r="H137" s="389"/>
      <c r="I137" s="389"/>
      <c r="J137" s="35"/>
      <c r="K137" s="35"/>
      <c r="L137" s="35"/>
      <c r="M137" s="35"/>
      <c r="N137" s="35"/>
    </row>
    <row r="138" spans="1:16" s="15" customFormat="1" ht="66" hidden="1">
      <c r="A138" s="92"/>
      <c r="B138" s="326" t="str">
        <f>$D$23</f>
        <v>GREY HEATHER</v>
      </c>
      <c r="C138" s="386"/>
      <c r="D138" s="349" t="s">
        <v>135</v>
      </c>
      <c r="E138" s="351"/>
      <c r="F138" s="389" t="s">
        <v>136</v>
      </c>
      <c r="G138" s="389"/>
      <c r="H138" s="389"/>
      <c r="I138" s="389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374"/>
      <c r="C140" s="375"/>
      <c r="D140" s="376"/>
      <c r="E140" s="376"/>
      <c r="F140" s="376"/>
      <c r="G140" s="376"/>
      <c r="H140" s="376"/>
      <c r="I140" s="377"/>
      <c r="J140" s="35"/>
      <c r="K140" s="35"/>
    </row>
    <row r="141" spans="1:16" s="15" customFormat="1" ht="33" hidden="1">
      <c r="A141" s="92"/>
      <c r="B141" s="364"/>
      <c r="C141" s="365"/>
      <c r="D141" s="246" t="s">
        <v>36</v>
      </c>
      <c r="E141" s="246" t="s">
        <v>37</v>
      </c>
      <c r="F141" s="246" t="s">
        <v>38</v>
      </c>
      <c r="G141" s="246" t="s">
        <v>39</v>
      </c>
      <c r="H141" s="246" t="s">
        <v>40</v>
      </c>
      <c r="I141" s="246" t="s">
        <v>41</v>
      </c>
      <c r="J141" s="35"/>
    </row>
    <row r="142" spans="1:16" s="15" customFormat="1" ht="178.5" hidden="1" customHeight="1">
      <c r="A142" s="92"/>
      <c r="B142" s="378" t="s">
        <v>137</v>
      </c>
      <c r="C142" s="378"/>
      <c r="D142" s="327"/>
      <c r="E142" s="327">
        <v>2.2000000000000002</v>
      </c>
      <c r="F142" s="379">
        <v>3</v>
      </c>
      <c r="G142" s="380"/>
      <c r="H142" s="380"/>
      <c r="I142" s="381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138</v>
      </c>
      <c r="C144" s="382" t="s">
        <v>139</v>
      </c>
      <c r="D144" s="382"/>
      <c r="E144" s="382"/>
      <c r="F144" s="382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374" t="s">
        <v>128</v>
      </c>
      <c r="C145" s="375"/>
      <c r="D145" s="375"/>
      <c r="E145" s="375"/>
      <c r="F145" s="375"/>
      <c r="G145" s="375"/>
      <c r="H145" s="375"/>
      <c r="I145" s="383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371" t="s">
        <v>142</v>
      </c>
      <c r="F146" s="372"/>
      <c r="G146" s="372"/>
      <c r="H146" s="372"/>
      <c r="I146" s="373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349" t="s">
        <v>145</v>
      </c>
      <c r="F147" s="350"/>
      <c r="G147" s="350"/>
      <c r="H147" s="350"/>
      <c r="I147" s="351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349" t="s">
        <v>146</v>
      </c>
      <c r="F148" s="350"/>
      <c r="G148" s="350"/>
      <c r="H148" s="350"/>
      <c r="I148" s="351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349" t="s">
        <v>145</v>
      </c>
      <c r="F149" s="350"/>
      <c r="G149" s="350"/>
      <c r="H149" s="350"/>
      <c r="I149" s="351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349" t="s">
        <v>145</v>
      </c>
      <c r="F150" s="350"/>
      <c r="G150" s="350"/>
      <c r="H150" s="350"/>
      <c r="I150" s="351"/>
      <c r="J150" s="35"/>
      <c r="K150" s="35"/>
      <c r="L150" s="35"/>
      <c r="M150" s="35"/>
      <c r="N150" s="35"/>
    </row>
    <row r="151" spans="1:16" s="15" customFormat="1" ht="33">
      <c r="A151" s="92"/>
      <c r="B151" s="374" t="s">
        <v>147</v>
      </c>
      <c r="C151" s="375"/>
      <c r="D151" s="376"/>
      <c r="E151" s="376"/>
      <c r="F151" s="376"/>
      <c r="G151" s="376"/>
      <c r="H151" s="376"/>
      <c r="I151" s="377"/>
      <c r="J151" s="35"/>
      <c r="K151" s="35"/>
    </row>
    <row r="152" spans="1:16" s="15" customFormat="1" ht="56.25" customHeight="1">
      <c r="A152" s="92"/>
      <c r="B152" s="364"/>
      <c r="C152" s="365"/>
      <c r="D152" s="246" t="s">
        <v>36</v>
      </c>
      <c r="E152" s="246" t="s">
        <v>37</v>
      </c>
      <c r="F152" s="246" t="s">
        <v>38</v>
      </c>
      <c r="G152" s="246" t="s">
        <v>39</v>
      </c>
      <c r="H152" s="246" t="s">
        <v>40</v>
      </c>
      <c r="I152" s="246" t="s">
        <v>41</v>
      </c>
      <c r="J152" s="35"/>
    </row>
    <row r="153" spans="1:16" s="15" customFormat="1" ht="111.75" customHeight="1">
      <c r="A153" s="92"/>
      <c r="B153" s="366" t="s">
        <v>148</v>
      </c>
      <c r="C153" s="367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366" t="s">
        <v>149</v>
      </c>
      <c r="C154" s="367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368" t="s">
        <v>152</v>
      </c>
      <c r="D157" s="369"/>
      <c r="E157" s="369"/>
      <c r="F157" s="369"/>
      <c r="G157" s="369"/>
      <c r="H157" s="369"/>
      <c r="I157" s="370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6" t="str">
        <f>$D$18</f>
        <v>BLACK</v>
      </c>
      <c r="C158" s="349" t="s">
        <v>153</v>
      </c>
      <c r="D158" s="350"/>
      <c r="E158" s="350"/>
      <c r="F158" s="350"/>
      <c r="G158" s="350"/>
      <c r="H158" s="350"/>
      <c r="I158" s="351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6" t="str">
        <f>$D$23</f>
        <v>GREY HEATHER</v>
      </c>
      <c r="C159" s="349" t="s">
        <v>154</v>
      </c>
      <c r="D159" s="350"/>
      <c r="E159" s="350"/>
      <c r="F159" s="350"/>
      <c r="G159" s="350"/>
      <c r="H159" s="350"/>
      <c r="I159" s="351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6" t="s">
        <v>155</v>
      </c>
      <c r="C160" s="352" t="s">
        <v>153</v>
      </c>
      <c r="D160" s="353"/>
      <c r="E160" s="353"/>
      <c r="F160" s="353"/>
      <c r="G160" s="353"/>
      <c r="H160" s="353"/>
      <c r="I160" s="354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6" t="s">
        <v>156</v>
      </c>
      <c r="C161" s="355"/>
      <c r="D161" s="356"/>
      <c r="E161" s="356"/>
      <c r="F161" s="356"/>
      <c r="G161" s="356"/>
      <c r="H161" s="356"/>
      <c r="I161" s="357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6" t="s">
        <v>50</v>
      </c>
      <c r="C162" s="358"/>
      <c r="D162" s="359"/>
      <c r="E162" s="359"/>
      <c r="F162" s="359"/>
      <c r="G162" s="359"/>
      <c r="H162" s="359"/>
      <c r="I162" s="360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61" t="s">
        <v>157</v>
      </c>
      <c r="C164" s="361"/>
      <c r="D164" s="361"/>
      <c r="E164" s="361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328" t="s">
        <v>161</v>
      </c>
      <c r="C168" s="329" t="s">
        <v>37</v>
      </c>
      <c r="D168" s="329" t="s">
        <v>38</v>
      </c>
      <c r="E168" s="329" t="s">
        <v>39</v>
      </c>
      <c r="F168" s="329" t="s">
        <v>40</v>
      </c>
      <c r="G168" s="329" t="s">
        <v>41</v>
      </c>
      <c r="H168" s="329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328" t="s">
        <v>162</v>
      </c>
      <c r="C169" s="185">
        <f>G42</f>
        <v>133</v>
      </c>
      <c r="D169" s="185">
        <f>H42</f>
        <v>268</v>
      </c>
      <c r="E169" s="185">
        <f>I42</f>
        <v>248</v>
      </c>
      <c r="F169" s="185">
        <f>J42</f>
        <v>105</v>
      </c>
      <c r="G169" s="185">
        <f>K42</f>
        <v>15</v>
      </c>
      <c r="H169" s="185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362"/>
      <c r="B170" s="363"/>
      <c r="C170" s="363"/>
      <c r="D170" s="363"/>
      <c r="E170" s="363"/>
      <c r="F170" s="363"/>
      <c r="G170" s="363"/>
      <c r="H170" s="363"/>
      <c r="I170" s="363"/>
      <c r="J170" s="363"/>
      <c r="K170" s="363"/>
      <c r="L170" s="363"/>
      <c r="M170" s="363"/>
      <c r="N170" s="363"/>
      <c r="O170" s="363"/>
      <c r="P170" s="363"/>
    </row>
    <row r="171" spans="1:16" s="96" customFormat="1" ht="132.94999999999999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U137"/>
  <sheetViews>
    <sheetView view="pageBreakPreview" topLeftCell="A3" zoomScale="40" zoomScaleNormal="10" zoomScaleSheetLayoutView="40" zoomScalePageLayoutView="25" workbookViewId="0">
      <selection activeCell="W5" sqref="W5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39.140625" style="38" customWidth="1"/>
    <col min="5" max="5" width="22.85546875" style="38" customWidth="1"/>
    <col min="6" max="6" width="24.5703125" style="238" customWidth="1"/>
    <col min="7" max="7" width="20" style="39" customWidth="1"/>
    <col min="8" max="8" width="19.42578125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5.7109375" style="38" customWidth="1"/>
    <col min="14" max="15" width="13.42578125" style="38" customWidth="1"/>
    <col min="16" max="16" width="24.140625" style="38" customWidth="1"/>
    <col min="17" max="17" width="27.140625" style="38" customWidth="1"/>
    <col min="18" max="18" width="9.140625" style="38"/>
    <col min="19" max="19" width="13.28515625" style="38" bestFit="1" customWidth="1"/>
    <col min="20" max="20" width="9.5703125" style="38" bestFit="1" customWidth="1"/>
    <col min="21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229"/>
      <c r="G1" s="69"/>
      <c r="H1" s="69"/>
      <c r="I1" s="69"/>
      <c r="J1" s="69"/>
      <c r="K1" s="69"/>
      <c r="L1" s="71"/>
      <c r="M1" s="71"/>
      <c r="N1" s="449" t="s">
        <v>0</v>
      </c>
      <c r="O1" s="449" t="s">
        <v>0</v>
      </c>
      <c r="P1" s="450" t="s">
        <v>1</v>
      </c>
      <c r="Q1" s="450"/>
    </row>
    <row r="2" spans="1:17" s="4" customFormat="1" ht="39.950000000000003" customHeight="1">
      <c r="A2" s="69"/>
      <c r="B2" s="69"/>
      <c r="C2" s="69"/>
      <c r="D2" s="69"/>
      <c r="E2" s="69"/>
      <c r="F2" s="229"/>
      <c r="G2" s="69"/>
      <c r="H2" s="69"/>
      <c r="I2" s="69"/>
      <c r="J2" s="69"/>
      <c r="K2" s="69"/>
      <c r="L2" s="71"/>
      <c r="M2" s="71"/>
      <c r="N2" s="449" t="s">
        <v>2</v>
      </c>
      <c r="O2" s="449" t="s">
        <v>2</v>
      </c>
      <c r="P2" s="451" t="s">
        <v>3</v>
      </c>
      <c r="Q2" s="451"/>
    </row>
    <row r="3" spans="1:17" s="4" customFormat="1" ht="39.950000000000003" customHeight="1">
      <c r="A3" s="69"/>
      <c r="B3" s="69"/>
      <c r="C3" s="69"/>
      <c r="D3" s="69"/>
      <c r="E3" s="69"/>
      <c r="F3" s="229"/>
      <c r="G3" s="69"/>
      <c r="H3" s="69"/>
      <c r="I3" s="69"/>
      <c r="J3" s="69"/>
      <c r="K3" s="69"/>
      <c r="L3" s="71"/>
      <c r="M3" s="71"/>
      <c r="N3" s="449" t="s">
        <v>4</v>
      </c>
      <c r="O3" s="449" t="s">
        <v>4</v>
      </c>
      <c r="P3" s="452" t="s">
        <v>5</v>
      </c>
      <c r="Q3" s="450"/>
    </row>
    <row r="4" spans="1:17" s="5" customFormat="1" ht="33" customHeight="1" thickBot="1">
      <c r="B4" s="6" t="s">
        <v>163</v>
      </c>
      <c r="F4" s="230"/>
      <c r="G4" s="7"/>
    </row>
    <row r="5" spans="1:17" s="5" customFormat="1" ht="46.5" customHeight="1">
      <c r="B5" s="8" t="s">
        <v>7</v>
      </c>
      <c r="C5" s="8"/>
      <c r="D5" s="6"/>
      <c r="F5" s="231"/>
      <c r="G5" s="435" t="s">
        <v>164</v>
      </c>
      <c r="H5" s="436"/>
      <c r="I5" s="436"/>
      <c r="J5" s="436"/>
      <c r="K5" s="436"/>
      <c r="L5" s="436"/>
      <c r="M5" s="437"/>
    </row>
    <row r="6" spans="1:17" s="10" customFormat="1" ht="46.5" customHeight="1">
      <c r="B6" s="11" t="s">
        <v>9</v>
      </c>
      <c r="C6" s="11"/>
      <c r="D6" s="12" t="s">
        <v>165</v>
      </c>
      <c r="E6" s="14"/>
      <c r="F6" s="232"/>
      <c r="G6" s="438"/>
      <c r="H6" s="439"/>
      <c r="I6" s="439"/>
      <c r="J6" s="439"/>
      <c r="K6" s="439"/>
      <c r="L6" s="439"/>
      <c r="M6" s="440"/>
      <c r="N6" s="13"/>
      <c r="O6" s="13"/>
      <c r="P6" s="13"/>
      <c r="Q6" s="13"/>
    </row>
    <row r="7" spans="1:17" s="10" customFormat="1" ht="46.5" customHeight="1">
      <c r="B7" s="11" t="s">
        <v>11</v>
      </c>
      <c r="C7" s="11"/>
      <c r="D7" s="12" t="s">
        <v>166</v>
      </c>
      <c r="E7" s="12"/>
      <c r="F7" s="232"/>
      <c r="G7" s="438"/>
      <c r="H7" s="439"/>
      <c r="I7" s="439"/>
      <c r="J7" s="439"/>
      <c r="K7" s="439"/>
      <c r="L7" s="439"/>
      <c r="M7" s="440"/>
      <c r="N7" s="13"/>
      <c r="O7" s="13"/>
      <c r="P7" s="13"/>
      <c r="Q7" s="13"/>
    </row>
    <row r="8" spans="1:17" s="10" customFormat="1" ht="46.5" customHeight="1" thickBot="1">
      <c r="B8" s="11" t="s">
        <v>13</v>
      </c>
      <c r="C8" s="11"/>
      <c r="D8" s="473" t="s">
        <v>167</v>
      </c>
      <c r="E8" s="444"/>
      <c r="F8" s="444"/>
      <c r="G8" s="441"/>
      <c r="H8" s="442"/>
      <c r="I8" s="442"/>
      <c r="J8" s="442"/>
      <c r="K8" s="442"/>
      <c r="L8" s="442"/>
      <c r="M8" s="443"/>
      <c r="N8" s="13"/>
      <c r="O8" s="13"/>
      <c r="P8" s="13"/>
      <c r="Q8" s="13"/>
    </row>
    <row r="9" spans="1:17" s="15" customFormat="1" ht="33">
      <c r="B9" s="16" t="s">
        <v>15</v>
      </c>
      <c r="C9" s="16"/>
      <c r="D9" s="137" t="s">
        <v>168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3">
      <c r="B10" s="309" t="s">
        <v>17</v>
      </c>
      <c r="C10" s="309"/>
      <c r="D10" s="136" t="s">
        <v>169</v>
      </c>
      <c r="E10" s="136"/>
      <c r="F10" s="330"/>
      <c r="G10" s="310"/>
      <c r="H10" s="136"/>
      <c r="I10" s="182"/>
      <c r="J10" s="331" t="s">
        <v>19</v>
      </c>
      <c r="K10" s="182"/>
      <c r="L10" s="182"/>
      <c r="M10" s="182" t="s">
        <v>170</v>
      </c>
      <c r="N10" s="311"/>
      <c r="O10" s="311"/>
      <c r="P10" s="311"/>
      <c r="Q10" s="311"/>
    </row>
    <row r="11" spans="1:17" s="15" customFormat="1" ht="68.25" customHeight="1">
      <c r="B11" s="182" t="s">
        <v>21</v>
      </c>
      <c r="C11" s="182"/>
      <c r="D11" s="445">
        <v>45418</v>
      </c>
      <c r="E11" s="446"/>
      <c r="F11" s="446"/>
      <c r="G11" s="313"/>
      <c r="H11" s="312"/>
      <c r="I11" s="182"/>
      <c r="J11" s="331" t="s">
        <v>22</v>
      </c>
      <c r="K11" s="182"/>
      <c r="L11" s="182"/>
      <c r="M11" s="447" t="s">
        <v>171</v>
      </c>
      <c r="N11" s="447"/>
      <c r="O11" s="447"/>
      <c r="P11" s="447"/>
      <c r="Q11" s="447"/>
    </row>
    <row r="12" spans="1:17" s="15" customFormat="1" ht="33">
      <c r="B12" s="182" t="s">
        <v>24</v>
      </c>
      <c r="C12" s="182"/>
      <c r="D12" s="314">
        <f>D11+10</f>
        <v>45428</v>
      </c>
      <c r="E12" s="182"/>
      <c r="F12" s="316"/>
      <c r="G12" s="315"/>
      <c r="H12" s="316"/>
      <c r="I12" s="182"/>
      <c r="J12" s="331" t="s">
        <v>25</v>
      </c>
      <c r="M12" s="182" t="s">
        <v>172</v>
      </c>
      <c r="N12" s="182"/>
      <c r="O12" s="316"/>
      <c r="P12" s="316"/>
      <c r="Q12" s="311"/>
    </row>
    <row r="13" spans="1:17" s="15" customFormat="1" ht="33">
      <c r="B13" s="448"/>
      <c r="C13" s="448"/>
      <c r="D13" s="448"/>
      <c r="E13" s="448"/>
      <c r="F13" s="448"/>
      <c r="G13" s="315"/>
      <c r="H13" s="316"/>
      <c r="I13" s="182"/>
      <c r="J13" s="331" t="s">
        <v>27</v>
      </c>
      <c r="K13" s="182"/>
      <c r="L13" s="182"/>
      <c r="M13" s="182"/>
      <c r="N13" s="316"/>
      <c r="O13" s="311"/>
      <c r="P13" s="311"/>
      <c r="Q13" s="316"/>
    </row>
    <row r="14" spans="1:17" s="15" customFormat="1" ht="33">
      <c r="B14" s="182" t="s">
        <v>29</v>
      </c>
      <c r="C14" s="182"/>
      <c r="D14" s="182" t="s">
        <v>30</v>
      </c>
      <c r="E14" s="182"/>
      <c r="F14" s="316"/>
      <c r="G14" s="317"/>
      <c r="H14" s="182"/>
      <c r="I14" s="182"/>
      <c r="J14" s="331" t="s">
        <v>31</v>
      </c>
      <c r="K14" s="182"/>
      <c r="L14" s="182"/>
      <c r="M14" s="311" t="s">
        <v>173</v>
      </c>
      <c r="N14" s="311"/>
      <c r="O14" s="311"/>
      <c r="P14" s="311"/>
      <c r="Q14" s="311"/>
    </row>
    <row r="15" spans="1:17" s="15" customFormat="1" ht="32.450000000000003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198" customFormat="1" ht="37.5" customHeight="1">
      <c r="B17" s="194"/>
      <c r="C17" s="195" t="s">
        <v>34</v>
      </c>
      <c r="D17" s="195" t="s">
        <v>35</v>
      </c>
      <c r="E17" s="196" t="s">
        <v>36</v>
      </c>
      <c r="F17" s="196" t="s">
        <v>174</v>
      </c>
      <c r="G17" s="196" t="s">
        <v>37</v>
      </c>
      <c r="H17" s="196" t="s">
        <v>38</v>
      </c>
      <c r="I17" s="196" t="s">
        <v>39</v>
      </c>
      <c r="J17" s="196" t="s">
        <v>40</v>
      </c>
      <c r="K17" s="196" t="s">
        <v>41</v>
      </c>
      <c r="L17" s="196"/>
      <c r="M17" s="196"/>
      <c r="N17" s="196"/>
      <c r="O17" s="196"/>
      <c r="P17" s="196"/>
      <c r="Q17" s="197" t="s">
        <v>42</v>
      </c>
    </row>
    <row r="18" spans="2:17" s="198" customFormat="1" ht="52.5">
      <c r="B18" s="199" t="s">
        <v>43</v>
      </c>
      <c r="C18" s="200"/>
      <c r="D18" s="201" t="s">
        <v>175</v>
      </c>
      <c r="E18" s="202"/>
      <c r="F18" s="203">
        <v>0</v>
      </c>
      <c r="G18" s="203">
        <v>0</v>
      </c>
      <c r="H18" s="203">
        <v>1</v>
      </c>
      <c r="I18" s="203">
        <v>0</v>
      </c>
      <c r="J18" s="203">
        <v>0</v>
      </c>
      <c r="K18" s="203">
        <v>0</v>
      </c>
      <c r="L18" s="203"/>
      <c r="M18" s="203"/>
      <c r="N18" s="203"/>
      <c r="O18" s="203"/>
      <c r="P18" s="203"/>
      <c r="Q18" s="204">
        <f>SUM(E18:P18)</f>
        <v>1</v>
      </c>
    </row>
    <row r="19" spans="2:17" s="198" customFormat="1" ht="52.5">
      <c r="B19" s="199" t="s">
        <v>45</v>
      </c>
      <c r="C19" s="200"/>
      <c r="D19" s="202" t="str">
        <f>+D18</f>
        <v>DAZZLING BLUE</v>
      </c>
      <c r="E19" s="202"/>
      <c r="F19" s="203">
        <v>0</v>
      </c>
      <c r="G19" s="203">
        <v>0</v>
      </c>
      <c r="H19" s="203">
        <v>2</v>
      </c>
      <c r="I19" s="203">
        <v>0</v>
      </c>
      <c r="J19" s="203">
        <v>0</v>
      </c>
      <c r="K19" s="203">
        <v>0</v>
      </c>
      <c r="L19" s="205"/>
      <c r="M19" s="205"/>
      <c r="N19" s="205"/>
      <c r="O19" s="205"/>
      <c r="P19" s="205"/>
      <c r="Q19" s="204">
        <f>SUM(E19:P19)</f>
        <v>2</v>
      </c>
    </row>
    <row r="20" spans="2:17" s="198" customFormat="1" ht="52.5" hidden="1">
      <c r="B20" s="199" t="s">
        <v>176</v>
      </c>
      <c r="C20" s="200"/>
      <c r="D20" s="202" t="str">
        <f>D19</f>
        <v>DAZZLING BLUE</v>
      </c>
      <c r="E20" s="202"/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26"/>
      <c r="M20" s="205"/>
      <c r="N20" s="205"/>
      <c r="O20" s="205"/>
      <c r="P20" s="205"/>
      <c r="Q20" s="204">
        <f>SUM(E20:P20)</f>
        <v>0</v>
      </c>
    </row>
    <row r="21" spans="2:17" s="198" customFormat="1" ht="52.5" hidden="1">
      <c r="B21" s="199" t="s">
        <v>177</v>
      </c>
      <c r="C21" s="200"/>
      <c r="D21" s="202" t="str">
        <f>D20</f>
        <v>DAZZLING BLUE</v>
      </c>
      <c r="E21" s="202"/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26"/>
      <c r="M21" s="205"/>
      <c r="N21" s="205"/>
      <c r="O21" s="205"/>
      <c r="P21" s="205"/>
      <c r="Q21" s="204">
        <f>SUM(E21:P21)</f>
        <v>0</v>
      </c>
    </row>
    <row r="22" spans="2:17" s="211" customFormat="1" ht="52.5">
      <c r="B22" s="206" t="s">
        <v>46</v>
      </c>
      <c r="C22" s="206"/>
      <c r="D22" s="207" t="str">
        <f>+D19</f>
        <v>DAZZLING BLUE</v>
      </c>
      <c r="E22" s="208"/>
      <c r="F22" s="209">
        <f t="shared" ref="F22:K22" si="0">SUM(F18:F21)</f>
        <v>0</v>
      </c>
      <c r="G22" s="209">
        <f>SUM(G18:G21)</f>
        <v>0</v>
      </c>
      <c r="H22" s="209">
        <f t="shared" si="0"/>
        <v>3</v>
      </c>
      <c r="I22" s="209">
        <f t="shared" si="0"/>
        <v>0</v>
      </c>
      <c r="J22" s="209">
        <f t="shared" si="0"/>
        <v>0</v>
      </c>
      <c r="K22" s="209">
        <f t="shared" si="0"/>
        <v>0</v>
      </c>
      <c r="L22" s="210"/>
      <c r="M22" s="209"/>
      <c r="N22" s="209"/>
      <c r="O22" s="209"/>
      <c r="P22" s="209"/>
      <c r="Q22" s="209">
        <f>SUM(Q18:Q21)</f>
        <v>3</v>
      </c>
    </row>
    <row r="23" spans="2:17" s="198" customFormat="1" ht="52.5">
      <c r="B23" s="212"/>
      <c r="C23" s="212"/>
      <c r="D23" s="212"/>
      <c r="E23" s="213"/>
      <c r="F23" s="233"/>
      <c r="G23" s="214"/>
      <c r="H23" s="213"/>
      <c r="I23" s="213"/>
      <c r="J23" s="213"/>
      <c r="K23" s="213"/>
      <c r="L23" s="213"/>
      <c r="M23" s="215"/>
      <c r="N23" s="215"/>
      <c r="O23" s="215"/>
      <c r="P23" s="215"/>
      <c r="Q23" s="216"/>
    </row>
    <row r="24" spans="2:17" s="198" customFormat="1" ht="52.5" hidden="1">
      <c r="B24" s="194"/>
      <c r="C24" s="195" t="s">
        <v>34</v>
      </c>
      <c r="D24" s="195" t="s">
        <v>35</v>
      </c>
      <c r="E24" s="217" t="s">
        <v>36</v>
      </c>
      <c r="F24" s="217" t="s">
        <v>174</v>
      </c>
      <c r="G24" s="196" t="s">
        <v>37</v>
      </c>
      <c r="H24" s="196" t="s">
        <v>38</v>
      </c>
      <c r="I24" s="196" t="s">
        <v>39</v>
      </c>
      <c r="J24" s="196" t="s">
        <v>40</v>
      </c>
      <c r="K24" s="196" t="s">
        <v>41</v>
      </c>
      <c r="L24" s="196"/>
      <c r="M24" s="217"/>
      <c r="N24" s="217"/>
      <c r="O24" s="217"/>
      <c r="P24" s="217"/>
      <c r="Q24" s="197" t="s">
        <v>42</v>
      </c>
    </row>
    <row r="25" spans="2:17" s="198" customFormat="1" ht="52.5" hidden="1">
      <c r="B25" s="199" t="s">
        <v>43</v>
      </c>
      <c r="C25" s="200"/>
      <c r="D25" s="201" t="s">
        <v>178</v>
      </c>
      <c r="E25" s="202"/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/>
      <c r="M25" s="203"/>
      <c r="N25" s="203"/>
      <c r="O25" s="203"/>
      <c r="P25" s="203"/>
      <c r="Q25" s="204">
        <f>SUM(E25:P25)</f>
        <v>0</v>
      </c>
    </row>
    <row r="26" spans="2:17" s="198" customFormat="1" ht="52.5" hidden="1">
      <c r="B26" s="199" t="s">
        <v>45</v>
      </c>
      <c r="C26" s="200"/>
      <c r="D26" s="202" t="str">
        <f>+D25</f>
        <v>RAIN FOREST</v>
      </c>
      <c r="E26" s="202"/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5"/>
      <c r="M26" s="205"/>
      <c r="N26" s="205"/>
      <c r="O26" s="205"/>
      <c r="P26" s="205"/>
      <c r="Q26" s="204">
        <f>SUM(E26:P26)</f>
        <v>0</v>
      </c>
    </row>
    <row r="27" spans="2:17" s="198" customFormat="1" ht="52.5" hidden="1">
      <c r="B27" s="199" t="s">
        <v>176</v>
      </c>
      <c r="C27" s="200"/>
      <c r="D27" s="202" t="s">
        <v>179</v>
      </c>
      <c r="E27" s="202"/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26"/>
      <c r="M27" s="205"/>
      <c r="N27" s="205"/>
      <c r="O27" s="205"/>
      <c r="P27" s="205"/>
      <c r="Q27" s="204">
        <f>SUM(E27:P27)</f>
        <v>0</v>
      </c>
    </row>
    <row r="28" spans="2:17" s="198" customFormat="1" ht="52.5" hidden="1">
      <c r="B28" s="199" t="s">
        <v>177</v>
      </c>
      <c r="C28" s="200"/>
      <c r="D28" s="202" t="str">
        <f>D27</f>
        <v>CLASSIC BLUE</v>
      </c>
      <c r="E28" s="202"/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26"/>
      <c r="M28" s="205"/>
      <c r="N28" s="205"/>
      <c r="O28" s="205"/>
      <c r="P28" s="205"/>
      <c r="Q28" s="204">
        <f>SUM(E28:P28)</f>
        <v>0</v>
      </c>
    </row>
    <row r="29" spans="2:17" s="211" customFormat="1" ht="52.5" hidden="1">
      <c r="B29" s="206" t="s">
        <v>46</v>
      </c>
      <c r="C29" s="206"/>
      <c r="D29" s="207" t="str">
        <f>+D26</f>
        <v>RAIN FOREST</v>
      </c>
      <c r="E29" s="208"/>
      <c r="F29" s="209">
        <f>SUM(F25:F28)</f>
        <v>0</v>
      </c>
      <c r="G29" s="209">
        <f t="shared" ref="G29:K29" si="1">SUM(G25:G28)</f>
        <v>0</v>
      </c>
      <c r="H29" s="209">
        <f t="shared" si="1"/>
        <v>0</v>
      </c>
      <c r="I29" s="209">
        <f t="shared" si="1"/>
        <v>0</v>
      </c>
      <c r="J29" s="209">
        <f t="shared" si="1"/>
        <v>0</v>
      </c>
      <c r="K29" s="209">
        <f t="shared" si="1"/>
        <v>0</v>
      </c>
      <c r="L29" s="210"/>
      <c r="M29" s="209"/>
      <c r="N29" s="209"/>
      <c r="O29" s="209"/>
      <c r="P29" s="209"/>
      <c r="Q29" s="209">
        <f t="shared" ref="Q29" si="2">SUM(Q25:Q28)</f>
        <v>0</v>
      </c>
    </row>
    <row r="30" spans="2:17" s="198" customFormat="1" ht="52.5" hidden="1">
      <c r="B30" s="212"/>
      <c r="C30" s="212"/>
      <c r="D30" s="212"/>
      <c r="E30" s="213"/>
      <c r="F30" s="233"/>
      <c r="G30" s="214"/>
      <c r="H30" s="213"/>
      <c r="I30" s="213"/>
      <c r="J30" s="213"/>
      <c r="K30" s="213"/>
      <c r="L30" s="213"/>
      <c r="M30" s="215"/>
      <c r="N30" s="215"/>
      <c r="O30" s="215"/>
      <c r="P30" s="215"/>
      <c r="Q30" s="216"/>
    </row>
    <row r="31" spans="2:17" s="198" customFormat="1" ht="52.5" hidden="1">
      <c r="B31" s="194"/>
      <c r="C31" s="195" t="s">
        <v>34</v>
      </c>
      <c r="D31" s="195" t="s">
        <v>35</v>
      </c>
      <c r="E31" s="210" t="s">
        <v>36</v>
      </c>
      <c r="F31" s="210" t="s">
        <v>174</v>
      </c>
      <c r="G31" s="196" t="s">
        <v>37</v>
      </c>
      <c r="H31" s="196" t="s">
        <v>38</v>
      </c>
      <c r="I31" s="196" t="s">
        <v>39</v>
      </c>
      <c r="J31" s="196" t="s">
        <v>40</v>
      </c>
      <c r="K31" s="196" t="s">
        <v>41</v>
      </c>
      <c r="L31" s="218"/>
      <c r="M31" s="219"/>
      <c r="N31" s="219"/>
      <c r="O31" s="219"/>
      <c r="P31" s="219"/>
      <c r="Q31" s="197" t="s">
        <v>42</v>
      </c>
    </row>
    <row r="32" spans="2:17" s="198" customFormat="1" ht="52.5" hidden="1">
      <c r="B32" s="199" t="s">
        <v>43</v>
      </c>
      <c r="C32" s="200"/>
      <c r="D32" s="202" t="s">
        <v>180</v>
      </c>
      <c r="E32" s="227"/>
      <c r="F32" s="234"/>
      <c r="G32" s="203"/>
      <c r="H32" s="203">
        <v>0</v>
      </c>
      <c r="I32" s="203"/>
      <c r="J32" s="203"/>
      <c r="K32" s="203"/>
      <c r="L32" s="203"/>
      <c r="M32" s="205"/>
      <c r="N32" s="205"/>
      <c r="O32" s="205"/>
      <c r="P32" s="205"/>
      <c r="Q32" s="204">
        <f>SUM(E32:P32)</f>
        <v>0</v>
      </c>
    </row>
    <row r="33" spans="1:21" s="198" customFormat="1" ht="52.5" hidden="1">
      <c r="B33" s="199" t="s">
        <v>45</v>
      </c>
      <c r="C33" s="200"/>
      <c r="D33" s="202" t="str">
        <f>+D32</f>
        <v>SHARP GREEN</v>
      </c>
      <c r="E33" s="227"/>
      <c r="F33" s="205">
        <f t="shared" ref="F33:K34" si="3">ROUNDUP(F32*5%,0)</f>
        <v>0</v>
      </c>
      <c r="G33" s="205">
        <f t="shared" si="3"/>
        <v>0</v>
      </c>
      <c r="H33" s="205">
        <v>0</v>
      </c>
      <c r="I33" s="205">
        <f>ROUNDUP(I32*5%,0)</f>
        <v>0</v>
      </c>
      <c r="J33" s="205">
        <f t="shared" si="3"/>
        <v>0</v>
      </c>
      <c r="K33" s="205">
        <f t="shared" si="3"/>
        <v>0</v>
      </c>
      <c r="L33" s="205"/>
      <c r="M33" s="205"/>
      <c r="N33" s="205"/>
      <c r="O33" s="205"/>
      <c r="P33" s="205"/>
      <c r="Q33" s="204">
        <f>SUM(E33:P33)</f>
        <v>0</v>
      </c>
    </row>
    <row r="34" spans="1:21" s="198" customFormat="1" ht="52.5" hidden="1">
      <c r="B34" s="199" t="s">
        <v>176</v>
      </c>
      <c r="C34" s="200"/>
      <c r="D34" s="202" t="str">
        <f>D33</f>
        <v>SHARP GREEN</v>
      </c>
      <c r="E34" s="202"/>
      <c r="F34" s="205">
        <f t="shared" si="3"/>
        <v>0</v>
      </c>
      <c r="G34" s="205">
        <f t="shared" si="3"/>
        <v>0</v>
      </c>
      <c r="H34" s="205">
        <v>0</v>
      </c>
      <c r="I34" s="205">
        <f>ROUNDUP(I33*5%,0)</f>
        <v>0</v>
      </c>
      <c r="J34" s="205">
        <f t="shared" si="3"/>
        <v>0</v>
      </c>
      <c r="K34" s="205">
        <f t="shared" si="3"/>
        <v>0</v>
      </c>
      <c r="L34" s="226"/>
      <c r="M34" s="226"/>
      <c r="N34" s="226"/>
      <c r="O34" s="226"/>
      <c r="P34" s="226"/>
      <c r="Q34" s="204">
        <f>SUM(E34:P34)</f>
        <v>0</v>
      </c>
    </row>
    <row r="35" spans="1:21" s="198" customFormat="1" ht="52.5" hidden="1">
      <c r="B35" s="199" t="s">
        <v>177</v>
      </c>
      <c r="C35" s="200"/>
      <c r="D35" s="202" t="str">
        <f>D34</f>
        <v>SHARP GREEN</v>
      </c>
      <c r="E35" s="202"/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26"/>
      <c r="M35" s="205"/>
      <c r="N35" s="205"/>
      <c r="O35" s="205"/>
      <c r="P35" s="205"/>
      <c r="Q35" s="204">
        <f>SUM(E35:P35)</f>
        <v>0</v>
      </c>
    </row>
    <row r="36" spans="1:21" s="198" customFormat="1" ht="52.5" hidden="1">
      <c r="B36" s="220" t="s">
        <v>46</v>
      </c>
      <c r="C36" s="221"/>
      <c r="D36" s="228" t="str">
        <f>D35</f>
        <v>SHARP GREEN</v>
      </c>
      <c r="E36" s="228"/>
      <c r="F36" s="209">
        <f t="shared" ref="F36:K36" si="4">SUM(F32:F34)</f>
        <v>0</v>
      </c>
      <c r="G36" s="209">
        <f t="shared" si="4"/>
        <v>0</v>
      </c>
      <c r="H36" s="209">
        <f t="shared" si="4"/>
        <v>0</v>
      </c>
      <c r="I36" s="209">
        <f t="shared" si="4"/>
        <v>0</v>
      </c>
      <c r="J36" s="209">
        <f t="shared" si="4"/>
        <v>0</v>
      </c>
      <c r="K36" s="209">
        <f t="shared" si="4"/>
        <v>0</v>
      </c>
      <c r="L36" s="210"/>
      <c r="M36" s="217"/>
      <c r="N36" s="217"/>
      <c r="O36" s="217"/>
      <c r="P36" s="217"/>
      <c r="Q36" s="209">
        <f>SUM(Q32:Q34)</f>
        <v>0</v>
      </c>
    </row>
    <row r="37" spans="1:21" s="211" customFormat="1" ht="52.5">
      <c r="B37" s="222" t="s">
        <v>51</v>
      </c>
      <c r="C37" s="223"/>
      <c r="D37" s="222"/>
      <c r="E37" s="224"/>
      <c r="F37" s="225">
        <f t="shared" ref="F37:K37" si="5">+F22+F29</f>
        <v>0</v>
      </c>
      <c r="G37" s="225">
        <f t="shared" si="5"/>
        <v>0</v>
      </c>
      <c r="H37" s="225">
        <f t="shared" si="5"/>
        <v>3</v>
      </c>
      <c r="I37" s="225">
        <f t="shared" si="5"/>
        <v>0</v>
      </c>
      <c r="J37" s="225">
        <f t="shared" si="5"/>
        <v>0</v>
      </c>
      <c r="K37" s="225">
        <f t="shared" si="5"/>
        <v>0</v>
      </c>
      <c r="L37" s="225"/>
      <c r="M37" s="225"/>
      <c r="N37" s="225"/>
      <c r="O37" s="225"/>
      <c r="P37" s="225"/>
      <c r="Q37" s="225">
        <f>+Q22+Q29</f>
        <v>3</v>
      </c>
      <c r="S37" s="260"/>
    </row>
    <row r="38" spans="1:21" s="99" customFormat="1" ht="20.25" customHeight="1">
      <c r="B38" s="100"/>
      <c r="C38" s="101"/>
      <c r="D38" s="428" t="s">
        <v>181</v>
      </c>
      <c r="E38" s="428"/>
      <c r="F38" s="428"/>
      <c r="G38" s="428"/>
      <c r="H38" s="428"/>
      <c r="I38" s="428"/>
      <c r="J38" s="428"/>
      <c r="K38" s="428"/>
      <c r="L38" s="428"/>
      <c r="M38" s="428"/>
      <c r="N38" s="428"/>
      <c r="O38" s="428"/>
      <c r="P38" s="428"/>
      <c r="Q38" s="428"/>
    </row>
    <row r="39" spans="1:21" s="4" customFormat="1" ht="59.1" customHeight="1">
      <c r="B39" s="87" t="s">
        <v>53</v>
      </c>
      <c r="C39" s="24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28"/>
    </row>
    <row r="40" spans="1:21" s="25" customFormat="1" ht="168">
      <c r="A40" s="474" t="s">
        <v>54</v>
      </c>
      <c r="B40" s="474"/>
      <c r="C40" s="474"/>
      <c r="D40" s="187" t="s">
        <v>55</v>
      </c>
      <c r="E40" s="187" t="s">
        <v>56</v>
      </c>
      <c r="F40" s="187" t="s">
        <v>57</v>
      </c>
      <c r="G40" s="186" t="s">
        <v>58</v>
      </c>
      <c r="H40" s="186" t="s">
        <v>59</v>
      </c>
      <c r="I40" s="186" t="s">
        <v>60</v>
      </c>
      <c r="J40" s="186" t="s">
        <v>182</v>
      </c>
      <c r="K40" s="186" t="s">
        <v>183</v>
      </c>
      <c r="L40" s="186" t="s">
        <v>184</v>
      </c>
      <c r="M40" s="186" t="s">
        <v>63</v>
      </c>
      <c r="N40" s="480" t="s">
        <v>64</v>
      </c>
      <c r="O40" s="480"/>
      <c r="P40" s="480"/>
      <c r="Q40" s="480"/>
    </row>
    <row r="41" spans="1:21" s="34" customFormat="1" ht="45.75" customHeight="1">
      <c r="A41" s="469" t="str">
        <f>D22</f>
        <v>DAZZLING BLUE</v>
      </c>
      <c r="B41" s="469"/>
      <c r="C41" s="469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</row>
    <row r="42" spans="1:21" s="128" customFormat="1" ht="166.5" customHeight="1">
      <c r="A42" s="129">
        <v>1</v>
      </c>
      <c r="B42" s="418" t="str">
        <f>$M$11</f>
        <v>EP214-1 (Wujiang)_90% POLYESTER 10% SPANDEX_90GSM</v>
      </c>
      <c r="C42" s="418"/>
      <c r="D42" s="191" t="s">
        <v>185</v>
      </c>
      <c r="E42" s="191" t="str">
        <f>D18</f>
        <v>DAZZLING BLUE</v>
      </c>
      <c r="F42" s="129" t="s">
        <v>38</v>
      </c>
      <c r="G42" s="192">
        <f>$H$22</f>
        <v>3</v>
      </c>
      <c r="H42" s="193">
        <v>1.31</v>
      </c>
      <c r="I42" s="179">
        <f>H42*G42</f>
        <v>3.93</v>
      </c>
      <c r="J42" s="184"/>
      <c r="K42" s="243">
        <v>0</v>
      </c>
      <c r="L42" s="244">
        <v>0</v>
      </c>
      <c r="M42" s="266">
        <f>SUM(I42:L42)</f>
        <v>3.93</v>
      </c>
      <c r="N42" s="468" t="s">
        <v>186</v>
      </c>
      <c r="O42" s="468"/>
      <c r="P42" s="468"/>
      <c r="Q42" s="468"/>
    </row>
    <row r="43" spans="1:21" s="128" customFormat="1" ht="166.5" customHeight="1">
      <c r="A43" s="129">
        <v>2</v>
      </c>
      <c r="B43" s="418" t="str">
        <f>B42</f>
        <v>EP214-1 (Wujiang)_90% POLYESTER 10% SPANDEX_90GSM</v>
      </c>
      <c r="C43" s="418"/>
      <c r="D43" s="191" t="s">
        <v>187</v>
      </c>
      <c r="E43" s="191" t="s">
        <v>188</v>
      </c>
      <c r="F43" s="129" t="s">
        <v>38</v>
      </c>
      <c r="G43" s="192">
        <f>$H$22</f>
        <v>3</v>
      </c>
      <c r="H43" s="193">
        <v>0.3</v>
      </c>
      <c r="I43" s="179">
        <f>G43*H43</f>
        <v>0.89999999999999991</v>
      </c>
      <c r="J43" s="184"/>
      <c r="K43" s="243">
        <v>0</v>
      </c>
      <c r="L43" s="244">
        <v>0</v>
      </c>
      <c r="M43" s="266">
        <f>SUM(I43:L43)</f>
        <v>0.89999999999999991</v>
      </c>
      <c r="N43" s="468" t="s">
        <v>186</v>
      </c>
      <c r="O43" s="468"/>
      <c r="P43" s="468"/>
      <c r="Q43" s="468"/>
      <c r="U43" s="34"/>
    </row>
    <row r="44" spans="1:21" s="34" customFormat="1" ht="45.75" hidden="1" customHeight="1">
      <c r="A44" s="469" t="str">
        <f>D29</f>
        <v>RAIN FOREST</v>
      </c>
      <c r="B44" s="469"/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</row>
    <row r="45" spans="1:21" s="128" customFormat="1" ht="80.099999999999994" hidden="1" customHeight="1">
      <c r="A45" s="129">
        <v>1</v>
      </c>
      <c r="B45" s="418" t="str">
        <f>$M$11</f>
        <v>EP214-1 (Wujiang)_90% POLYESTER 10% SPANDEX_90GSM</v>
      </c>
      <c r="C45" s="418"/>
      <c r="D45" s="191" t="s">
        <v>65</v>
      </c>
      <c r="E45" s="191" t="str">
        <f>$A$44</f>
        <v>RAIN FOREST</v>
      </c>
      <c r="F45" s="129" t="s">
        <v>38</v>
      </c>
      <c r="G45" s="192">
        <f>$H$29</f>
        <v>0</v>
      </c>
      <c r="H45" s="193">
        <v>1.31</v>
      </c>
      <c r="I45" s="179">
        <f>H45*G45</f>
        <v>0</v>
      </c>
      <c r="J45" s="184"/>
      <c r="K45" s="243">
        <v>0</v>
      </c>
      <c r="L45" s="244">
        <v>0</v>
      </c>
      <c r="M45" s="266">
        <f>SUM(I45:L45)</f>
        <v>0</v>
      </c>
      <c r="N45" s="468" t="s">
        <v>186</v>
      </c>
      <c r="O45" s="468"/>
      <c r="P45" s="468"/>
      <c r="Q45" s="468"/>
    </row>
    <row r="46" spans="1:21" s="128" customFormat="1" ht="80.099999999999994" hidden="1" customHeight="1">
      <c r="A46" s="129">
        <v>2</v>
      </c>
      <c r="B46" s="418" t="str">
        <f>B45</f>
        <v>EP214-1 (Wujiang)_90% POLYESTER 10% SPANDEX_90GSM</v>
      </c>
      <c r="C46" s="418"/>
      <c r="D46" s="191" t="s">
        <v>189</v>
      </c>
      <c r="E46" s="191" t="str">
        <f>$A$44</f>
        <v>RAIN FOREST</v>
      </c>
      <c r="F46" s="129" t="s">
        <v>38</v>
      </c>
      <c r="G46" s="192">
        <f>$H$29</f>
        <v>0</v>
      </c>
      <c r="H46" s="193">
        <v>1.31</v>
      </c>
      <c r="I46" s="179">
        <f>G46*H46</f>
        <v>0</v>
      </c>
      <c r="J46" s="184"/>
      <c r="K46" s="243">
        <v>0</v>
      </c>
      <c r="L46" s="244">
        <v>0</v>
      </c>
      <c r="M46" s="266">
        <f>SUM(I46:L46)</f>
        <v>0</v>
      </c>
      <c r="N46" s="468" t="s">
        <v>186</v>
      </c>
      <c r="O46" s="468"/>
      <c r="P46" s="468"/>
      <c r="Q46" s="468"/>
      <c r="U46" s="34"/>
    </row>
    <row r="47" spans="1:21" s="34" customFormat="1" ht="45.75" hidden="1" customHeight="1">
      <c r="A47" s="469" t="str">
        <f>D36</f>
        <v>SHARP GREEN</v>
      </c>
      <c r="B47" s="469"/>
      <c r="C47" s="469"/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</row>
    <row r="48" spans="1:21" s="128" customFormat="1" ht="80.099999999999994" hidden="1" customHeight="1">
      <c r="A48" s="129">
        <v>1</v>
      </c>
      <c r="B48" s="418" t="str">
        <f>$M$11</f>
        <v>EP214-1 (Wujiang)_90% POLYESTER 10% SPANDEX_90GSM</v>
      </c>
      <c r="C48" s="418"/>
      <c r="D48" s="191" t="s">
        <v>65</v>
      </c>
      <c r="E48" s="191" t="str">
        <f>$A$47</f>
        <v>SHARP GREEN</v>
      </c>
      <c r="F48" s="129" t="s">
        <v>38</v>
      </c>
      <c r="G48" s="192">
        <f>$H$36</f>
        <v>0</v>
      </c>
      <c r="H48" s="193">
        <v>1.31</v>
      </c>
      <c r="I48" s="179">
        <f>H48*G48</f>
        <v>0</v>
      </c>
      <c r="J48" s="184"/>
      <c r="K48" s="243">
        <v>0</v>
      </c>
      <c r="L48" s="244">
        <v>0</v>
      </c>
      <c r="M48" s="266">
        <f>SUM(I48:L48)</f>
        <v>0</v>
      </c>
      <c r="N48" s="468" t="s">
        <v>186</v>
      </c>
      <c r="O48" s="468"/>
      <c r="P48" s="468"/>
      <c r="Q48" s="468"/>
    </row>
    <row r="49" spans="1:21" s="128" customFormat="1" ht="80.099999999999994" hidden="1" customHeight="1">
      <c r="A49" s="129">
        <v>2</v>
      </c>
      <c r="B49" s="418" t="str">
        <f>B48</f>
        <v>EP214-1 (Wujiang)_90% POLYESTER 10% SPANDEX_90GSM</v>
      </c>
      <c r="C49" s="418"/>
      <c r="D49" s="191" t="s">
        <v>189</v>
      </c>
      <c r="E49" s="191" t="str">
        <f>$A$47</f>
        <v>SHARP GREEN</v>
      </c>
      <c r="F49" s="129" t="s">
        <v>38</v>
      </c>
      <c r="G49" s="192">
        <f>$H$36</f>
        <v>0</v>
      </c>
      <c r="H49" s="193">
        <v>1.31</v>
      </c>
      <c r="I49" s="179">
        <f>G49*H49</f>
        <v>0</v>
      </c>
      <c r="J49" s="184"/>
      <c r="K49" s="243">
        <v>0</v>
      </c>
      <c r="L49" s="244">
        <v>0</v>
      </c>
      <c r="M49" s="266">
        <f>SUM(I49:L49)</f>
        <v>0</v>
      </c>
      <c r="N49" s="468" t="s">
        <v>186</v>
      </c>
      <c r="O49" s="468"/>
      <c r="P49" s="468"/>
      <c r="Q49" s="468"/>
      <c r="U49" s="34"/>
    </row>
    <row r="50" spans="1:21" s="26" customFormat="1" ht="50.25" customHeight="1" thickBot="1">
      <c r="B50" s="87" t="s">
        <v>73</v>
      </c>
      <c r="C50" s="27"/>
      <c r="D50" s="27"/>
      <c r="E50" s="27"/>
      <c r="F50" s="29"/>
      <c r="G50" s="28"/>
      <c r="Q50" s="29"/>
      <c r="S50" s="240"/>
      <c r="U50" s="98"/>
    </row>
    <row r="51" spans="1:21" s="40" customFormat="1" ht="72.95" customHeight="1">
      <c r="A51" s="403" t="s">
        <v>74</v>
      </c>
      <c r="B51" s="404"/>
      <c r="C51" s="404"/>
      <c r="D51" s="404"/>
      <c r="E51" s="405"/>
      <c r="F51" s="84" t="s">
        <v>75</v>
      </c>
      <c r="G51" s="84" t="s">
        <v>76</v>
      </c>
      <c r="H51" s="406" t="s">
        <v>77</v>
      </c>
      <c r="I51" s="407"/>
      <c r="J51" s="85" t="s">
        <v>57</v>
      </c>
      <c r="K51" s="84" t="s">
        <v>78</v>
      </c>
      <c r="L51" s="84" t="s">
        <v>79</v>
      </c>
      <c r="M51" s="86" t="s">
        <v>80</v>
      </c>
      <c r="N51" s="86" t="s">
        <v>81</v>
      </c>
      <c r="O51" s="86" t="s">
        <v>82</v>
      </c>
      <c r="P51" s="262" t="s">
        <v>83</v>
      </c>
      <c r="Q51" s="263"/>
      <c r="S51" s="241"/>
    </row>
    <row r="52" spans="1:21" s="15" customFormat="1" ht="69" customHeight="1">
      <c r="A52" s="264">
        <v>1</v>
      </c>
      <c r="B52" s="391" t="s">
        <v>84</v>
      </c>
      <c r="C52" s="391"/>
      <c r="D52" s="391"/>
      <c r="E52" s="391"/>
      <c r="F52" s="181" t="str">
        <f>H52</f>
        <v>DAZZLING BLUE</v>
      </c>
      <c r="G52" s="265"/>
      <c r="H52" s="395" t="str">
        <f t="shared" ref="H52:I58" si="6">$D$18</f>
        <v>DAZZLING BLUE</v>
      </c>
      <c r="I52" s="394" t="str">
        <f t="shared" si="6"/>
        <v>DAZZLING BLUE</v>
      </c>
      <c r="J52" s="183" t="s">
        <v>85</v>
      </c>
      <c r="K52" s="183">
        <f>$Q$22</f>
        <v>3</v>
      </c>
      <c r="L52" s="190">
        <f>220/4500</f>
        <v>4.8888888888888891E-2</v>
      </c>
      <c r="M52" s="189">
        <f t="shared" ref="M52:M55" si="7">K52*L52</f>
        <v>0.14666666666666667</v>
      </c>
      <c r="N52" s="189"/>
      <c r="O52" s="185">
        <f t="shared" ref="O52:O55" si="8">ROUNDUP(N52+M52,0)</f>
        <v>1</v>
      </c>
      <c r="P52" s="460"/>
      <c r="Q52" s="475"/>
    </row>
    <row r="53" spans="1:21" s="15" customFormat="1" ht="45" hidden="1" customHeight="1">
      <c r="A53" s="264">
        <v>1</v>
      </c>
      <c r="B53" s="391" t="s">
        <v>84</v>
      </c>
      <c r="C53" s="391"/>
      <c r="D53" s="391"/>
      <c r="E53" s="391"/>
      <c r="F53" s="181" t="str">
        <f>H53</f>
        <v>RAIN FOREST</v>
      </c>
      <c r="G53" s="265"/>
      <c r="H53" s="395" t="str">
        <f>$A$44</f>
        <v>RAIN FOREST</v>
      </c>
      <c r="I53" s="394" t="str">
        <f t="shared" ref="I53:I66" si="9">$D$25</f>
        <v>RAIN FOREST</v>
      </c>
      <c r="J53" s="183" t="s">
        <v>85</v>
      </c>
      <c r="K53" s="183">
        <f>$Q$29</f>
        <v>0</v>
      </c>
      <c r="L53" s="190">
        <f>220/4500</f>
        <v>4.8888888888888891E-2</v>
      </c>
      <c r="M53" s="189">
        <f t="shared" ref="M53" si="10">K53*L53</f>
        <v>0</v>
      </c>
      <c r="N53" s="189"/>
      <c r="O53" s="185">
        <f t="shared" ref="O53" si="11">ROUNDUP(N53+M53,0)</f>
        <v>0</v>
      </c>
      <c r="P53" s="476"/>
      <c r="Q53" s="477"/>
    </row>
    <row r="54" spans="1:21" s="15" customFormat="1" ht="45" hidden="1" customHeight="1">
      <c r="A54" s="264">
        <v>1</v>
      </c>
      <c r="B54" s="391" t="s">
        <v>84</v>
      </c>
      <c r="C54" s="391"/>
      <c r="D54" s="391"/>
      <c r="E54" s="391"/>
      <c r="F54" s="181" t="str">
        <f>H54</f>
        <v>SHARP GREEN</v>
      </c>
      <c r="G54" s="265"/>
      <c r="H54" s="395" t="str">
        <f>$A$47</f>
        <v>SHARP GREEN</v>
      </c>
      <c r="I54" s="394" t="str">
        <f t="shared" si="9"/>
        <v>RAIN FOREST</v>
      </c>
      <c r="J54" s="183" t="s">
        <v>85</v>
      </c>
      <c r="K54" s="183">
        <f>$Q$29</f>
        <v>0</v>
      </c>
      <c r="L54" s="190">
        <f>220/4500</f>
        <v>4.8888888888888891E-2</v>
      </c>
      <c r="M54" s="189">
        <f t="shared" ref="M54" si="12">K54*L54</f>
        <v>0</v>
      </c>
      <c r="N54" s="189"/>
      <c r="O54" s="185">
        <f t="shared" ref="O54" si="13">ROUNDUP(N54+M54,0)</f>
        <v>0</v>
      </c>
      <c r="P54" s="476"/>
      <c r="Q54" s="477"/>
    </row>
    <row r="55" spans="1:21" s="15" customFormat="1" ht="81.75" customHeight="1">
      <c r="A55" s="264">
        <v>2</v>
      </c>
      <c r="B55" s="364" t="s">
        <v>190</v>
      </c>
      <c r="C55" s="396"/>
      <c r="D55" s="396"/>
      <c r="E55" s="365"/>
      <c r="F55" s="181" t="s">
        <v>117</v>
      </c>
      <c r="G55" s="265"/>
      <c r="H55" s="395" t="str">
        <f t="shared" si="6"/>
        <v>DAZZLING BLUE</v>
      </c>
      <c r="I55" s="394" t="str">
        <f t="shared" si="6"/>
        <v>DAZZLING BLUE</v>
      </c>
      <c r="J55" s="183" t="s">
        <v>85</v>
      </c>
      <c r="K55" s="183">
        <f>$Q$22</f>
        <v>3</v>
      </c>
      <c r="L55" s="190">
        <v>1</v>
      </c>
      <c r="M55" s="189">
        <f t="shared" si="7"/>
        <v>3</v>
      </c>
      <c r="N55" s="189"/>
      <c r="O55" s="185">
        <f t="shared" si="8"/>
        <v>3</v>
      </c>
      <c r="P55" s="476"/>
      <c r="Q55" s="477"/>
    </row>
    <row r="56" spans="1:21" s="15" customFormat="1" ht="81.75" hidden="1" customHeight="1">
      <c r="A56" s="264">
        <v>2</v>
      </c>
      <c r="B56" s="364" t="s">
        <v>191</v>
      </c>
      <c r="C56" s="396"/>
      <c r="D56" s="396"/>
      <c r="E56" s="365"/>
      <c r="F56" s="181" t="s">
        <v>117</v>
      </c>
      <c r="G56" s="265"/>
      <c r="H56" s="395" t="str">
        <f>$A$44</f>
        <v>RAIN FOREST</v>
      </c>
      <c r="I56" s="394" t="str">
        <f t="shared" si="9"/>
        <v>RAIN FOREST</v>
      </c>
      <c r="J56" s="183" t="s">
        <v>85</v>
      </c>
      <c r="K56" s="183">
        <f>$Q$29</f>
        <v>0</v>
      </c>
      <c r="L56" s="190">
        <v>1</v>
      </c>
      <c r="M56" s="189">
        <f t="shared" ref="M56" si="14">K56*L56</f>
        <v>0</v>
      </c>
      <c r="N56" s="189"/>
      <c r="O56" s="185">
        <f t="shared" ref="O56" si="15">ROUNDUP(N56+M56,0)</f>
        <v>0</v>
      </c>
      <c r="P56" s="476"/>
      <c r="Q56" s="477"/>
    </row>
    <row r="57" spans="1:21" s="15" customFormat="1" ht="81.75" hidden="1" customHeight="1">
      <c r="A57" s="264">
        <v>2</v>
      </c>
      <c r="B57" s="364" t="s">
        <v>191</v>
      </c>
      <c r="C57" s="396"/>
      <c r="D57" s="396"/>
      <c r="E57" s="365"/>
      <c r="F57" s="181" t="s">
        <v>117</v>
      </c>
      <c r="G57" s="265"/>
      <c r="H57" s="395" t="str">
        <f>$A$47</f>
        <v>SHARP GREEN</v>
      </c>
      <c r="I57" s="394" t="str">
        <f t="shared" si="9"/>
        <v>RAIN FOREST</v>
      </c>
      <c r="J57" s="183" t="s">
        <v>85</v>
      </c>
      <c r="K57" s="183">
        <f>$Q$29</f>
        <v>0</v>
      </c>
      <c r="L57" s="190">
        <v>1</v>
      </c>
      <c r="M57" s="189">
        <f t="shared" ref="M57" si="16">K57*L57</f>
        <v>0</v>
      </c>
      <c r="N57" s="189"/>
      <c r="O57" s="185">
        <f t="shared" ref="O57" si="17">ROUNDUP(N57+M57,0)</f>
        <v>0</v>
      </c>
      <c r="P57" s="476"/>
      <c r="Q57" s="477"/>
    </row>
    <row r="58" spans="1:21" s="15" customFormat="1" ht="69" customHeight="1">
      <c r="A58" s="264">
        <v>3</v>
      </c>
      <c r="B58" s="391" t="s">
        <v>192</v>
      </c>
      <c r="C58" s="391"/>
      <c r="D58" s="391"/>
      <c r="E58" s="391"/>
      <c r="F58" s="181" t="s">
        <v>117</v>
      </c>
      <c r="G58" s="265"/>
      <c r="H58" s="395" t="str">
        <f t="shared" si="6"/>
        <v>DAZZLING BLUE</v>
      </c>
      <c r="I58" s="394" t="str">
        <f t="shared" si="6"/>
        <v>DAZZLING BLUE</v>
      </c>
      <c r="J58" s="183" t="s">
        <v>92</v>
      </c>
      <c r="K58" s="183">
        <f>$Q$22</f>
        <v>3</v>
      </c>
      <c r="L58" s="190">
        <v>1</v>
      </c>
      <c r="M58" s="189">
        <f t="shared" ref="M58:M61" si="18">L58*K58</f>
        <v>3</v>
      </c>
      <c r="N58" s="189"/>
      <c r="O58" s="185">
        <f t="shared" ref="O58:O61" si="19">ROUNDUP(N58+M58,0)</f>
        <v>3</v>
      </c>
      <c r="P58" s="476"/>
      <c r="Q58" s="477"/>
    </row>
    <row r="59" spans="1:21" s="15" customFormat="1" ht="65.099999999999994" hidden="1" customHeight="1">
      <c r="A59" s="264">
        <v>3</v>
      </c>
      <c r="B59" s="391" t="s">
        <v>192</v>
      </c>
      <c r="C59" s="391"/>
      <c r="D59" s="391"/>
      <c r="E59" s="391"/>
      <c r="F59" s="181" t="s">
        <v>117</v>
      </c>
      <c r="G59" s="265"/>
      <c r="H59" s="395" t="str">
        <f>$A$44</f>
        <v>RAIN FOREST</v>
      </c>
      <c r="I59" s="394" t="str">
        <f t="shared" si="9"/>
        <v>RAIN FOREST</v>
      </c>
      <c r="J59" s="183" t="s">
        <v>92</v>
      </c>
      <c r="K59" s="183">
        <f>$Q$29</f>
        <v>0</v>
      </c>
      <c r="L59" s="190">
        <v>1</v>
      </c>
      <c r="M59" s="189">
        <f t="shared" ref="M59" si="20">L59*K59</f>
        <v>0</v>
      </c>
      <c r="N59" s="189"/>
      <c r="O59" s="185">
        <f t="shared" ref="O59" si="21">ROUNDUP(N59+M59,0)</f>
        <v>0</v>
      </c>
      <c r="P59" s="476"/>
      <c r="Q59" s="477"/>
    </row>
    <row r="60" spans="1:21" s="15" customFormat="1" ht="65.099999999999994" hidden="1" customHeight="1">
      <c r="A60" s="264">
        <v>3</v>
      </c>
      <c r="B60" s="391" t="s">
        <v>192</v>
      </c>
      <c r="C60" s="391"/>
      <c r="D60" s="391"/>
      <c r="E60" s="391"/>
      <c r="F60" s="181" t="s">
        <v>117</v>
      </c>
      <c r="G60" s="265"/>
      <c r="H60" s="395" t="str">
        <f>$A$47</f>
        <v>SHARP GREEN</v>
      </c>
      <c r="I60" s="394" t="str">
        <f t="shared" si="9"/>
        <v>RAIN FOREST</v>
      </c>
      <c r="J60" s="183" t="s">
        <v>92</v>
      </c>
      <c r="K60" s="183">
        <f>$Q$29</f>
        <v>0</v>
      </c>
      <c r="L60" s="190">
        <v>1</v>
      </c>
      <c r="M60" s="189">
        <f t="shared" ref="M60" si="22">L60*K60</f>
        <v>0</v>
      </c>
      <c r="N60" s="189"/>
      <c r="O60" s="185">
        <f t="shared" ref="O60" si="23">ROUNDUP(N60+M60,0)</f>
        <v>0</v>
      </c>
      <c r="P60" s="476"/>
      <c r="Q60" s="477"/>
    </row>
    <row r="61" spans="1:21" s="15" customFormat="1" ht="69" customHeight="1">
      <c r="A61" s="264">
        <v>4</v>
      </c>
      <c r="B61" s="391" t="s">
        <v>193</v>
      </c>
      <c r="C61" s="391"/>
      <c r="D61" s="391"/>
      <c r="E61" s="391"/>
      <c r="F61" s="181" t="s">
        <v>44</v>
      </c>
      <c r="G61" s="265"/>
      <c r="H61" s="395" t="str">
        <f t="shared" ref="H61:I61" si="24">$D$18</f>
        <v>DAZZLING BLUE</v>
      </c>
      <c r="I61" s="394" t="str">
        <f t="shared" si="24"/>
        <v>DAZZLING BLUE</v>
      </c>
      <c r="J61" s="183" t="s">
        <v>38</v>
      </c>
      <c r="K61" s="183">
        <v>3</v>
      </c>
      <c r="L61" s="190">
        <v>0.5</v>
      </c>
      <c r="M61" s="189">
        <f t="shared" si="18"/>
        <v>1.5</v>
      </c>
      <c r="N61" s="189"/>
      <c r="O61" s="185">
        <f t="shared" si="19"/>
        <v>2</v>
      </c>
      <c r="P61" s="476"/>
      <c r="Q61" s="477"/>
    </row>
    <row r="62" spans="1:21" s="15" customFormat="1" ht="42.6" hidden="1" customHeight="1">
      <c r="A62" s="264">
        <v>4</v>
      </c>
      <c r="B62" s="391" t="s">
        <v>193</v>
      </c>
      <c r="C62" s="391"/>
      <c r="D62" s="391"/>
      <c r="E62" s="391"/>
      <c r="F62" s="181" t="s">
        <v>44</v>
      </c>
      <c r="G62" s="265"/>
      <c r="H62" s="395" t="str">
        <f>$A$44</f>
        <v>RAIN FOREST</v>
      </c>
      <c r="I62" s="394" t="str">
        <f t="shared" si="9"/>
        <v>RAIN FOREST</v>
      </c>
      <c r="J62" s="183" t="s">
        <v>38</v>
      </c>
      <c r="K62" s="183">
        <v>3</v>
      </c>
      <c r="L62" s="190">
        <v>0.5</v>
      </c>
      <c r="M62" s="189">
        <f t="shared" ref="M62:M64" si="25">L62*K62</f>
        <v>1.5</v>
      </c>
      <c r="N62" s="189"/>
      <c r="O62" s="185">
        <f t="shared" ref="O62:O64" si="26">ROUNDUP(N62+M62,0)</f>
        <v>2</v>
      </c>
      <c r="P62" s="478"/>
      <c r="Q62" s="479"/>
    </row>
    <row r="63" spans="1:21" s="15" customFormat="1" ht="42.6" hidden="1" customHeight="1">
      <c r="A63" s="264">
        <v>4</v>
      </c>
      <c r="B63" s="391" t="s">
        <v>193</v>
      </c>
      <c r="C63" s="391"/>
      <c r="D63" s="391"/>
      <c r="E63" s="391"/>
      <c r="F63" s="181" t="s">
        <v>44</v>
      </c>
      <c r="G63" s="265"/>
      <c r="H63" s="395" t="str">
        <f>$A$47</f>
        <v>SHARP GREEN</v>
      </c>
      <c r="I63" s="394" t="str">
        <f t="shared" si="9"/>
        <v>RAIN FOREST</v>
      </c>
      <c r="J63" s="183" t="s">
        <v>38</v>
      </c>
      <c r="K63" s="183">
        <v>3</v>
      </c>
      <c r="L63" s="190">
        <v>0.5</v>
      </c>
      <c r="M63" s="189">
        <f t="shared" si="25"/>
        <v>1.5</v>
      </c>
      <c r="N63" s="189"/>
      <c r="O63" s="185">
        <f t="shared" si="26"/>
        <v>2</v>
      </c>
      <c r="P63" s="267"/>
      <c r="Q63" s="268"/>
    </row>
    <row r="64" spans="1:21" s="15" customFormat="1" ht="69" customHeight="1">
      <c r="A64" s="264">
        <v>5</v>
      </c>
      <c r="B64" s="391" t="s">
        <v>194</v>
      </c>
      <c r="C64" s="391"/>
      <c r="D64" s="391"/>
      <c r="E64" s="391"/>
      <c r="F64" s="181" t="s">
        <v>44</v>
      </c>
      <c r="G64" s="265"/>
      <c r="H64" s="395" t="str">
        <f t="shared" ref="H64:I64" si="27">$D$18</f>
        <v>DAZZLING BLUE</v>
      </c>
      <c r="I64" s="394" t="str">
        <f t="shared" si="27"/>
        <v>DAZZLING BLUE</v>
      </c>
      <c r="J64" s="183" t="s">
        <v>38</v>
      </c>
      <c r="K64" s="183">
        <v>3</v>
      </c>
      <c r="L64" s="190">
        <v>0.5</v>
      </c>
      <c r="M64" s="189">
        <f t="shared" si="25"/>
        <v>1.5</v>
      </c>
      <c r="N64" s="189"/>
      <c r="O64" s="185">
        <f t="shared" si="26"/>
        <v>2</v>
      </c>
      <c r="P64" s="293"/>
      <c r="Q64" s="293"/>
    </row>
    <row r="65" spans="1:17" s="15" customFormat="1" ht="42.6" hidden="1" customHeight="1">
      <c r="A65" s="264">
        <v>5</v>
      </c>
      <c r="B65" s="391" t="s">
        <v>194</v>
      </c>
      <c r="C65" s="391"/>
      <c r="D65" s="391"/>
      <c r="E65" s="391"/>
      <c r="F65" s="181" t="s">
        <v>44</v>
      </c>
      <c r="G65" s="265"/>
      <c r="H65" s="395" t="str">
        <f>$A$44</f>
        <v>RAIN FOREST</v>
      </c>
      <c r="I65" s="394" t="str">
        <f t="shared" si="9"/>
        <v>RAIN FOREST</v>
      </c>
      <c r="J65" s="183" t="s">
        <v>38</v>
      </c>
      <c r="K65" s="183">
        <v>3</v>
      </c>
      <c r="L65" s="190">
        <v>0.5</v>
      </c>
      <c r="M65" s="189">
        <f t="shared" ref="M65:M67" si="28">L65*K65</f>
        <v>1.5</v>
      </c>
      <c r="N65" s="189"/>
      <c r="O65" s="185">
        <f t="shared" ref="O65:O67" si="29">ROUNDUP(N65+M65,0)</f>
        <v>2</v>
      </c>
      <c r="P65" s="293"/>
      <c r="Q65" s="293"/>
    </row>
    <row r="66" spans="1:17" s="15" customFormat="1" ht="42.6" hidden="1" customHeight="1">
      <c r="A66" s="264">
        <v>5</v>
      </c>
      <c r="B66" s="391" t="s">
        <v>194</v>
      </c>
      <c r="C66" s="391"/>
      <c r="D66" s="391"/>
      <c r="E66" s="391"/>
      <c r="F66" s="181" t="s">
        <v>44</v>
      </c>
      <c r="G66" s="265"/>
      <c r="H66" s="395" t="str">
        <f>$A$47</f>
        <v>SHARP GREEN</v>
      </c>
      <c r="I66" s="394" t="str">
        <f t="shared" si="9"/>
        <v>RAIN FOREST</v>
      </c>
      <c r="J66" s="183" t="s">
        <v>38</v>
      </c>
      <c r="K66" s="183">
        <v>3</v>
      </c>
      <c r="L66" s="190">
        <v>0.5</v>
      </c>
      <c r="M66" s="189">
        <f t="shared" si="28"/>
        <v>1.5</v>
      </c>
      <c r="N66" s="189"/>
      <c r="O66" s="185">
        <f t="shared" si="29"/>
        <v>2</v>
      </c>
      <c r="P66" s="267"/>
      <c r="Q66" s="268"/>
    </row>
    <row r="67" spans="1:17" s="15" customFormat="1" ht="55.5" hidden="1" customHeight="1">
      <c r="A67" s="264">
        <v>6</v>
      </c>
      <c r="B67" s="391" t="s">
        <v>195</v>
      </c>
      <c r="C67" s="391"/>
      <c r="D67" s="391"/>
      <c r="E67" s="391"/>
      <c r="F67" s="181" t="s">
        <v>44</v>
      </c>
      <c r="G67" s="265"/>
      <c r="H67" s="395" t="str">
        <f t="shared" ref="H67:I67" si="30">$D$18</f>
        <v>DAZZLING BLUE</v>
      </c>
      <c r="I67" s="394" t="str">
        <f t="shared" si="30"/>
        <v>DAZZLING BLUE</v>
      </c>
      <c r="J67" s="183" t="s">
        <v>38</v>
      </c>
      <c r="K67" s="183">
        <v>3</v>
      </c>
      <c r="L67" s="190">
        <v>0.5</v>
      </c>
      <c r="M67" s="189">
        <f t="shared" si="28"/>
        <v>1.5</v>
      </c>
      <c r="N67" s="189"/>
      <c r="O67" s="185">
        <f t="shared" si="29"/>
        <v>2</v>
      </c>
      <c r="P67" s="267"/>
      <c r="Q67" s="268"/>
    </row>
    <row r="68" spans="1:17" s="26" customFormat="1" ht="33" hidden="1">
      <c r="B68" s="91" t="s">
        <v>101</v>
      </c>
      <c r="C68" s="27"/>
      <c r="D68" s="27"/>
      <c r="E68" s="27"/>
      <c r="F68" s="29"/>
      <c r="G68" s="28"/>
      <c r="Q68" s="29"/>
    </row>
    <row r="69" spans="1:17" s="40" customFormat="1" ht="96" hidden="1">
      <c r="A69" s="474" t="s">
        <v>74</v>
      </c>
      <c r="B69" s="474"/>
      <c r="C69" s="474"/>
      <c r="D69" s="474"/>
      <c r="E69" s="474"/>
      <c r="F69" s="186" t="s">
        <v>75</v>
      </c>
      <c r="G69" s="186" t="s">
        <v>76</v>
      </c>
      <c r="H69" s="480" t="s">
        <v>77</v>
      </c>
      <c r="I69" s="480"/>
      <c r="J69" s="187" t="s">
        <v>57</v>
      </c>
      <c r="K69" s="186" t="s">
        <v>78</v>
      </c>
      <c r="L69" s="186" t="s">
        <v>79</v>
      </c>
      <c r="M69" s="186" t="s">
        <v>80</v>
      </c>
      <c r="N69" s="186" t="s">
        <v>81</v>
      </c>
      <c r="O69" s="186" t="s">
        <v>82</v>
      </c>
      <c r="P69" s="480" t="s">
        <v>83</v>
      </c>
      <c r="Q69" s="480"/>
    </row>
    <row r="70" spans="1:17" s="34" customFormat="1" ht="33" hidden="1">
      <c r="A70" s="188">
        <v>1</v>
      </c>
      <c r="B70" s="390" t="s">
        <v>196</v>
      </c>
      <c r="C70" s="391"/>
      <c r="D70" s="391"/>
      <c r="E70" s="391"/>
      <c r="F70" s="181" t="s">
        <v>117</v>
      </c>
      <c r="G70" s="245"/>
      <c r="H70" s="414" t="str">
        <f t="shared" ref="H70:H75" si="31">$D$22</f>
        <v>DAZZLING BLUE</v>
      </c>
      <c r="I70" s="414" t="e">
        <f>#REF!</f>
        <v>#REF!</v>
      </c>
      <c r="J70" s="183" t="s">
        <v>92</v>
      </c>
      <c r="K70" s="183">
        <f>$Q$22</f>
        <v>3</v>
      </c>
      <c r="L70" s="183">
        <v>1</v>
      </c>
      <c r="M70" s="183">
        <f t="shared" ref="M70:M80" si="32">K70*L70</f>
        <v>3</v>
      </c>
      <c r="N70" s="189"/>
      <c r="O70" s="185">
        <f t="shared" ref="O70:O80" si="33">ROUNDUP(N70+M70,0)</f>
        <v>3</v>
      </c>
      <c r="P70" s="471"/>
      <c r="Q70" s="461"/>
    </row>
    <row r="71" spans="1:17" s="34" customFormat="1" ht="33" hidden="1">
      <c r="A71" s="188">
        <v>1</v>
      </c>
      <c r="B71" s="390" t="s">
        <v>196</v>
      </c>
      <c r="C71" s="391"/>
      <c r="D71" s="391"/>
      <c r="E71" s="391"/>
      <c r="F71" s="181" t="s">
        <v>117</v>
      </c>
      <c r="G71" s="245"/>
      <c r="H71" s="414" t="str">
        <f t="shared" si="31"/>
        <v>DAZZLING BLUE</v>
      </c>
      <c r="I71" s="414" t="e">
        <f>#REF!</f>
        <v>#REF!</v>
      </c>
      <c r="J71" s="183" t="s">
        <v>92</v>
      </c>
      <c r="K71" s="183">
        <f>$Q$29</f>
        <v>0</v>
      </c>
      <c r="L71" s="183">
        <v>1</v>
      </c>
      <c r="M71" s="183">
        <f t="shared" ref="M71" si="34">K71*L71</f>
        <v>0</v>
      </c>
      <c r="N71" s="189"/>
      <c r="O71" s="185">
        <f t="shared" ref="O71" si="35">ROUNDUP(N71+M71,0)</f>
        <v>0</v>
      </c>
      <c r="P71" s="471"/>
      <c r="Q71" s="461"/>
    </row>
    <row r="72" spans="1:17" s="34" customFormat="1" ht="66" hidden="1">
      <c r="A72" s="188">
        <v>2</v>
      </c>
      <c r="B72" s="390" t="s">
        <v>197</v>
      </c>
      <c r="C72" s="390"/>
      <c r="D72" s="390"/>
      <c r="E72" s="390"/>
      <c r="F72" s="181" t="s">
        <v>198</v>
      </c>
      <c r="G72" s="242" t="s">
        <v>199</v>
      </c>
      <c r="H72" s="414" t="str">
        <f t="shared" si="31"/>
        <v>DAZZLING BLUE</v>
      </c>
      <c r="I72" s="414" t="e">
        <f>#REF!</f>
        <v>#REF!</v>
      </c>
      <c r="J72" s="183" t="s">
        <v>92</v>
      </c>
      <c r="K72" s="183">
        <f>$Q$22</f>
        <v>3</v>
      </c>
      <c r="L72" s="183">
        <v>1</v>
      </c>
      <c r="M72" s="183">
        <f t="shared" si="32"/>
        <v>3</v>
      </c>
      <c r="N72" s="189"/>
      <c r="O72" s="185">
        <f t="shared" si="33"/>
        <v>3</v>
      </c>
      <c r="P72" s="460" t="s">
        <v>200</v>
      </c>
      <c r="Q72" s="461"/>
    </row>
    <row r="73" spans="1:17" s="34" customFormat="1" ht="66" hidden="1">
      <c r="A73" s="188">
        <v>2</v>
      </c>
      <c r="B73" s="390" t="s">
        <v>197</v>
      </c>
      <c r="C73" s="390"/>
      <c r="D73" s="390"/>
      <c r="E73" s="390"/>
      <c r="F73" s="181" t="s">
        <v>198</v>
      </c>
      <c r="G73" s="242" t="s">
        <v>199</v>
      </c>
      <c r="H73" s="414" t="str">
        <f t="shared" si="31"/>
        <v>DAZZLING BLUE</v>
      </c>
      <c r="I73" s="414" t="e">
        <f>#REF!</f>
        <v>#REF!</v>
      </c>
      <c r="J73" s="183" t="s">
        <v>92</v>
      </c>
      <c r="K73" s="183">
        <f>$Q$29</f>
        <v>0</v>
      </c>
      <c r="L73" s="183">
        <v>1</v>
      </c>
      <c r="M73" s="183">
        <f t="shared" ref="M73" si="36">K73*L73</f>
        <v>0</v>
      </c>
      <c r="N73" s="189"/>
      <c r="O73" s="185">
        <f t="shared" ref="O73" si="37">ROUNDUP(N73+M73,0)</f>
        <v>0</v>
      </c>
      <c r="P73" s="462"/>
      <c r="Q73" s="463"/>
    </row>
    <row r="74" spans="1:17" s="34" customFormat="1" ht="66" hidden="1">
      <c r="A74" s="188">
        <v>3</v>
      </c>
      <c r="B74" s="390" t="s">
        <v>201</v>
      </c>
      <c r="C74" s="390"/>
      <c r="D74" s="390"/>
      <c r="E74" s="390"/>
      <c r="F74" s="181" t="s">
        <v>111</v>
      </c>
      <c r="G74" s="242" t="s">
        <v>202</v>
      </c>
      <c r="H74" s="414" t="str">
        <f t="shared" si="31"/>
        <v>DAZZLING BLUE</v>
      </c>
      <c r="I74" s="414" t="e">
        <f>#REF!</f>
        <v>#REF!</v>
      </c>
      <c r="J74" s="183" t="s">
        <v>92</v>
      </c>
      <c r="K74" s="183">
        <f>$Q$22</f>
        <v>3</v>
      </c>
      <c r="L74" s="183">
        <v>1</v>
      </c>
      <c r="M74" s="183">
        <f t="shared" si="32"/>
        <v>3</v>
      </c>
      <c r="N74" s="189"/>
      <c r="O74" s="185">
        <f t="shared" si="33"/>
        <v>3</v>
      </c>
      <c r="P74" s="462"/>
      <c r="Q74" s="463"/>
    </row>
    <row r="75" spans="1:17" s="34" customFormat="1" ht="66" hidden="1">
      <c r="A75" s="188">
        <v>3</v>
      </c>
      <c r="B75" s="390" t="s">
        <v>201</v>
      </c>
      <c r="C75" s="390"/>
      <c r="D75" s="390"/>
      <c r="E75" s="390"/>
      <c r="F75" s="181" t="s">
        <v>111</v>
      </c>
      <c r="G75" s="242" t="s">
        <v>202</v>
      </c>
      <c r="H75" s="414" t="str">
        <f t="shared" si="31"/>
        <v>DAZZLING BLUE</v>
      </c>
      <c r="I75" s="414" t="e">
        <f>#REF!</f>
        <v>#REF!</v>
      </c>
      <c r="J75" s="183" t="s">
        <v>92</v>
      </c>
      <c r="K75" s="183">
        <f>$Q$29</f>
        <v>0</v>
      </c>
      <c r="L75" s="183">
        <v>1</v>
      </c>
      <c r="M75" s="183">
        <f t="shared" ref="M75" si="38">K75*L75</f>
        <v>0</v>
      </c>
      <c r="N75" s="189"/>
      <c r="O75" s="185">
        <f t="shared" ref="O75" si="39">ROUNDUP(N75+M75,0)</f>
        <v>0</v>
      </c>
      <c r="P75" s="464"/>
      <c r="Q75" s="465"/>
    </row>
    <row r="76" spans="1:17" s="34" customFormat="1" ht="33" hidden="1">
      <c r="A76" s="188">
        <v>4</v>
      </c>
      <c r="B76" s="390" t="s">
        <v>203</v>
      </c>
      <c r="C76" s="391"/>
      <c r="D76" s="391"/>
      <c r="E76" s="391"/>
      <c r="F76" s="181" t="s">
        <v>113</v>
      </c>
      <c r="G76" s="181"/>
      <c r="H76" s="414" t="str">
        <f>H74</f>
        <v>DAZZLING BLUE</v>
      </c>
      <c r="I76" s="414"/>
      <c r="J76" s="183" t="s">
        <v>92</v>
      </c>
      <c r="K76" s="183">
        <f>$Q$22</f>
        <v>3</v>
      </c>
      <c r="L76" s="190">
        <f t="shared" ref="L76:L77" si="40">1/40</f>
        <v>2.5000000000000001E-2</v>
      </c>
      <c r="M76" s="183">
        <f t="shared" si="32"/>
        <v>7.5000000000000011E-2</v>
      </c>
      <c r="N76" s="189"/>
      <c r="O76" s="185">
        <f t="shared" si="33"/>
        <v>1</v>
      </c>
      <c r="P76" s="466"/>
      <c r="Q76" s="466"/>
    </row>
    <row r="77" spans="1:17" s="34" customFormat="1" ht="33" hidden="1">
      <c r="A77" s="188">
        <v>4</v>
      </c>
      <c r="B77" s="390" t="s">
        <v>203</v>
      </c>
      <c r="C77" s="391"/>
      <c r="D77" s="391"/>
      <c r="E77" s="391"/>
      <c r="F77" s="181" t="s">
        <v>113</v>
      </c>
      <c r="G77" s="181"/>
      <c r="H77" s="414" t="str">
        <f>H75</f>
        <v>DAZZLING BLUE</v>
      </c>
      <c r="I77" s="414"/>
      <c r="J77" s="183" t="s">
        <v>92</v>
      </c>
      <c r="K77" s="183">
        <f>$Q$29</f>
        <v>0</v>
      </c>
      <c r="L77" s="190">
        <f t="shared" si="40"/>
        <v>2.5000000000000001E-2</v>
      </c>
      <c r="M77" s="183">
        <f t="shared" ref="M77" si="41">K77*L77</f>
        <v>0</v>
      </c>
      <c r="N77" s="189"/>
      <c r="O77" s="185">
        <f t="shared" ref="O77" si="42">ROUNDUP(N77+M77,0)</f>
        <v>0</v>
      </c>
      <c r="P77" s="466"/>
      <c r="Q77" s="466"/>
    </row>
    <row r="78" spans="1:17" s="34" customFormat="1" ht="33" hidden="1">
      <c r="A78" s="188">
        <v>5</v>
      </c>
      <c r="B78" s="390" t="s">
        <v>114</v>
      </c>
      <c r="C78" s="391"/>
      <c r="D78" s="391"/>
      <c r="E78" s="391"/>
      <c r="F78" s="181" t="s">
        <v>113</v>
      </c>
      <c r="G78" s="181"/>
      <c r="H78" s="414" t="str">
        <f>$D$22</f>
        <v>DAZZLING BLUE</v>
      </c>
      <c r="I78" s="414" t="e">
        <f>#REF!</f>
        <v>#REF!</v>
      </c>
      <c r="J78" s="183" t="s">
        <v>92</v>
      </c>
      <c r="K78" s="183">
        <f>$Q$22</f>
        <v>3</v>
      </c>
      <c r="L78" s="257">
        <f>L76*2</f>
        <v>0.05</v>
      </c>
      <c r="M78" s="256">
        <f t="shared" si="32"/>
        <v>0.15000000000000002</v>
      </c>
      <c r="N78" s="258"/>
      <c r="O78" s="259">
        <f t="shared" si="33"/>
        <v>1</v>
      </c>
      <c r="P78" s="470"/>
      <c r="Q78" s="470"/>
    </row>
    <row r="79" spans="1:17" s="34" customFormat="1" ht="33" hidden="1">
      <c r="A79" s="188">
        <v>5</v>
      </c>
      <c r="B79" s="390" t="s">
        <v>114</v>
      </c>
      <c r="C79" s="391"/>
      <c r="D79" s="391"/>
      <c r="E79" s="391"/>
      <c r="F79" s="181" t="s">
        <v>113</v>
      </c>
      <c r="G79" s="181"/>
      <c r="H79" s="414" t="str">
        <f>$D$22</f>
        <v>DAZZLING BLUE</v>
      </c>
      <c r="I79" s="414" t="e">
        <f>#REF!</f>
        <v>#REF!</v>
      </c>
      <c r="J79" s="183" t="s">
        <v>92</v>
      </c>
      <c r="K79" s="183">
        <f>$Q$29</f>
        <v>0</v>
      </c>
      <c r="L79" s="257">
        <f>L77*2</f>
        <v>0.05</v>
      </c>
      <c r="M79" s="256">
        <f t="shared" ref="M79" si="43">K79*L79</f>
        <v>0</v>
      </c>
      <c r="N79" s="258"/>
      <c r="O79" s="259">
        <f t="shared" ref="O79" si="44">ROUNDUP(N79+M79,0)</f>
        <v>0</v>
      </c>
      <c r="P79" s="470"/>
      <c r="Q79" s="470"/>
    </row>
    <row r="80" spans="1:17" s="34" customFormat="1" ht="33" hidden="1">
      <c r="A80" s="188">
        <v>6</v>
      </c>
      <c r="B80" s="390" t="s">
        <v>115</v>
      </c>
      <c r="C80" s="391"/>
      <c r="D80" s="391"/>
      <c r="E80" s="391"/>
      <c r="F80" s="181" t="s">
        <v>111</v>
      </c>
      <c r="G80" s="181"/>
      <c r="H80" s="414" t="str">
        <f>$D$22</f>
        <v>DAZZLING BLUE</v>
      </c>
      <c r="I80" s="414" t="e">
        <f>#REF!</f>
        <v>#REF!</v>
      </c>
      <c r="J80" s="183" t="s">
        <v>92</v>
      </c>
      <c r="K80" s="183">
        <f>$Q$22</f>
        <v>3</v>
      </c>
      <c r="L80" s="257">
        <f>L78*2</f>
        <v>0.1</v>
      </c>
      <c r="M80" s="256">
        <f t="shared" si="32"/>
        <v>0.30000000000000004</v>
      </c>
      <c r="N80" s="258"/>
      <c r="O80" s="259">
        <f t="shared" si="33"/>
        <v>1</v>
      </c>
      <c r="P80" s="470"/>
      <c r="Q80" s="470"/>
    </row>
    <row r="81" spans="1:17" s="34" customFormat="1" ht="33" hidden="1">
      <c r="A81" s="188">
        <v>6</v>
      </c>
      <c r="B81" s="390" t="s">
        <v>115</v>
      </c>
      <c r="C81" s="391"/>
      <c r="D81" s="391"/>
      <c r="E81" s="391"/>
      <c r="F81" s="181" t="s">
        <v>111</v>
      </c>
      <c r="G81" s="181"/>
      <c r="H81" s="414" t="str">
        <f>$D$22</f>
        <v>DAZZLING BLUE</v>
      </c>
      <c r="I81" s="414" t="e">
        <f>#REF!</f>
        <v>#REF!</v>
      </c>
      <c r="J81" s="183" t="s">
        <v>92</v>
      </c>
      <c r="K81" s="183">
        <f>$Q$29</f>
        <v>0</v>
      </c>
      <c r="L81" s="257">
        <f>L79*2</f>
        <v>0.1</v>
      </c>
      <c r="M81" s="256">
        <f t="shared" ref="M81" si="45">K81*L81</f>
        <v>0</v>
      </c>
      <c r="N81" s="258"/>
      <c r="O81" s="259">
        <f t="shared" ref="O81" si="46">ROUNDUP(N81+M81,0)</f>
        <v>0</v>
      </c>
      <c r="P81" s="470"/>
      <c r="Q81" s="470"/>
    </row>
    <row r="82" spans="1:17" s="15" customFormat="1" ht="42.75" customHeight="1">
      <c r="B82" s="87" t="s">
        <v>124</v>
      </c>
      <c r="C82" s="88"/>
      <c r="D82" s="89"/>
      <c r="E82" s="89"/>
      <c r="F82" s="236"/>
      <c r="G82" s="90"/>
      <c r="H82" s="89"/>
      <c r="I82" s="89"/>
      <c r="J82" s="361" t="s">
        <v>125</v>
      </c>
      <c r="K82" s="361"/>
      <c r="L82" s="361"/>
      <c r="M82" s="361"/>
      <c r="N82" s="361"/>
      <c r="O82" s="33"/>
      <c r="P82" s="33"/>
      <c r="Q82" s="34"/>
    </row>
    <row r="83" spans="1:17" s="92" customFormat="1" ht="72" customHeight="1">
      <c r="A83" s="92">
        <v>1</v>
      </c>
      <c r="B83" s="94" t="s">
        <v>126</v>
      </c>
      <c r="C83" s="472" t="s">
        <v>127</v>
      </c>
      <c r="D83" s="472"/>
      <c r="E83" s="472"/>
      <c r="F83" s="472"/>
      <c r="G83" s="472"/>
      <c r="H83" s="472"/>
      <c r="I83" s="472"/>
      <c r="J83" s="472"/>
      <c r="K83" s="472"/>
      <c r="L83" s="472"/>
      <c r="M83" s="35"/>
      <c r="N83" s="35"/>
      <c r="O83" s="35"/>
      <c r="P83" s="35"/>
      <c r="Q83" s="35"/>
    </row>
    <row r="84" spans="1:17" s="15" customFormat="1" ht="44.1" hidden="1" customHeight="1">
      <c r="A84" s="92"/>
      <c r="B84" s="374" t="s">
        <v>128</v>
      </c>
      <c r="C84" s="375"/>
      <c r="D84" s="375"/>
      <c r="E84" s="375"/>
      <c r="F84" s="375"/>
      <c r="G84" s="375"/>
      <c r="H84" s="375"/>
      <c r="I84" s="383"/>
      <c r="J84" s="35"/>
      <c r="K84" s="19"/>
      <c r="L84" s="19"/>
      <c r="M84" s="35"/>
      <c r="N84" s="35"/>
      <c r="O84" s="35"/>
      <c r="P84" s="35"/>
      <c r="Q84" s="35"/>
    </row>
    <row r="85" spans="1:17" s="15" customFormat="1" ht="60" hidden="1" customHeight="1">
      <c r="A85" s="92"/>
      <c r="B85" s="368" t="s">
        <v>77</v>
      </c>
      <c r="C85" s="370"/>
      <c r="D85" s="371" t="s">
        <v>131</v>
      </c>
      <c r="E85" s="372"/>
      <c r="F85" s="372"/>
      <c r="G85" s="372"/>
      <c r="H85" s="372"/>
      <c r="I85" s="373"/>
      <c r="J85" s="35"/>
      <c r="K85" s="35"/>
      <c r="L85" s="35"/>
      <c r="M85" s="35"/>
      <c r="N85" s="35"/>
      <c r="O85" s="35"/>
      <c r="P85" s="35"/>
      <c r="Q85" s="35"/>
    </row>
    <row r="86" spans="1:17" s="15" customFormat="1" ht="33" hidden="1">
      <c r="A86" s="92"/>
      <c r="B86" s="395" t="str">
        <f>D18</f>
        <v>DAZZLING BLUE</v>
      </c>
      <c r="C86" s="394"/>
      <c r="D86" s="349" t="s">
        <v>204</v>
      </c>
      <c r="E86" s="350"/>
      <c r="F86" s="350"/>
      <c r="G86" s="350"/>
      <c r="H86" s="350"/>
      <c r="I86" s="351"/>
      <c r="J86" s="35"/>
      <c r="K86" s="35"/>
      <c r="L86" s="35"/>
      <c r="M86" s="35"/>
      <c r="N86" s="35"/>
      <c r="O86" s="35"/>
    </row>
    <row r="87" spans="1:17" s="15" customFormat="1" ht="33" hidden="1">
      <c r="A87" s="92"/>
      <c r="B87" s="374"/>
      <c r="C87" s="375"/>
      <c r="D87" s="375"/>
      <c r="E87" s="375"/>
      <c r="F87" s="375"/>
      <c r="G87" s="375"/>
      <c r="H87" s="375"/>
      <c r="I87" s="383"/>
      <c r="J87" s="35"/>
      <c r="K87" s="459"/>
      <c r="L87" s="459"/>
      <c r="M87" s="459"/>
      <c r="N87" s="459"/>
      <c r="O87" s="459"/>
      <c r="P87" s="459"/>
    </row>
    <row r="88" spans="1:17" s="15" customFormat="1" ht="33" hidden="1">
      <c r="A88" s="92"/>
      <c r="B88" s="364"/>
      <c r="C88" s="365"/>
      <c r="D88" s="246" t="s">
        <v>174</v>
      </c>
      <c r="E88" s="246" t="s">
        <v>37</v>
      </c>
      <c r="F88" s="246" t="s">
        <v>38</v>
      </c>
      <c r="G88" s="246" t="s">
        <v>39</v>
      </c>
      <c r="H88" s="246" t="s">
        <v>40</v>
      </c>
      <c r="I88" s="246" t="s">
        <v>41</v>
      </c>
      <c r="J88" s="35"/>
      <c r="K88" s="459"/>
      <c r="L88" s="459"/>
      <c r="M88" s="459"/>
      <c r="N88" s="459"/>
      <c r="O88" s="459"/>
      <c r="P88" s="459"/>
    </row>
    <row r="89" spans="1:17" s="15" customFormat="1" ht="124.5" hidden="1" customHeight="1">
      <c r="A89" s="92"/>
      <c r="B89" s="457" t="str">
        <f>SPEC!B24</f>
        <v>ĐỊNH VỊ HÌNH IN QUẦN PHẢI TỪ ĐƯỜNG MAY PHỐI SƯỜN</v>
      </c>
      <c r="C89" s="458"/>
      <c r="D89" s="255"/>
      <c r="E89" s="255"/>
      <c r="F89" s="255" t="str">
        <f>SPEC!I24</f>
        <v>1 3/8 in</v>
      </c>
      <c r="G89" s="255"/>
      <c r="H89" s="255"/>
      <c r="I89" s="255"/>
      <c r="J89" s="35"/>
      <c r="K89" s="459"/>
      <c r="L89" s="459"/>
      <c r="M89" s="459"/>
      <c r="N89" s="459"/>
      <c r="O89" s="459"/>
      <c r="P89" s="459"/>
    </row>
    <row r="90" spans="1:17" s="15" customFormat="1" ht="160.5" hidden="1" customHeight="1">
      <c r="A90" s="92"/>
      <c r="B90" s="457" t="e">
        <f>SPEC!#REF!</f>
        <v>#REF!</v>
      </c>
      <c r="C90" s="458"/>
      <c r="D90" s="255"/>
      <c r="E90" s="255"/>
      <c r="F90" s="255" t="e">
        <f>SPEC!#REF!</f>
        <v>#REF!</v>
      </c>
      <c r="G90" s="255"/>
      <c r="H90" s="255"/>
      <c r="I90" s="255"/>
      <c r="J90" s="35"/>
      <c r="K90" s="459"/>
      <c r="L90" s="459"/>
      <c r="M90" s="459"/>
      <c r="N90" s="459"/>
      <c r="O90" s="459"/>
      <c r="P90" s="459"/>
    </row>
    <row r="91" spans="1:17" s="15" customFormat="1" ht="160.5" hidden="1" customHeight="1">
      <c r="A91" s="92"/>
      <c r="B91" s="457" t="e">
        <f>SPEC!#REF!</f>
        <v>#REF!</v>
      </c>
      <c r="C91" s="458"/>
      <c r="D91" s="255"/>
      <c r="E91" s="255"/>
      <c r="F91" s="255" t="e">
        <f>SPEC!#REF!</f>
        <v>#REF!</v>
      </c>
      <c r="G91" s="255"/>
      <c r="H91" s="255"/>
      <c r="I91" s="255"/>
      <c r="J91" s="35"/>
      <c r="K91" s="459"/>
      <c r="L91" s="459"/>
      <c r="M91" s="459"/>
      <c r="N91" s="459"/>
      <c r="O91" s="459"/>
      <c r="P91" s="459"/>
    </row>
    <row r="92" spans="1:17" s="15" customFormat="1" ht="160.5" hidden="1" customHeight="1">
      <c r="A92" s="92"/>
      <c r="B92" s="457" t="e">
        <f>SPEC!#REF!</f>
        <v>#REF!</v>
      </c>
      <c r="C92" s="458"/>
      <c r="D92" s="255"/>
      <c r="E92" s="255"/>
      <c r="F92" s="255" t="e">
        <f>SPEC!#REF!</f>
        <v>#REF!</v>
      </c>
      <c r="G92" s="255"/>
      <c r="H92" s="255"/>
      <c r="I92" s="255"/>
      <c r="J92" s="35"/>
      <c r="K92" s="459"/>
      <c r="L92" s="459"/>
      <c r="M92" s="459"/>
      <c r="N92" s="459"/>
      <c r="O92" s="459"/>
      <c r="P92" s="459"/>
    </row>
    <row r="93" spans="1:17" s="15" customFormat="1" ht="12.75" customHeight="1">
      <c r="A93" s="92"/>
      <c r="B93" s="92"/>
      <c r="C93" s="92"/>
      <c r="D93" s="92"/>
      <c r="E93" s="92"/>
      <c r="F93" s="34"/>
      <c r="G93" s="92"/>
      <c r="H93" s="92"/>
      <c r="I93" s="92"/>
      <c r="J93" s="35"/>
      <c r="K93" s="459"/>
      <c r="L93" s="459"/>
      <c r="M93" s="459"/>
      <c r="N93" s="459"/>
      <c r="O93" s="459"/>
      <c r="P93" s="459"/>
      <c r="Q93" s="35"/>
    </row>
    <row r="94" spans="1:17" s="283" customFormat="1" ht="101.25" customHeight="1">
      <c r="A94" s="280">
        <v>2</v>
      </c>
      <c r="B94" s="281" t="s">
        <v>205</v>
      </c>
      <c r="C94" s="467" t="s">
        <v>206</v>
      </c>
      <c r="D94" s="467"/>
      <c r="E94" s="467"/>
      <c r="F94" s="467"/>
      <c r="G94" s="467"/>
      <c r="H94" s="467"/>
      <c r="I94" s="467"/>
      <c r="J94" s="467"/>
      <c r="K94" s="459"/>
      <c r="L94" s="459"/>
      <c r="M94" s="459"/>
      <c r="N94" s="459"/>
      <c r="O94" s="459"/>
      <c r="P94" s="459"/>
      <c r="Q94" s="282"/>
    </row>
    <row r="95" spans="1:17" s="15" customFormat="1" ht="68.099999999999994" hidden="1" customHeight="1">
      <c r="A95" s="92"/>
      <c r="B95" s="374" t="s">
        <v>128</v>
      </c>
      <c r="C95" s="375"/>
      <c r="D95" s="375"/>
      <c r="E95" s="375"/>
      <c r="F95" s="375"/>
      <c r="G95" s="375"/>
      <c r="H95" s="375"/>
      <c r="I95" s="383"/>
      <c r="J95" s="35"/>
      <c r="K95" s="19"/>
      <c r="L95" s="19"/>
      <c r="M95" s="35"/>
      <c r="N95" s="35"/>
      <c r="O95" s="35"/>
      <c r="P95" s="35"/>
      <c r="Q95" s="35"/>
    </row>
    <row r="96" spans="1:17" s="15" customFormat="1" ht="54" hidden="1" customHeight="1">
      <c r="A96" s="92"/>
      <c r="B96" s="368" t="s">
        <v>77</v>
      </c>
      <c r="C96" s="370"/>
      <c r="D96" s="371" t="s">
        <v>131</v>
      </c>
      <c r="E96" s="372"/>
      <c r="F96" s="372"/>
      <c r="G96" s="372"/>
      <c r="H96" s="372"/>
      <c r="I96" s="373"/>
      <c r="J96" s="35"/>
      <c r="K96" s="35"/>
      <c r="L96" s="35"/>
      <c r="M96" s="35"/>
      <c r="N96" s="35"/>
      <c r="O96" s="35"/>
      <c r="P96" s="35"/>
      <c r="Q96" s="35"/>
    </row>
    <row r="97" spans="1:17" s="15" customFormat="1" ht="57.6" hidden="1" customHeight="1">
      <c r="A97" s="92"/>
      <c r="B97" s="395" t="str">
        <f>D18</f>
        <v>DAZZLING BLUE</v>
      </c>
      <c r="C97" s="394"/>
      <c r="D97" s="349" t="s">
        <v>204</v>
      </c>
      <c r="E97" s="350"/>
      <c r="F97" s="350"/>
      <c r="G97" s="350"/>
      <c r="H97" s="350"/>
      <c r="I97" s="351"/>
      <c r="J97" s="35"/>
      <c r="K97" s="35"/>
      <c r="L97" s="35"/>
      <c r="M97" s="35"/>
      <c r="N97" s="35"/>
      <c r="O97" s="35"/>
    </row>
    <row r="98" spans="1:17" s="15" customFormat="1" ht="33" hidden="1">
      <c r="A98" s="92"/>
      <c r="B98" s="374"/>
      <c r="C98" s="375"/>
      <c r="D98" s="375"/>
      <c r="E98" s="375"/>
      <c r="F98" s="375"/>
      <c r="G98" s="375"/>
      <c r="H98" s="375"/>
      <c r="I98" s="383"/>
      <c r="J98" s="35"/>
      <c r="K98" s="235"/>
      <c r="L98" s="235"/>
      <c r="M98" s="235"/>
      <c r="N98" s="235"/>
      <c r="O98" s="235"/>
      <c r="P98" s="235"/>
    </row>
    <row r="99" spans="1:17" s="15" customFormat="1" ht="69.95" hidden="1" customHeight="1">
      <c r="A99" s="92"/>
      <c r="B99" s="364"/>
      <c r="C99" s="365"/>
      <c r="D99" s="246" t="s">
        <v>174</v>
      </c>
      <c r="E99" s="246" t="s">
        <v>37</v>
      </c>
      <c r="F99" s="246" t="s">
        <v>38</v>
      </c>
      <c r="G99" s="246" t="s">
        <v>39</v>
      </c>
      <c r="H99" s="246" t="s">
        <v>40</v>
      </c>
      <c r="I99" s="246" t="s">
        <v>41</v>
      </c>
      <c r="J99" s="35"/>
      <c r="K99" s="235"/>
      <c r="L99" s="235"/>
      <c r="M99" s="235"/>
      <c r="N99" s="235"/>
      <c r="O99" s="235"/>
      <c r="P99" s="235"/>
    </row>
    <row r="100" spans="1:17" s="15" customFormat="1" ht="154.5" hidden="1" customHeight="1">
      <c r="A100" s="92"/>
      <c r="B100" s="457" t="e">
        <f>#REF!</f>
        <v>#REF!</v>
      </c>
      <c r="C100" s="458"/>
      <c r="D100" s="255"/>
      <c r="E100" s="255"/>
      <c r="F100" s="255" t="e">
        <f>#REF!</f>
        <v>#REF!</v>
      </c>
      <c r="G100" s="255"/>
      <c r="H100" s="255"/>
      <c r="I100" s="255"/>
      <c r="J100" s="35"/>
      <c r="K100" s="235"/>
      <c r="L100" s="235"/>
      <c r="M100" s="235"/>
      <c r="N100" s="235"/>
      <c r="O100" s="235"/>
      <c r="P100" s="235"/>
    </row>
    <row r="101" spans="1:17" s="15" customFormat="1" ht="154.5" hidden="1" customHeight="1">
      <c r="A101" s="92"/>
      <c r="B101" s="457" t="e">
        <f>#REF!</f>
        <v>#REF!</v>
      </c>
      <c r="C101" s="458"/>
      <c r="D101" s="255"/>
      <c r="E101" s="255"/>
      <c r="F101" s="255" t="e">
        <f>#REF!</f>
        <v>#REF!</v>
      </c>
      <c r="G101" s="255"/>
      <c r="H101" s="255"/>
      <c r="I101" s="255"/>
      <c r="J101" s="35"/>
      <c r="K101" s="235"/>
      <c r="L101" s="235"/>
      <c r="M101" s="235"/>
      <c r="N101" s="235"/>
      <c r="O101" s="235"/>
      <c r="P101" s="235"/>
    </row>
    <row r="102" spans="1:17" s="15" customFormat="1" ht="33">
      <c r="A102" s="92"/>
      <c r="B102" s="92"/>
      <c r="C102" s="92"/>
      <c r="D102" s="92"/>
      <c r="E102" s="92"/>
      <c r="F102" s="34"/>
      <c r="G102" s="92"/>
      <c r="H102" s="92"/>
      <c r="I102" s="92"/>
      <c r="J102" s="35"/>
      <c r="K102" s="35"/>
      <c r="L102" s="35"/>
      <c r="M102" s="35"/>
      <c r="N102" s="35"/>
      <c r="O102" s="35"/>
      <c r="P102" s="35"/>
      <c r="Q102" s="35"/>
    </row>
    <row r="103" spans="1:17" s="289" customFormat="1" ht="36">
      <c r="A103" s="284">
        <v>3</v>
      </c>
      <c r="B103" s="285" t="s">
        <v>207</v>
      </c>
      <c r="C103" s="98" t="s">
        <v>208</v>
      </c>
      <c r="D103" s="98"/>
      <c r="E103" s="98"/>
      <c r="F103" s="286"/>
      <c r="G103" s="287"/>
      <c r="H103" s="287"/>
      <c r="I103" s="287"/>
      <c r="J103" s="287"/>
      <c r="K103" s="288"/>
      <c r="L103" s="288"/>
      <c r="M103" s="287"/>
      <c r="N103" s="287"/>
      <c r="O103" s="287"/>
      <c r="P103" s="287"/>
      <c r="Q103" s="287"/>
    </row>
    <row r="104" spans="1:17" s="15" customFormat="1" ht="33" hidden="1">
      <c r="A104" s="92"/>
      <c r="B104" s="368" t="s">
        <v>77</v>
      </c>
      <c r="C104" s="370"/>
      <c r="D104" s="371" t="s">
        <v>142</v>
      </c>
      <c r="E104" s="372"/>
      <c r="F104" s="372"/>
      <c r="G104" s="372"/>
      <c r="H104" s="372"/>
      <c r="I104" s="373"/>
      <c r="J104" s="35"/>
      <c r="K104" s="35"/>
      <c r="L104" s="35"/>
      <c r="M104" s="35"/>
      <c r="N104" s="35"/>
      <c r="O104" s="35"/>
      <c r="P104" s="35"/>
      <c r="Q104" s="35"/>
    </row>
    <row r="105" spans="1:17" s="15" customFormat="1" ht="66" hidden="1">
      <c r="A105" s="92"/>
      <c r="B105" s="275" t="str">
        <f>$D$22</f>
        <v>DAZZLING BLUE</v>
      </c>
      <c r="C105" s="275" t="e">
        <f>#REF!</f>
        <v>#REF!</v>
      </c>
      <c r="D105" s="349" t="s">
        <v>209</v>
      </c>
      <c r="E105" s="350"/>
      <c r="F105" s="350"/>
      <c r="G105" s="350"/>
      <c r="H105" s="350"/>
      <c r="I105" s="351"/>
      <c r="J105" s="35"/>
      <c r="K105" s="35"/>
      <c r="L105" s="35"/>
      <c r="M105" s="35"/>
      <c r="N105" s="35"/>
      <c r="O105" s="35"/>
    </row>
    <row r="106" spans="1:17" s="15" customFormat="1" ht="33" hidden="1">
      <c r="A106" s="92"/>
      <c r="B106" s="454" t="str">
        <f>$D$29</f>
        <v>RAIN FOREST</v>
      </c>
      <c r="C106" s="455"/>
      <c r="D106" s="349" t="s">
        <v>145</v>
      </c>
      <c r="E106" s="350"/>
      <c r="F106" s="350"/>
      <c r="G106" s="350"/>
      <c r="H106" s="350"/>
      <c r="I106" s="351"/>
      <c r="J106" s="35"/>
      <c r="K106" s="35"/>
      <c r="L106" s="35"/>
      <c r="M106" s="35"/>
      <c r="N106" s="35"/>
      <c r="O106" s="35"/>
    </row>
    <row r="107" spans="1:17" s="15" customFormat="1" ht="33" hidden="1">
      <c r="A107" s="92"/>
      <c r="B107" s="456" t="str">
        <f>$D$36</f>
        <v>SHARP GREEN</v>
      </c>
      <c r="C107" s="456" t="e">
        <f>#REF!</f>
        <v>#REF!</v>
      </c>
      <c r="D107" s="349" t="s">
        <v>209</v>
      </c>
      <c r="E107" s="350"/>
      <c r="F107" s="350"/>
      <c r="G107" s="350"/>
      <c r="H107" s="350"/>
      <c r="I107" s="351"/>
      <c r="J107" s="35"/>
      <c r="K107" s="35"/>
      <c r="L107" s="35"/>
      <c r="M107" s="35"/>
      <c r="N107" s="35"/>
      <c r="O107" s="35"/>
    </row>
    <row r="108" spans="1:17" s="15" customFormat="1" ht="33">
      <c r="A108" s="92"/>
      <c r="B108" s="92"/>
      <c r="C108" s="35"/>
      <c r="D108" s="35"/>
      <c r="E108" s="35"/>
      <c r="F108" s="2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</row>
    <row r="109" spans="1:17" s="15" customFormat="1" ht="29.25" customHeight="1">
      <c r="B109" s="361" t="s">
        <v>157</v>
      </c>
      <c r="C109" s="361"/>
      <c r="D109" s="361"/>
      <c r="E109" s="361"/>
      <c r="F109" s="34"/>
      <c r="G109" s="35"/>
      <c r="N109" s="34"/>
      <c r="O109" s="33"/>
      <c r="P109" s="33"/>
      <c r="Q109" s="34"/>
    </row>
    <row r="110" spans="1:17" s="15" customFormat="1" ht="54" customHeight="1">
      <c r="A110" s="92">
        <v>1</v>
      </c>
      <c r="B110" s="95" t="s">
        <v>210</v>
      </c>
      <c r="C110" s="92"/>
      <c r="D110" s="92"/>
      <c r="F110" s="34"/>
      <c r="G110" s="35"/>
      <c r="N110" s="34"/>
      <c r="O110" s="33"/>
      <c r="P110" s="33"/>
      <c r="Q110" s="34"/>
    </row>
    <row r="111" spans="1:17" s="15" customFormat="1" ht="54" customHeight="1">
      <c r="A111" s="92">
        <v>2</v>
      </c>
      <c r="B111" s="95" t="s">
        <v>211</v>
      </c>
      <c r="C111" s="92"/>
      <c r="D111" s="92"/>
      <c r="F111" s="34"/>
      <c r="G111" s="35"/>
      <c r="N111" s="34"/>
      <c r="O111" s="33"/>
      <c r="P111" s="33"/>
      <c r="Q111" s="34"/>
    </row>
    <row r="112" spans="1:17" s="239" customFormat="1" ht="89.1" customHeight="1">
      <c r="A112" s="247"/>
      <c r="B112" s="248"/>
      <c r="C112" s="247"/>
      <c r="D112" s="247"/>
      <c r="F112" s="249"/>
      <c r="G112" s="250"/>
      <c r="N112" s="249"/>
      <c r="O112" s="251"/>
      <c r="P112" s="251"/>
      <c r="Q112" s="249"/>
    </row>
    <row r="113" spans="1:17" s="96" customFormat="1" ht="21.6" customHeight="1">
      <c r="A113" s="453"/>
      <c r="B113" s="363"/>
      <c r="C113" s="363"/>
      <c r="D113" s="363"/>
      <c r="E113" s="363"/>
      <c r="F113" s="363"/>
      <c r="G113" s="363"/>
      <c r="H113" s="363"/>
      <c r="I113" s="363"/>
      <c r="J113" s="363"/>
      <c r="K113" s="363"/>
      <c r="L113" s="363"/>
      <c r="M113" s="363"/>
      <c r="N113" s="363"/>
      <c r="O113" s="363"/>
      <c r="P113" s="363"/>
      <c r="Q113" s="363"/>
    </row>
    <row r="114" spans="1:17" s="252" customFormat="1" ht="77.099999999999994" customHeight="1">
      <c r="B114" s="254"/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</row>
    <row r="115" spans="1:17" s="252" customFormat="1" ht="77.099999999999994" customHeight="1">
      <c r="B115" s="254"/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</row>
    <row r="116" spans="1:17" s="96" customFormat="1" ht="42.95" customHeight="1">
      <c r="F116" s="237"/>
      <c r="G116" s="97"/>
    </row>
    <row r="117" spans="1:17" s="96" customFormat="1" ht="33">
      <c r="F117" s="237"/>
      <c r="G117" s="97"/>
    </row>
    <row r="118" spans="1:17" s="96" customFormat="1" ht="33">
      <c r="F118" s="237"/>
      <c r="G118" s="97"/>
    </row>
    <row r="119" spans="1:17" s="96" customFormat="1" ht="33">
      <c r="F119" s="237"/>
      <c r="G119" s="97"/>
    </row>
    <row r="120" spans="1:17" s="96" customFormat="1" ht="33">
      <c r="F120" s="237"/>
      <c r="G120" s="97"/>
    </row>
    <row r="121" spans="1:17" s="96" customFormat="1" ht="33">
      <c r="F121" s="237"/>
      <c r="G121" s="97"/>
    </row>
    <row r="122" spans="1:17" s="96" customFormat="1" ht="33">
      <c r="F122" s="237"/>
      <c r="G122" s="97"/>
    </row>
    <row r="123" spans="1:17" s="96" customFormat="1" ht="33">
      <c r="F123" s="237"/>
      <c r="G123" s="97"/>
    </row>
    <row r="124" spans="1:17" s="96" customFormat="1" ht="33">
      <c r="F124" s="237"/>
      <c r="G124" s="97"/>
    </row>
    <row r="125" spans="1:17" s="96" customFormat="1" ht="33">
      <c r="F125" s="237"/>
      <c r="G125" s="97"/>
    </row>
    <row r="126" spans="1:17" s="96" customFormat="1" ht="33">
      <c r="F126" s="237"/>
      <c r="G126" s="97"/>
    </row>
    <row r="127" spans="1:17" s="96" customFormat="1" ht="33">
      <c r="F127" s="237"/>
      <c r="G127" s="97"/>
    </row>
    <row r="128" spans="1:17" s="96" customFormat="1" ht="33">
      <c r="F128" s="237"/>
      <c r="G128" s="97"/>
    </row>
    <row r="129" spans="6:7" s="96" customFormat="1" ht="33">
      <c r="F129" s="237"/>
      <c r="G129" s="97"/>
    </row>
    <row r="130" spans="6:7" s="96" customFormat="1" ht="33">
      <c r="F130" s="237"/>
      <c r="G130" s="97"/>
    </row>
    <row r="131" spans="6:7" s="96" customFormat="1" ht="33">
      <c r="F131" s="237"/>
      <c r="G131" s="97"/>
    </row>
    <row r="132" spans="6:7" s="96" customFormat="1" ht="33">
      <c r="F132" s="237"/>
      <c r="G132" s="97"/>
    </row>
    <row r="133" spans="6:7" s="96" customFormat="1" ht="33">
      <c r="F133" s="237"/>
      <c r="G133" s="97"/>
    </row>
    <row r="134" spans="6:7" s="96" customFormat="1" ht="33">
      <c r="F134" s="237"/>
      <c r="G134" s="97"/>
    </row>
    <row r="135" spans="6:7" s="96" customFormat="1" ht="33">
      <c r="F135" s="237"/>
      <c r="G135" s="97"/>
    </row>
    <row r="136" spans="6:7" s="96" customFormat="1" ht="33">
      <c r="F136" s="237"/>
      <c r="G136" s="97"/>
    </row>
    <row r="137" spans="6:7" s="96" customFormat="1" ht="33">
      <c r="F137" s="237"/>
      <c r="G137" s="97"/>
    </row>
  </sheetData>
  <autoFilter ref="A51:U86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DAZZLING BLUE"/>
        <filter val="MÀU VẢI"/>
      </filters>
    </filterColumn>
  </autoFilter>
  <mergeCells count="133">
    <mergeCell ref="A69:E69"/>
    <mergeCell ref="H69:I69"/>
    <mergeCell ref="B56:E56"/>
    <mergeCell ref="B57:E57"/>
    <mergeCell ref="H70:I70"/>
    <mergeCell ref="H65:I65"/>
    <mergeCell ref="H72:I72"/>
    <mergeCell ref="B53:E53"/>
    <mergeCell ref="H53:I53"/>
    <mergeCell ref="B43:C43"/>
    <mergeCell ref="N43:Q43"/>
    <mergeCell ref="B60:E60"/>
    <mergeCell ref="H60:I60"/>
    <mergeCell ref="H57:I57"/>
    <mergeCell ref="B58:E58"/>
    <mergeCell ref="H58:I58"/>
    <mergeCell ref="P69:Q69"/>
    <mergeCell ref="P70:Q70"/>
    <mergeCell ref="B66:E66"/>
    <mergeCell ref="H66:I66"/>
    <mergeCell ref="B61:E61"/>
    <mergeCell ref="H61:I61"/>
    <mergeCell ref="A44:Q44"/>
    <mergeCell ref="B45:C45"/>
    <mergeCell ref="N45:Q45"/>
    <mergeCell ref="B46:C46"/>
    <mergeCell ref="B67:E67"/>
    <mergeCell ref="H67:I67"/>
    <mergeCell ref="A40:C40"/>
    <mergeCell ref="P52:Q62"/>
    <mergeCell ref="B62:E62"/>
    <mergeCell ref="H62:I62"/>
    <mergeCell ref="H55:I55"/>
    <mergeCell ref="B55:E55"/>
    <mergeCell ref="H52:I52"/>
    <mergeCell ref="A51:E51"/>
    <mergeCell ref="B52:E52"/>
    <mergeCell ref="H51:I51"/>
    <mergeCell ref="N40:Q40"/>
    <mergeCell ref="A41:Q41"/>
    <mergeCell ref="B42:C42"/>
    <mergeCell ref="N42:Q42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38:Q39"/>
    <mergeCell ref="D11:F11"/>
    <mergeCell ref="B13:F13"/>
    <mergeCell ref="B109:E109"/>
    <mergeCell ref="B84:I84"/>
    <mergeCell ref="B87:I87"/>
    <mergeCell ref="B63:E63"/>
    <mergeCell ref="H63:I63"/>
    <mergeCell ref="B64:E64"/>
    <mergeCell ref="H64:I64"/>
    <mergeCell ref="C83:L83"/>
    <mergeCell ref="B71:E71"/>
    <mergeCell ref="H77:I77"/>
    <mergeCell ref="B65:E65"/>
    <mergeCell ref="J82:N82"/>
    <mergeCell ref="H80:I80"/>
    <mergeCell ref="B76:E76"/>
    <mergeCell ref="B74:E74"/>
    <mergeCell ref="H74:I74"/>
    <mergeCell ref="B77:E77"/>
    <mergeCell ref="B72:E72"/>
    <mergeCell ref="H76:I76"/>
    <mergeCell ref="B78:E78"/>
    <mergeCell ref="P76:Q76"/>
    <mergeCell ref="H71:I71"/>
    <mergeCell ref="B80:E80"/>
    <mergeCell ref="D96:I96"/>
    <mergeCell ref="B97:C97"/>
    <mergeCell ref="D97:I97"/>
    <mergeCell ref="B98:I98"/>
    <mergeCell ref="N46:Q46"/>
    <mergeCell ref="A47:Q47"/>
    <mergeCell ref="B48:C48"/>
    <mergeCell ref="N48:Q48"/>
    <mergeCell ref="B49:C49"/>
    <mergeCell ref="N49:Q49"/>
    <mergeCell ref="B54:E54"/>
    <mergeCell ref="H54:I54"/>
    <mergeCell ref="P78:Q78"/>
    <mergeCell ref="P71:Q71"/>
    <mergeCell ref="P80:Q80"/>
    <mergeCell ref="B59:E59"/>
    <mergeCell ref="H59:I59"/>
    <mergeCell ref="B81:E81"/>
    <mergeCell ref="H81:I81"/>
    <mergeCell ref="P81:Q81"/>
    <mergeCell ref="H56:I56"/>
    <mergeCell ref="B70:E70"/>
    <mergeCell ref="P72:Q75"/>
    <mergeCell ref="B73:E73"/>
    <mergeCell ref="P77:Q77"/>
    <mergeCell ref="B79:E79"/>
    <mergeCell ref="B99:C99"/>
    <mergeCell ref="B100:C100"/>
    <mergeCell ref="B88:C88"/>
    <mergeCell ref="B89:C89"/>
    <mergeCell ref="H78:I78"/>
    <mergeCell ref="C94:J94"/>
    <mergeCell ref="B91:C91"/>
    <mergeCell ref="B92:C92"/>
    <mergeCell ref="B85:C85"/>
    <mergeCell ref="H73:I73"/>
    <mergeCell ref="H79:I79"/>
    <mergeCell ref="P79:Q79"/>
    <mergeCell ref="B75:E75"/>
    <mergeCell ref="H75:I75"/>
    <mergeCell ref="A113:Q113"/>
    <mergeCell ref="B104:C104"/>
    <mergeCell ref="D104:I104"/>
    <mergeCell ref="D105:I105"/>
    <mergeCell ref="B106:C106"/>
    <mergeCell ref="D106:I106"/>
    <mergeCell ref="B107:C107"/>
    <mergeCell ref="D107:I107"/>
    <mergeCell ref="D85:I85"/>
    <mergeCell ref="D86:I86"/>
    <mergeCell ref="B90:C90"/>
    <mergeCell ref="B86:C86"/>
    <mergeCell ref="B101:C101"/>
    <mergeCell ref="K87:P94"/>
    <mergeCell ref="B95:I95"/>
    <mergeCell ref="B96:C96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66"/>
  <sheetViews>
    <sheetView view="pageBreakPreview" topLeftCell="A8" zoomScale="25" zoomScaleNormal="40" zoomScaleSheetLayoutView="25" zoomScalePageLayoutView="25" workbookViewId="0">
      <selection activeCell="X13" sqref="X13"/>
    </sheetView>
  </sheetViews>
  <sheetFormatPr defaultColWidth="9.140625" defaultRowHeight="24"/>
  <cols>
    <col min="1" max="1" width="100.42578125" style="79" customWidth="1"/>
    <col min="2" max="2" width="255.5703125" style="80" customWidth="1"/>
    <col min="3" max="4" width="97.28515625" style="80" hidden="1" customWidth="1"/>
    <col min="5" max="5" width="9.28515625" style="80" bestFit="1" customWidth="1"/>
    <col min="6" max="6" width="25.85546875" style="80" bestFit="1" customWidth="1"/>
    <col min="7" max="20" width="9.28515625" style="80" bestFit="1" customWidth="1"/>
    <col min="21" max="16384" width="9.140625" style="80"/>
  </cols>
  <sheetData>
    <row r="1" spans="1:20" s="74" customFormat="1" ht="68.25" customHeight="1">
      <c r="A1" s="72"/>
      <c r="B1" s="73"/>
      <c r="C1" s="73"/>
      <c r="D1" s="73"/>
    </row>
    <row r="2" spans="1:20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/>
      <c r="D2" s="73"/>
    </row>
    <row r="3" spans="1:20" s="74" customFormat="1" ht="37.5" customHeight="1">
      <c r="A3" s="75" t="str">
        <f>'1. CUTTING DOCKET'!B7</f>
        <v xml:space="preserve">STYLE NUMBER: </v>
      </c>
      <c r="B3" s="75" t="str">
        <f>'1. CUTTING DOCKET'!D7</f>
        <v>SS25CR002</v>
      </c>
      <c r="C3" s="75"/>
      <c r="D3" s="75"/>
    </row>
    <row r="4" spans="1:20" s="74" customFormat="1" ht="37.5" customHeight="1">
      <c r="A4" s="75" t="str">
        <f>'1. CUTTING DOCKET'!B8</f>
        <v xml:space="preserve">STYLE NAME : </v>
      </c>
      <c r="B4" s="75" t="str">
        <f>'1. CUTTING DOCKET'!D8</f>
        <v xml:space="preserve">Performance Short </v>
      </c>
      <c r="C4" s="75"/>
      <c r="D4" s="75"/>
    </row>
    <row r="5" spans="1:20" s="74" customFormat="1" ht="92.1" customHeight="1">
      <c r="A5" s="180"/>
      <c r="B5" s="292" t="str">
        <f>B6</f>
        <v>DAZZLING BLUE</v>
      </c>
      <c r="C5" s="292" t="str">
        <f t="shared" ref="C5:D5" si="0">C6</f>
        <v>RAIN FOREST</v>
      </c>
      <c r="D5" s="292" t="str">
        <f t="shared" si="0"/>
        <v>SHARP GREEN</v>
      </c>
    </row>
    <row r="6" spans="1:20" s="297" customFormat="1" ht="69.75" customHeight="1">
      <c r="A6" s="294" t="str">
        <f>'1. CUTTING DOCKET'!D38</f>
        <v>NCC: HUAMIN</v>
      </c>
      <c r="B6" s="295" t="str">
        <f>'1. CUTTING DOCKET'!$A$41</f>
        <v>DAZZLING BLUE</v>
      </c>
      <c r="C6" s="296" t="str">
        <f>'1. CUTTING DOCKET'!$A$44</f>
        <v>RAIN FOREST</v>
      </c>
      <c r="D6" s="296" t="str" cm="1">
        <f t="array" ref="D6:T6">'1. CUTTING DOCKET'!$A$47:$Q$47</f>
        <v>SHARP GREEN</v>
      </c>
      <c r="E6" s="297">
        <v>0</v>
      </c>
      <c r="F6" s="297">
        <v>0</v>
      </c>
      <c r="G6" s="297">
        <v>0</v>
      </c>
      <c r="H6" s="297">
        <v>0</v>
      </c>
      <c r="I6" s="297">
        <v>0</v>
      </c>
      <c r="J6" s="297">
        <v>0</v>
      </c>
      <c r="K6" s="297">
        <v>0</v>
      </c>
      <c r="L6" s="297">
        <v>0</v>
      </c>
      <c r="M6" s="297">
        <v>0</v>
      </c>
      <c r="N6" s="297">
        <v>0</v>
      </c>
      <c r="O6" s="297">
        <v>0</v>
      </c>
      <c r="P6" s="297">
        <v>0</v>
      </c>
      <c r="Q6" s="297">
        <v>0</v>
      </c>
      <c r="R6" s="297">
        <v>0</v>
      </c>
      <c r="S6" s="297">
        <v>0</v>
      </c>
      <c r="T6" s="297">
        <v>0</v>
      </c>
    </row>
    <row r="7" spans="1:20" s="297" customFormat="1" ht="75" customHeight="1">
      <c r="A7" s="298" t="s">
        <v>212</v>
      </c>
      <c r="B7" s="490" t="str">
        <f>'1. CUTTING DOCKET'!M11</f>
        <v>EP214-1 (Wujiang)_90% POLYESTER 10% SPANDEX_90GSM</v>
      </c>
      <c r="C7" s="491"/>
      <c r="D7" s="491"/>
    </row>
    <row r="8" spans="1:20" s="297" customFormat="1" ht="373.5" customHeight="1">
      <c r="A8" s="146" t="str">
        <f>'1. CUTTING DOCKET'!$D$42</f>
        <v>VẢI CHÍNH + LÓT TÚI</v>
      </c>
      <c r="B8" s="147"/>
      <c r="C8" s="147"/>
      <c r="J8" s="299"/>
    </row>
    <row r="9" spans="1:20" s="297" customFormat="1" ht="103.5" customHeight="1">
      <c r="A9" s="294" t="str">
        <f>'1. CUTTING DOCKET'!$B$43</f>
        <v>EP214-1 (Wujiang)_90% POLYESTER 10% SPANDEX_90GSM</v>
      </c>
      <c r="B9" s="300" t="str">
        <f>'1. CUTTING DOCKET'!E43</f>
        <v xml:space="preserve">BRIGHT WHITE </v>
      </c>
      <c r="C9" s="295">
        <f>C8</f>
        <v>0</v>
      </c>
      <c r="D9" s="295">
        <f>D8</f>
        <v>0</v>
      </c>
    </row>
    <row r="10" spans="1:20" s="297" customFormat="1" ht="313.5" customHeight="1">
      <c r="A10" s="146" t="str">
        <f>'1. CUTTING DOCKET'!$D$43</f>
        <v>PHỐI SƯỜN + PHỐI LAI</v>
      </c>
      <c r="B10" s="147"/>
      <c r="C10" s="147"/>
      <c r="J10" s="299"/>
    </row>
    <row r="11" spans="1:20" s="297" customFormat="1" ht="73.5" customHeight="1">
      <c r="A11" s="294" t="s">
        <v>213</v>
      </c>
      <c r="B11" s="300" t="str">
        <f>B6</f>
        <v>DAZZLING BLUE</v>
      </c>
      <c r="C11" s="300" t="e">
        <f>#REF!</f>
        <v>#REF!</v>
      </c>
      <c r="D11" s="300" t="e">
        <f>#REF!</f>
        <v>#REF!</v>
      </c>
    </row>
    <row r="12" spans="1:20" s="297" customFormat="1" ht="155.25" customHeight="1">
      <c r="A12" s="146" t="str">
        <f>'1. CUTTING DOCKET'!$B$52</f>
        <v>CHỈ 40/2 MAY CHÍNH + VẮT SỔ</v>
      </c>
      <c r="B12" s="301"/>
      <c r="C12" s="301"/>
      <c r="D12" s="301"/>
    </row>
    <row r="13" spans="1:20" s="297" customFormat="1" ht="92.25" customHeight="1">
      <c r="A13" s="294" t="str">
        <f>'1. CUTTING DOCKET'!B55</f>
        <v>NHÃN CHÍNH ALD-ML03</v>
      </c>
      <c r="B13" s="497" t="str">
        <f>'1. CUTTING DOCKET'!F55</f>
        <v>WHITE</v>
      </c>
      <c r="C13" s="498"/>
      <c r="D13" s="498"/>
    </row>
    <row r="14" spans="1:20" s="297" customFormat="1" ht="196.5" customHeight="1">
      <c r="A14" s="146" t="s">
        <v>214</v>
      </c>
      <c r="B14" s="499"/>
      <c r="C14" s="500"/>
      <c r="D14" s="500"/>
    </row>
    <row r="15" spans="1:20" s="297" customFormat="1" ht="127.5" customHeight="1">
      <c r="A15" s="294" t="str">
        <f>'1. CUTTING DOCKET'!B58</f>
        <v>NHÃN THÀNH PHẦN 100% POLY</v>
      </c>
      <c r="B15" s="492" t="str">
        <f>'1. CUTTING DOCKET'!F55</f>
        <v>WHITE</v>
      </c>
      <c r="C15" s="493"/>
      <c r="D15" s="493"/>
    </row>
    <row r="16" spans="1:20" s="297" customFormat="1" ht="321.75" customHeight="1">
      <c r="A16" s="146" t="s">
        <v>215</v>
      </c>
      <c r="B16" s="499"/>
      <c r="C16" s="500"/>
      <c r="D16" s="500"/>
    </row>
    <row r="17" spans="1:6" s="297" customFormat="1" ht="131.25" customHeight="1">
      <c r="A17" s="294" t="str">
        <f>'1. CUTTING DOCKET'!B64</f>
        <v>DÂY LUỒN POLY DẸP GẬP 3/8''</v>
      </c>
      <c r="B17" s="492" t="str">
        <f>'1. CUTTING DOCKET'!F62</f>
        <v>BLACK</v>
      </c>
      <c r="C17" s="493"/>
      <c r="D17" s="493"/>
    </row>
    <row r="18" spans="1:6" s="297" customFormat="1" ht="144.75" customHeight="1">
      <c r="A18" s="146" t="s">
        <v>216</v>
      </c>
      <c r="B18" s="501"/>
      <c r="C18" s="502"/>
      <c r="D18" s="502"/>
    </row>
    <row r="19" spans="1:6" s="297" customFormat="1" ht="89.45" customHeight="1">
      <c r="A19" s="294" t="str">
        <f>'1. CUTTING DOCKET'!$B$61</f>
        <v xml:space="preserve">THUN  </v>
      </c>
      <c r="B19" s="492" t="str">
        <f>'1. CUTTING DOCKET'!$F$63</f>
        <v>BLACK</v>
      </c>
      <c r="C19" s="493"/>
      <c r="D19" s="493"/>
    </row>
    <row r="20" spans="1:6" s="297" customFormat="1" ht="249.75" customHeight="1">
      <c r="A20" s="146" t="s">
        <v>217</v>
      </c>
      <c r="B20" s="501"/>
      <c r="C20" s="502"/>
      <c r="D20" s="502"/>
    </row>
    <row r="21" spans="1:6" s="297" customFormat="1" ht="89.45" hidden="1" customHeight="1">
      <c r="A21" s="294" t="str">
        <f>'1. CUTTING DOCKET'!B67</f>
        <v>DÂY KÉO GIỌT NƯỚC</v>
      </c>
      <c r="B21" s="484" t="str">
        <f>B19</f>
        <v>BLACK</v>
      </c>
      <c r="C21" s="494"/>
    </row>
    <row r="22" spans="1:6" s="297" customFormat="1" ht="255.75" hidden="1" customHeight="1">
      <c r="A22" s="146" t="s">
        <v>218</v>
      </c>
      <c r="B22" s="495"/>
      <c r="C22" s="496"/>
    </row>
    <row r="23" spans="1:6" s="297" customFormat="1" ht="52.5">
      <c r="A23" s="294" t="e">
        <f>'1. CUTTING DOCKET'!#REF!</f>
        <v>#REF!</v>
      </c>
      <c r="B23" s="484" t="str">
        <f>B11</f>
        <v>DAZZLING BLUE</v>
      </c>
      <c r="C23" s="494"/>
    </row>
    <row r="24" spans="1:6" s="297" customFormat="1" ht="219.95" customHeight="1">
      <c r="A24" s="146" t="s">
        <v>219</v>
      </c>
      <c r="B24" s="495"/>
      <c r="C24" s="496"/>
    </row>
    <row r="25" spans="1:6" s="297" customFormat="1" ht="138.94999999999999" customHeight="1">
      <c r="A25" s="294" t="e">
        <f>'1. CUTTING DOCKET'!#REF!</f>
        <v>#REF!</v>
      </c>
      <c r="B25" s="484" t="e">
        <f>'1. CUTTING DOCKET'!#REF!</f>
        <v>#REF!</v>
      </c>
      <c r="C25" s="485"/>
      <c r="F25" s="302">
        <f>2.25*2.54</f>
        <v>5.7149999999999999</v>
      </c>
    </row>
    <row r="26" spans="1:6" s="297" customFormat="1" ht="215.25" customHeight="1">
      <c r="A26" s="146" t="s">
        <v>220</v>
      </c>
      <c r="B26" s="488"/>
      <c r="C26" s="488"/>
    </row>
    <row r="27" spans="1:6" s="297" customFormat="1" ht="52.5">
      <c r="A27" s="294" t="str">
        <f>'1. CUTTING DOCKET'!$B$70</f>
        <v xml:space="preserve">STICKER DÁN BAO </v>
      </c>
      <c r="B27" s="484" t="str">
        <f>'1. CUTTING DOCKET'!$F$70</f>
        <v>WHITE</v>
      </c>
      <c r="C27" s="485"/>
    </row>
    <row r="28" spans="1:6" s="297" customFormat="1" ht="203.25" customHeight="1">
      <c r="A28" s="303" t="s">
        <v>221</v>
      </c>
      <c r="B28" s="489" t="s">
        <v>222</v>
      </c>
      <c r="C28" s="489"/>
    </row>
    <row r="29" spans="1:6" s="297" customFormat="1" ht="72" customHeight="1">
      <c r="A29" s="294" t="str">
        <f>'1. CUTTING DOCKET'!$B$72</f>
        <v>THẺ BÀI - ALD-T10P</v>
      </c>
      <c r="B29" s="484" t="str">
        <f>'1. CUTTING DOCKET'!F72</f>
        <v>NỀN NATURAL</v>
      </c>
      <c r="C29" s="485"/>
    </row>
    <row r="30" spans="1:6" s="297" customFormat="1" ht="312.75" customHeight="1">
      <c r="A30" s="146" t="s">
        <v>223</v>
      </c>
      <c r="B30" s="488"/>
      <c r="C30" s="488"/>
    </row>
    <row r="31" spans="1:6" s="297" customFormat="1" ht="78" customHeight="1">
      <c r="A31" s="294" t="str">
        <f>'1. CUTTING DOCKET'!B74</f>
        <v>POLY BAG - 12"X15</v>
      </c>
      <c r="B31" s="484" t="str">
        <f>'1. CUTTING DOCKET'!F74</f>
        <v>CLEAR</v>
      </c>
      <c r="C31" s="485"/>
    </row>
    <row r="32" spans="1:6" s="77" customFormat="1" ht="318.75" customHeight="1">
      <c r="A32" s="261"/>
      <c r="B32" s="486"/>
      <c r="C32" s="487"/>
    </row>
    <row r="33" spans="1:3" s="77" customFormat="1" ht="119.45" customHeight="1">
      <c r="A33" s="144" t="s">
        <v>224</v>
      </c>
      <c r="B33" s="482" t="str">
        <f>'1. CUTTING DOCKET'!F76</f>
        <v>NATURAL</v>
      </c>
      <c r="C33" s="483"/>
    </row>
    <row r="34" spans="1:3" s="77" customFormat="1" ht="40.5">
      <c r="A34" s="145" t="s">
        <v>225</v>
      </c>
      <c r="B34" s="481"/>
      <c r="C34" s="481"/>
    </row>
    <row r="53" spans="8:8">
      <c r="H53" s="80">
        <f>$A$44</f>
        <v>0</v>
      </c>
    </row>
    <row r="54" spans="8:8">
      <c r="H54" s="80">
        <f>$A$47</f>
        <v>0</v>
      </c>
    </row>
    <row r="56" spans="8:8">
      <c r="H56" s="80">
        <f>$A$44</f>
        <v>0</v>
      </c>
    </row>
    <row r="57" spans="8:8">
      <c r="H57" s="80">
        <f>$A$47</f>
        <v>0</v>
      </c>
    </row>
    <row r="59" spans="8:8">
      <c r="H59" s="80">
        <f>$A$44</f>
        <v>0</v>
      </c>
    </row>
    <row r="60" spans="8:8">
      <c r="H60" s="80">
        <f>$A$47</f>
        <v>0</v>
      </c>
    </row>
    <row r="62" spans="8:8">
      <c r="H62" s="80">
        <f>$A$44</f>
        <v>0</v>
      </c>
    </row>
    <row r="63" spans="8:8">
      <c r="H63" s="80">
        <f>$A$47</f>
        <v>0</v>
      </c>
    </row>
    <row r="65" spans="8:8">
      <c r="H65" s="80">
        <f>$A$44</f>
        <v>0</v>
      </c>
    </row>
    <row r="66" spans="8:8">
      <c r="H66" s="80">
        <f>$A$47</f>
        <v>0</v>
      </c>
    </row>
  </sheetData>
  <mergeCells count="23">
    <mergeCell ref="B7:D7"/>
    <mergeCell ref="B15:D15"/>
    <mergeCell ref="B23:C23"/>
    <mergeCell ref="B24:C24"/>
    <mergeCell ref="B21:C21"/>
    <mergeCell ref="B22:C22"/>
    <mergeCell ref="B13:D13"/>
    <mergeCell ref="B14:D14"/>
    <mergeCell ref="B20:D20"/>
    <mergeCell ref="B16:D16"/>
    <mergeCell ref="B17:D17"/>
    <mergeCell ref="B19:D19"/>
    <mergeCell ref="B18:D18"/>
    <mergeCell ref="B34:C34"/>
    <mergeCell ref="B33:C33"/>
    <mergeCell ref="B31:C31"/>
    <mergeCell ref="B32:C32"/>
    <mergeCell ref="B25:C25"/>
    <mergeCell ref="B26:C26"/>
    <mergeCell ref="B30:C30"/>
    <mergeCell ref="B28:C28"/>
    <mergeCell ref="B27:C27"/>
    <mergeCell ref="B29:C29"/>
  </mergeCells>
  <printOptions horizontalCentered="1"/>
  <pageMargins left="0.25" right="0" top="0.60416666666666696" bottom="0.75" header="0" footer="0"/>
  <pageSetup paperSize="9" scale="2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e">
        <f>'1. CUTTING DOCKET'!#REF!</f>
        <v>#REF!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SS25CR002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 xml:space="preserve">Performance Short </v>
      </c>
      <c r="C4" s="75" t="s">
        <v>14</v>
      </c>
      <c r="D4" s="75"/>
      <c r="E4" s="75"/>
    </row>
    <row r="5" spans="1:12" s="74" customFormat="1" ht="75.95" customHeight="1">
      <c r="A5" s="76"/>
      <c r="B5" s="142" t="str">
        <f>'1. CUTTING DOCKET'!$D$22</f>
        <v>DAZZLING BLUE</v>
      </c>
      <c r="C5" s="142" t="e">
        <f>'1. CUTTING DOCKET'!#REF!</f>
        <v>#REF!</v>
      </c>
      <c r="D5" s="142" t="str">
        <f>'1. CUTTING DOCKET'!$D$32</f>
        <v>SHARP GREEN</v>
      </c>
      <c r="E5" s="142" t="e">
        <f>'1. CUTTING DOCKET'!#REF!</f>
        <v>#REF!</v>
      </c>
    </row>
    <row r="6" spans="1:12" s="77" customFormat="1" ht="69.75" customHeight="1">
      <c r="A6" s="144" t="s">
        <v>226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2" t="s">
        <v>212</v>
      </c>
      <c r="B7" s="520" t="str">
        <f>'1. CUTTING DOCKET'!M11</f>
        <v>EP214-1 (Wujiang)_90% POLYESTER 10% SPANDEX_90GSM</v>
      </c>
      <c r="C7" s="521"/>
      <c r="D7" s="521"/>
      <c r="E7" s="522"/>
    </row>
    <row r="8" spans="1:12" s="77" customFormat="1" ht="409.6" customHeight="1">
      <c r="A8" s="145" t="e">
        <f>'1. CUTTING DOCKET'!#REF!</f>
        <v>#REF!</v>
      </c>
      <c r="B8" s="523"/>
      <c r="C8" s="524"/>
      <c r="D8" s="524"/>
      <c r="E8" s="525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20" t="e">
        <f>'1. CUTTING DOCKET'!#REF!</f>
        <v>#REF!</v>
      </c>
      <c r="C13" s="521"/>
      <c r="D13" s="522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23"/>
      <c r="C14" s="524"/>
      <c r="D14" s="524"/>
      <c r="E14" s="333"/>
      <c r="L14" s="78"/>
    </row>
    <row r="15" spans="1:12" s="77" customFormat="1" ht="74.25" customHeight="1">
      <c r="A15" s="144" t="s">
        <v>213</v>
      </c>
      <c r="B15" s="148" t="str">
        <f>'1. CUTTING DOCKET'!$F$52</f>
        <v>DAZZLING BLUE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>
        <f>'1. CUTTING DOCKET'!$G$52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DOCKET'!B55</f>
        <v>NHÃN CHÍNH ALD-ML03</v>
      </c>
      <c r="B17" s="526">
        <f>'1. CUTTING DOCKET'!G55</f>
        <v>0</v>
      </c>
      <c r="C17" s="527"/>
      <c r="D17" s="527"/>
      <c r="E17" s="528"/>
    </row>
    <row r="18" spans="1:5" s="77" customFormat="1" ht="90" customHeight="1">
      <c r="A18" s="144" t="str">
        <f>'1. CUTTING DOCKET'!B58</f>
        <v>NHÃN THÀNH PHẦN 100% POLY</v>
      </c>
      <c r="B18" s="482" t="str">
        <f>'1. CUTTING DOCKET'!F58</f>
        <v>WHITE</v>
      </c>
      <c r="C18" s="483"/>
      <c r="D18" s="483"/>
      <c r="E18" s="510"/>
    </row>
    <row r="19" spans="1:5" s="77" customFormat="1" ht="409.6" customHeight="1">
      <c r="A19" s="149" t="s">
        <v>227</v>
      </c>
      <c r="B19" s="508"/>
      <c r="C19" s="509"/>
      <c r="D19" s="509"/>
      <c r="E19" s="509"/>
    </row>
    <row r="20" spans="1:5" s="77" customFormat="1" ht="79.5" customHeight="1">
      <c r="A20" s="144" t="e">
        <f>'1. CUTTING DOCKET'!#REF!</f>
        <v>#REF!</v>
      </c>
      <c r="B20" s="482" t="e">
        <f>'1. CUTTING DOCKET'!#REF!</f>
        <v>#REF!</v>
      </c>
      <c r="C20" s="483"/>
      <c r="D20" s="483"/>
      <c r="E20" s="510"/>
    </row>
    <row r="21" spans="1:5" s="77" customFormat="1" ht="346.5" customHeight="1">
      <c r="A21" s="145" t="s">
        <v>228</v>
      </c>
      <c r="B21" s="511"/>
      <c r="C21" s="512"/>
      <c r="D21" s="512"/>
      <c r="E21" s="513"/>
    </row>
    <row r="22" spans="1:5" s="77" customFormat="1" ht="40.5">
      <c r="A22" s="144" t="e">
        <f>'1. CUTTING DOCKET'!#REF!</f>
        <v>#REF!</v>
      </c>
      <c r="B22" s="482" t="e">
        <f>'1. CUTTING DOCKET'!#REF!</f>
        <v>#REF!</v>
      </c>
      <c r="C22" s="483"/>
      <c r="D22" s="483"/>
      <c r="E22" s="334"/>
    </row>
    <row r="23" spans="1:5" s="77" customFormat="1" ht="299.25" customHeight="1">
      <c r="A23" s="149" t="s">
        <v>229</v>
      </c>
      <c r="B23" s="514"/>
      <c r="C23" s="515"/>
      <c r="D23" s="515"/>
      <c r="E23" s="515"/>
    </row>
    <row r="24" spans="1:5" s="77" customFormat="1" ht="101.45" customHeight="1">
      <c r="A24" s="144" t="e">
        <f>'1. CUTTING DOCKET'!#REF!</f>
        <v>#REF!</v>
      </c>
      <c r="B24" s="482" t="e">
        <f>'1. CUTTING DOCKET'!#REF!</f>
        <v>#REF!</v>
      </c>
      <c r="C24" s="483"/>
      <c r="D24" s="483"/>
      <c r="E24" s="334"/>
    </row>
    <row r="25" spans="1:5" s="77" customFormat="1" ht="362.25" customHeight="1">
      <c r="A25" s="149" t="s">
        <v>230</v>
      </c>
      <c r="B25" s="516" t="s">
        <v>231</v>
      </c>
      <c r="C25" s="517"/>
      <c r="D25" s="517"/>
      <c r="E25" s="335"/>
    </row>
    <row r="26" spans="1:5" s="77" customFormat="1" ht="109.5" customHeight="1">
      <c r="A26" s="144" t="s">
        <v>232</v>
      </c>
      <c r="B26" s="482" t="str">
        <f>'1. CUTTING DOCKET'!F70</f>
        <v>WHITE</v>
      </c>
      <c r="C26" s="483"/>
      <c r="D26" s="483"/>
      <c r="E26" s="336"/>
    </row>
    <row r="27" spans="1:5" s="77" customFormat="1" ht="282" customHeight="1">
      <c r="A27" s="149" t="s">
        <v>233</v>
      </c>
      <c r="B27" s="518" t="s">
        <v>234</v>
      </c>
      <c r="C27" s="519"/>
      <c r="D27" s="519"/>
      <c r="E27" s="519"/>
    </row>
    <row r="28" spans="1:5" s="77" customFormat="1" ht="93.6" customHeight="1">
      <c r="A28" s="144" t="str">
        <f>'1. CUTTING DOCKET'!B72</f>
        <v>THẺ BÀI - ALD-T10P</v>
      </c>
      <c r="B28" s="482" t="str">
        <f>'1. CUTTING DOCKET'!F72</f>
        <v>NỀN NATURAL</v>
      </c>
      <c r="C28" s="483"/>
      <c r="D28" s="483"/>
      <c r="E28" s="336"/>
    </row>
    <row r="29" spans="1:5" s="77" customFormat="1" ht="273" customHeight="1">
      <c r="A29" s="145" t="s">
        <v>235</v>
      </c>
      <c r="B29" s="503"/>
      <c r="C29" s="504"/>
      <c r="D29" s="504"/>
      <c r="E29" s="504"/>
    </row>
    <row r="30" spans="1:5" s="77" customFormat="1" ht="95.25" customHeight="1">
      <c r="A30" s="144" t="str">
        <f>'1. CUTTING DOCKET'!B74</f>
        <v>POLY BAG - 12"X15</v>
      </c>
      <c r="B30" s="482" t="str">
        <f>'1. CUTTING DOCKET'!F74</f>
        <v>CLEAR</v>
      </c>
      <c r="C30" s="483"/>
      <c r="D30" s="483"/>
      <c r="E30" s="336"/>
    </row>
    <row r="31" spans="1:5" s="77" customFormat="1" ht="324.75" customHeight="1">
      <c r="A31" s="145"/>
      <c r="B31" s="503"/>
      <c r="C31" s="504"/>
      <c r="D31" s="504"/>
      <c r="E31" s="504"/>
    </row>
    <row r="32" spans="1:5" s="77" customFormat="1" ht="119.45" customHeight="1">
      <c r="A32" s="144" t="s">
        <v>224</v>
      </c>
      <c r="B32" s="482" t="e">
        <f>'1. CUTTING DOCKET'!#REF!</f>
        <v>#REF!</v>
      </c>
      <c r="C32" s="483"/>
      <c r="D32" s="483"/>
      <c r="E32" s="336"/>
    </row>
    <row r="33" spans="1:9" s="77" customFormat="1" ht="287.25" customHeight="1">
      <c r="A33" s="145" t="s">
        <v>225</v>
      </c>
      <c r="B33" s="503"/>
      <c r="C33" s="504"/>
      <c r="D33" s="504"/>
      <c r="E33" s="504"/>
    </row>
    <row r="34" spans="1:9" s="77" customFormat="1" ht="71.45" customHeight="1">
      <c r="A34" s="144" t="s">
        <v>116</v>
      </c>
      <c r="B34" s="482" t="s">
        <v>117</v>
      </c>
      <c r="C34" s="483"/>
      <c r="D34" s="483"/>
      <c r="E34" s="336"/>
    </row>
    <row r="35" spans="1:9" s="77" customFormat="1" ht="87" customHeight="1">
      <c r="A35" s="145" t="s">
        <v>236</v>
      </c>
      <c r="B35" s="503"/>
      <c r="C35" s="504"/>
      <c r="D35" s="504"/>
      <c r="E35" s="504"/>
    </row>
    <row r="36" spans="1:9" s="77" customFormat="1" ht="63.6" customHeight="1">
      <c r="A36" s="144" t="s">
        <v>118</v>
      </c>
      <c r="B36" s="482" t="s">
        <v>111</v>
      </c>
      <c r="C36" s="483"/>
      <c r="D36" s="483"/>
      <c r="E36" s="336"/>
    </row>
    <row r="37" spans="1:9" s="77" customFormat="1" ht="97.5" customHeight="1">
      <c r="A37" s="145" t="s">
        <v>236</v>
      </c>
      <c r="B37" s="503"/>
      <c r="C37" s="504"/>
      <c r="D37" s="504"/>
      <c r="E37" s="504"/>
    </row>
    <row r="38" spans="1:9" s="77" customFormat="1" ht="97.5" customHeight="1">
      <c r="A38" s="337" t="e">
        <f>'1. CUTTING DOCKET'!#REF!</f>
        <v>#REF!</v>
      </c>
      <c r="B38" s="505" t="e">
        <f>'1. CUTTING DOCKET'!#REF!</f>
        <v>#REF!</v>
      </c>
      <c r="C38" s="506"/>
      <c r="D38" s="507"/>
      <c r="E38" s="338"/>
    </row>
    <row r="39" spans="1:9" s="77" customFormat="1" ht="221.45" customHeight="1">
      <c r="A39" s="145"/>
      <c r="B39" s="481"/>
      <c r="C39" s="481"/>
      <c r="D39" s="481"/>
      <c r="E39" s="481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237</v>
      </c>
      <c r="C1" s="44" t="s">
        <v>238</v>
      </c>
      <c r="D1" s="529" t="s">
        <v>239</v>
      </c>
      <c r="E1" s="529"/>
      <c r="F1" s="529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240</v>
      </c>
      <c r="C2" s="49" t="s">
        <v>241</v>
      </c>
      <c r="D2" s="530" t="s">
        <v>242</v>
      </c>
      <c r="E2" s="530"/>
      <c r="F2" s="530"/>
      <c r="G2" s="530"/>
      <c r="H2" s="530"/>
      <c r="I2" s="53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243</v>
      </c>
      <c r="B3" s="51" t="s">
        <v>244</v>
      </c>
      <c r="C3" s="51" t="s">
        <v>245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246</v>
      </c>
      <c r="J3" s="54"/>
      <c r="K3" s="54"/>
    </row>
    <row r="4" spans="1:25" s="61" customFormat="1" ht="27" customHeight="1">
      <c r="A4" s="56">
        <v>1</v>
      </c>
      <c r="B4" s="57" t="s">
        <v>247</v>
      </c>
      <c r="C4" s="57" t="s">
        <v>248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249</v>
      </c>
      <c r="J4" s="60"/>
      <c r="K4" s="60"/>
    </row>
    <row r="5" spans="1:25" s="61" customFormat="1" ht="27" customHeight="1">
      <c r="A5" s="56">
        <v>2</v>
      </c>
      <c r="B5" s="57" t="s">
        <v>250</v>
      </c>
      <c r="C5" s="57" t="s">
        <v>251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249</v>
      </c>
      <c r="J5" s="60"/>
      <c r="K5" s="60"/>
    </row>
    <row r="6" spans="1:25" s="61" customFormat="1" ht="27" customHeight="1">
      <c r="A6" s="56">
        <v>3</v>
      </c>
      <c r="B6" s="42" t="s">
        <v>252</v>
      </c>
      <c r="C6" s="42" t="s">
        <v>253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249</v>
      </c>
      <c r="J6" s="60"/>
      <c r="K6" s="60"/>
    </row>
    <row r="7" spans="1:25" s="61" customFormat="1" ht="27" customHeight="1">
      <c r="A7" s="56">
        <v>4</v>
      </c>
      <c r="B7" s="42" t="s">
        <v>254</v>
      </c>
      <c r="C7" s="42" t="s">
        <v>255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249</v>
      </c>
      <c r="J7" s="60"/>
      <c r="K7" s="60"/>
    </row>
    <row r="8" spans="1:25" s="61" customFormat="1" ht="27" customHeight="1">
      <c r="A8" s="56">
        <v>5</v>
      </c>
      <c r="B8" s="42" t="s">
        <v>256</v>
      </c>
      <c r="C8" s="42" t="s">
        <v>257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258</v>
      </c>
      <c r="J8" s="60"/>
      <c r="K8" s="60"/>
    </row>
    <row r="9" spans="1:25" s="61" customFormat="1" ht="27" customHeight="1">
      <c r="A9" s="56">
        <v>6</v>
      </c>
      <c r="B9" s="42" t="s">
        <v>259</v>
      </c>
      <c r="C9" s="42" t="s">
        <v>260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249</v>
      </c>
      <c r="J9" s="60"/>
      <c r="K9" s="60"/>
    </row>
    <row r="10" spans="1:25" s="61" customFormat="1" ht="27" customHeight="1">
      <c r="A10" s="56">
        <v>7</v>
      </c>
      <c r="B10" s="42" t="s">
        <v>261</v>
      </c>
      <c r="C10" s="42" t="s">
        <v>262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249</v>
      </c>
      <c r="J10" s="60"/>
      <c r="K10" s="60"/>
    </row>
    <row r="11" spans="1:25" s="61" customFormat="1" ht="27" customHeight="1">
      <c r="A11" s="56">
        <v>8</v>
      </c>
      <c r="B11" s="42" t="s">
        <v>263</v>
      </c>
      <c r="C11" s="42" t="s">
        <v>264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265</v>
      </c>
      <c r="C12" s="42" t="s">
        <v>266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258</v>
      </c>
      <c r="J12" s="60"/>
      <c r="K12" s="60"/>
    </row>
    <row r="13" spans="1:25" s="61" customFormat="1" ht="27" customHeight="1">
      <c r="A13" s="56">
        <v>10</v>
      </c>
      <c r="B13" s="42" t="s">
        <v>267</v>
      </c>
      <c r="C13" s="42" t="s">
        <v>268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258</v>
      </c>
      <c r="J13" s="60"/>
      <c r="K13" s="60"/>
    </row>
    <row r="14" spans="1:25" s="61" customFormat="1" ht="27" customHeight="1">
      <c r="A14" s="56">
        <v>11</v>
      </c>
      <c r="B14" s="42" t="s">
        <v>269</v>
      </c>
      <c r="C14" s="42" t="s">
        <v>270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271</v>
      </c>
      <c r="C15" s="42" t="s">
        <v>272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273</v>
      </c>
      <c r="C16" s="42" t="s">
        <v>274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275</v>
      </c>
      <c r="C17" s="66" t="s">
        <v>276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4223-4B9A-43A1-8E5D-9FE4F5E07B58}">
  <sheetPr>
    <pageSetUpPr fitToPage="1"/>
  </sheetPr>
  <dimension ref="A1:I24"/>
  <sheetViews>
    <sheetView view="pageBreakPreview" topLeftCell="A8" zoomScale="40" zoomScaleNormal="85" zoomScaleSheetLayoutView="40" workbookViewId="0">
      <selection activeCell="W5" sqref="W5"/>
    </sheetView>
  </sheetViews>
  <sheetFormatPr defaultColWidth="8.7109375" defaultRowHeight="12.75"/>
  <cols>
    <col min="1" max="1" width="65.140625" style="274" customWidth="1"/>
    <col min="2" max="2" width="57.7109375" style="274" customWidth="1"/>
    <col min="3" max="3" width="19" style="274" customWidth="1"/>
    <col min="4" max="4" width="57.85546875" style="274" customWidth="1"/>
    <col min="5" max="5" width="62.140625" style="274" customWidth="1"/>
    <col min="6" max="6" width="27.42578125" style="274" customWidth="1"/>
    <col min="7" max="7" width="12.28515625" style="274" customWidth="1"/>
    <col min="8" max="8" width="30.42578125" style="274" customWidth="1"/>
    <col min="9" max="9" width="18.85546875" style="274" customWidth="1"/>
    <col min="10" max="16384" width="8.7109375" style="274"/>
  </cols>
  <sheetData>
    <row r="1" spans="1:9" s="269" customFormat="1" ht="61.5">
      <c r="A1" s="304" t="str">
        <f>'1. CUTTING DOCKET'!D7</f>
        <v>SS25CR002</v>
      </c>
      <c r="B1" s="305"/>
      <c r="C1" s="306"/>
      <c r="D1" s="304" t="s">
        <v>277</v>
      </c>
      <c r="E1" s="307"/>
      <c r="F1" s="307"/>
      <c r="G1" s="307"/>
      <c r="H1" s="307"/>
      <c r="I1" s="308"/>
    </row>
    <row r="2" spans="1:9" s="272" customFormat="1" ht="81">
      <c r="A2" s="270" t="s">
        <v>278</v>
      </c>
      <c r="B2" s="271"/>
      <c r="C2" s="271" t="s">
        <v>279</v>
      </c>
      <c r="D2" s="271" t="s">
        <v>280</v>
      </c>
      <c r="E2" s="271"/>
      <c r="F2" s="271" t="s">
        <v>281</v>
      </c>
      <c r="G2" s="271" t="s">
        <v>282</v>
      </c>
      <c r="H2" s="271" t="s">
        <v>283</v>
      </c>
      <c r="I2" s="271" t="s">
        <v>38</v>
      </c>
    </row>
    <row r="3" spans="1:9" s="278" customFormat="1" ht="55.5">
      <c r="A3" s="276" t="s">
        <v>284</v>
      </c>
      <c r="B3" s="273" t="s">
        <v>285</v>
      </c>
      <c r="C3" s="276" t="s">
        <v>286</v>
      </c>
      <c r="D3" s="276" t="s">
        <v>287</v>
      </c>
      <c r="E3" s="273" t="s">
        <v>288</v>
      </c>
      <c r="F3" s="276" t="s">
        <v>289</v>
      </c>
      <c r="G3" s="276" t="s">
        <v>290</v>
      </c>
      <c r="H3" s="276" t="s">
        <v>291</v>
      </c>
      <c r="I3" s="277" t="s">
        <v>292</v>
      </c>
    </row>
    <row r="4" spans="1:9" s="278" customFormat="1" ht="66">
      <c r="A4" s="276" t="s">
        <v>293</v>
      </c>
      <c r="B4" s="273" t="s">
        <v>294</v>
      </c>
      <c r="C4" s="276" t="s">
        <v>295</v>
      </c>
      <c r="D4" s="276" t="s">
        <v>296</v>
      </c>
      <c r="E4" s="273" t="s">
        <v>297</v>
      </c>
      <c r="F4" s="276" t="s">
        <v>298</v>
      </c>
      <c r="G4" s="276" t="s">
        <v>299</v>
      </c>
      <c r="H4" s="276" t="s">
        <v>300</v>
      </c>
      <c r="I4" s="277" t="s">
        <v>301</v>
      </c>
    </row>
    <row r="5" spans="1:9" s="278" customFormat="1" ht="66">
      <c r="A5" s="276" t="s">
        <v>302</v>
      </c>
      <c r="B5" s="273" t="s">
        <v>303</v>
      </c>
      <c r="C5" s="276" t="s">
        <v>304</v>
      </c>
      <c r="D5" s="276" t="s">
        <v>305</v>
      </c>
      <c r="E5" s="273" t="s">
        <v>306</v>
      </c>
      <c r="F5" s="276" t="s">
        <v>298</v>
      </c>
      <c r="G5" s="276" t="s">
        <v>299</v>
      </c>
      <c r="H5" s="276" t="s">
        <v>300</v>
      </c>
      <c r="I5" s="277" t="s">
        <v>307</v>
      </c>
    </row>
    <row r="6" spans="1:9" s="278" customFormat="1" ht="69" customHeight="1">
      <c r="A6" s="276" t="s">
        <v>308</v>
      </c>
      <c r="B6" s="273" t="s">
        <v>309</v>
      </c>
      <c r="C6" s="276" t="s">
        <v>310</v>
      </c>
      <c r="D6" s="276"/>
      <c r="E6" s="273"/>
      <c r="F6" s="276" t="s">
        <v>289</v>
      </c>
      <c r="G6" s="276" t="s">
        <v>290</v>
      </c>
      <c r="H6" s="276" t="s">
        <v>300</v>
      </c>
      <c r="I6" s="277" t="s">
        <v>311</v>
      </c>
    </row>
    <row r="7" spans="1:9" s="278" customFormat="1" ht="69" customHeight="1">
      <c r="A7" s="276" t="s">
        <v>312</v>
      </c>
      <c r="B7" s="273" t="s">
        <v>313</v>
      </c>
      <c r="C7" s="276" t="s">
        <v>314</v>
      </c>
      <c r="D7" s="279" t="s">
        <v>315</v>
      </c>
      <c r="E7" s="273" t="s">
        <v>316</v>
      </c>
      <c r="F7" s="276" t="s">
        <v>289</v>
      </c>
      <c r="G7" s="276" t="s">
        <v>290</v>
      </c>
      <c r="H7" s="276" t="s">
        <v>291</v>
      </c>
      <c r="I7" s="277" t="s">
        <v>317</v>
      </c>
    </row>
    <row r="8" spans="1:9" s="278" customFormat="1" ht="111.6" customHeight="1">
      <c r="A8" s="276" t="s">
        <v>318</v>
      </c>
      <c r="B8" s="273" t="s">
        <v>319</v>
      </c>
      <c r="C8" s="276" t="s">
        <v>320</v>
      </c>
      <c r="D8" s="276" t="s">
        <v>321</v>
      </c>
      <c r="E8" s="273" t="s">
        <v>322</v>
      </c>
      <c r="F8" s="276" t="s">
        <v>298</v>
      </c>
      <c r="G8" s="276" t="s">
        <v>299</v>
      </c>
      <c r="H8" s="276" t="s">
        <v>323</v>
      </c>
      <c r="I8" s="277" t="s">
        <v>324</v>
      </c>
    </row>
    <row r="9" spans="1:9" s="278" customFormat="1" ht="94.5" customHeight="1">
      <c r="A9" s="276" t="s">
        <v>325</v>
      </c>
      <c r="B9" s="273" t="s">
        <v>319</v>
      </c>
      <c r="C9" s="276" t="s">
        <v>326</v>
      </c>
      <c r="D9" s="276" t="s">
        <v>321</v>
      </c>
      <c r="E9" s="273" t="s">
        <v>327</v>
      </c>
      <c r="F9" s="276" t="s">
        <v>298</v>
      </c>
      <c r="G9" s="276" t="s">
        <v>299</v>
      </c>
      <c r="H9" s="276" t="s">
        <v>323</v>
      </c>
      <c r="I9" s="277" t="s">
        <v>328</v>
      </c>
    </row>
    <row r="10" spans="1:9" s="278" customFormat="1" ht="66">
      <c r="A10" s="276" t="s">
        <v>329</v>
      </c>
      <c r="B10" s="273" t="s">
        <v>330</v>
      </c>
      <c r="C10" s="276" t="s">
        <v>331</v>
      </c>
      <c r="D10" s="276"/>
      <c r="E10" s="273"/>
      <c r="F10" s="276" t="s">
        <v>298</v>
      </c>
      <c r="G10" s="276" t="s">
        <v>290</v>
      </c>
      <c r="H10" s="276" t="s">
        <v>332</v>
      </c>
      <c r="I10" s="277" t="s">
        <v>333</v>
      </c>
    </row>
    <row r="11" spans="1:9" s="278" customFormat="1" ht="96.75" customHeight="1">
      <c r="A11" s="276" t="s">
        <v>334</v>
      </c>
      <c r="B11" s="273" t="s">
        <v>335</v>
      </c>
      <c r="C11" s="276" t="s">
        <v>336</v>
      </c>
      <c r="D11" s="276" t="s">
        <v>337</v>
      </c>
      <c r="E11" s="273" t="s">
        <v>338</v>
      </c>
      <c r="F11" s="276" t="s">
        <v>298</v>
      </c>
      <c r="G11" s="276" t="s">
        <v>299</v>
      </c>
      <c r="H11" s="276" t="s">
        <v>300</v>
      </c>
      <c r="I11" s="277" t="s">
        <v>339</v>
      </c>
    </row>
    <row r="12" spans="1:9" s="278" customFormat="1" ht="66.75" customHeight="1">
      <c r="A12" s="276" t="s">
        <v>340</v>
      </c>
      <c r="B12" s="273" t="s">
        <v>341</v>
      </c>
      <c r="C12" s="276" t="s">
        <v>342</v>
      </c>
      <c r="D12" s="276" t="s">
        <v>343</v>
      </c>
      <c r="E12" s="273" t="s">
        <v>344</v>
      </c>
      <c r="F12" s="276" t="s">
        <v>289</v>
      </c>
      <c r="G12" s="276" t="s">
        <v>299</v>
      </c>
      <c r="H12" s="276" t="s">
        <v>323</v>
      </c>
      <c r="I12" s="277" t="s">
        <v>345</v>
      </c>
    </row>
    <row r="13" spans="1:9" s="278" customFormat="1" ht="66">
      <c r="A13" s="276" t="s">
        <v>346</v>
      </c>
      <c r="B13" s="273" t="s">
        <v>347</v>
      </c>
      <c r="C13" s="276" t="s">
        <v>348</v>
      </c>
      <c r="D13" s="276" t="s">
        <v>349</v>
      </c>
      <c r="E13" s="273" t="s">
        <v>350</v>
      </c>
      <c r="F13" s="276" t="s">
        <v>289</v>
      </c>
      <c r="G13" s="276" t="s">
        <v>299</v>
      </c>
      <c r="H13" s="276" t="s">
        <v>323</v>
      </c>
      <c r="I13" s="277" t="s">
        <v>351</v>
      </c>
    </row>
    <row r="14" spans="1:9" s="278" customFormat="1" ht="33">
      <c r="A14" s="276" t="s">
        <v>352</v>
      </c>
      <c r="B14" s="273" t="s">
        <v>353</v>
      </c>
      <c r="C14" s="276" t="s">
        <v>354</v>
      </c>
      <c r="D14" s="276" t="s">
        <v>355</v>
      </c>
      <c r="E14" s="273" t="s">
        <v>356</v>
      </c>
      <c r="F14" s="276" t="s">
        <v>289</v>
      </c>
      <c r="G14" s="276" t="s">
        <v>290</v>
      </c>
      <c r="H14" s="276" t="s">
        <v>291</v>
      </c>
      <c r="I14" s="277" t="s">
        <v>291</v>
      </c>
    </row>
    <row r="15" spans="1:9" s="278" customFormat="1" ht="100.5" customHeight="1">
      <c r="A15" s="276" t="s">
        <v>357</v>
      </c>
      <c r="B15" s="273" t="s">
        <v>358</v>
      </c>
      <c r="C15" s="276" t="s">
        <v>359</v>
      </c>
      <c r="D15" s="276" t="s">
        <v>360</v>
      </c>
      <c r="E15" s="273" t="s">
        <v>361</v>
      </c>
      <c r="F15" s="276" t="s">
        <v>298</v>
      </c>
      <c r="G15" s="276" t="s">
        <v>290</v>
      </c>
      <c r="H15" s="276" t="s">
        <v>300</v>
      </c>
      <c r="I15" s="277" t="s">
        <v>362</v>
      </c>
    </row>
    <row r="16" spans="1:9" s="278" customFormat="1" ht="66">
      <c r="A16" s="276" t="s">
        <v>363</v>
      </c>
      <c r="B16" s="273" t="s">
        <v>364</v>
      </c>
      <c r="C16" s="276" t="s">
        <v>365</v>
      </c>
      <c r="D16" s="276" t="s">
        <v>366</v>
      </c>
      <c r="E16" s="273" t="s">
        <v>367</v>
      </c>
      <c r="F16" s="276" t="s">
        <v>289</v>
      </c>
      <c r="G16" s="276" t="s">
        <v>290</v>
      </c>
      <c r="H16" s="276" t="s">
        <v>291</v>
      </c>
      <c r="I16" s="277" t="s">
        <v>317</v>
      </c>
    </row>
    <row r="17" spans="1:9" s="278" customFormat="1" ht="66">
      <c r="A17" s="290" t="s">
        <v>368</v>
      </c>
      <c r="B17" s="291" t="s">
        <v>369</v>
      </c>
      <c r="C17" s="276" t="s">
        <v>370</v>
      </c>
      <c r="D17" s="276" t="s">
        <v>371</v>
      </c>
      <c r="E17" s="273" t="s">
        <v>372</v>
      </c>
      <c r="F17" s="276" t="s">
        <v>289</v>
      </c>
      <c r="G17" s="276" t="s">
        <v>290</v>
      </c>
      <c r="H17" s="276" t="s">
        <v>373</v>
      </c>
      <c r="I17" s="277" t="s">
        <v>374</v>
      </c>
    </row>
    <row r="18" spans="1:9" s="278" customFormat="1" ht="66">
      <c r="A18" s="290" t="s">
        <v>375</v>
      </c>
      <c r="B18" s="291" t="s">
        <v>376</v>
      </c>
      <c r="C18" s="276" t="s">
        <v>377</v>
      </c>
      <c r="D18" s="276" t="s">
        <v>349</v>
      </c>
      <c r="E18" s="273" t="s">
        <v>378</v>
      </c>
      <c r="F18" s="276" t="s">
        <v>289</v>
      </c>
      <c r="G18" s="276" t="s">
        <v>290</v>
      </c>
      <c r="H18" s="276" t="s">
        <v>373</v>
      </c>
      <c r="I18" s="277" t="s">
        <v>379</v>
      </c>
    </row>
    <row r="19" spans="1:9" s="278" customFormat="1" ht="66">
      <c r="A19" s="276" t="s">
        <v>380</v>
      </c>
      <c r="B19" s="273" t="s">
        <v>381</v>
      </c>
      <c r="C19" s="276" t="s">
        <v>382</v>
      </c>
      <c r="D19" s="276" t="s">
        <v>383</v>
      </c>
      <c r="E19" s="273" t="s">
        <v>384</v>
      </c>
      <c r="F19" s="276" t="s">
        <v>289</v>
      </c>
      <c r="G19" s="276" t="s">
        <v>290</v>
      </c>
      <c r="H19" s="276" t="s">
        <v>291</v>
      </c>
      <c r="I19" s="277" t="s">
        <v>311</v>
      </c>
    </row>
    <row r="20" spans="1:9" s="278" customFormat="1" ht="33">
      <c r="A20" s="276" t="s">
        <v>385</v>
      </c>
      <c r="B20" s="273" t="s">
        <v>386</v>
      </c>
      <c r="C20" s="276" t="s">
        <v>387</v>
      </c>
      <c r="D20" s="276"/>
      <c r="E20" s="273"/>
      <c r="F20" s="276" t="s">
        <v>289</v>
      </c>
      <c r="G20" s="276" t="s">
        <v>290</v>
      </c>
      <c r="H20" s="276" t="s">
        <v>291</v>
      </c>
      <c r="I20" s="277" t="s">
        <v>388</v>
      </c>
    </row>
    <row r="21" spans="1:9" s="278" customFormat="1" ht="66">
      <c r="A21" s="276" t="s">
        <v>389</v>
      </c>
      <c r="B21" s="273" t="s">
        <v>390</v>
      </c>
      <c r="C21" s="276" t="s">
        <v>391</v>
      </c>
      <c r="D21" s="276" t="s">
        <v>392</v>
      </c>
      <c r="E21" s="273" t="s">
        <v>393</v>
      </c>
      <c r="F21" s="276" t="s">
        <v>298</v>
      </c>
      <c r="G21" s="276" t="s">
        <v>290</v>
      </c>
      <c r="H21" s="276" t="s">
        <v>291</v>
      </c>
      <c r="I21" s="277" t="s">
        <v>394</v>
      </c>
    </row>
    <row r="22" spans="1:9" s="278" customFormat="1" ht="83.25">
      <c r="A22" s="276" t="s">
        <v>395</v>
      </c>
      <c r="B22" s="273" t="s">
        <v>396</v>
      </c>
      <c r="C22" s="276" t="s">
        <v>397</v>
      </c>
      <c r="D22" s="276" t="s">
        <v>398</v>
      </c>
      <c r="E22" s="273" t="s">
        <v>399</v>
      </c>
      <c r="F22" s="276" t="s">
        <v>298</v>
      </c>
      <c r="G22" s="276" t="s">
        <v>290</v>
      </c>
      <c r="H22" s="276" t="s">
        <v>291</v>
      </c>
      <c r="I22" s="277" t="s">
        <v>400</v>
      </c>
    </row>
    <row r="23" spans="1:9" s="278" customFormat="1" ht="66">
      <c r="A23" s="276" t="s">
        <v>401</v>
      </c>
      <c r="B23" s="273" t="s">
        <v>402</v>
      </c>
      <c r="C23" s="276" t="s">
        <v>403</v>
      </c>
      <c r="D23" s="276" t="s">
        <v>392</v>
      </c>
      <c r="E23" s="273" t="s">
        <v>393</v>
      </c>
      <c r="F23" s="276" t="s">
        <v>298</v>
      </c>
      <c r="G23" s="276" t="s">
        <v>290</v>
      </c>
      <c r="H23" s="276" t="s">
        <v>291</v>
      </c>
      <c r="I23" s="277" t="s">
        <v>394</v>
      </c>
    </row>
    <row r="24" spans="1:9" s="278" customFormat="1" ht="83.25">
      <c r="A24" s="276" t="s">
        <v>404</v>
      </c>
      <c r="B24" s="273" t="s">
        <v>405</v>
      </c>
      <c r="C24" s="276" t="s">
        <v>406</v>
      </c>
      <c r="D24" s="276" t="s">
        <v>398</v>
      </c>
      <c r="E24" s="273" t="s">
        <v>399</v>
      </c>
      <c r="F24" s="276" t="s">
        <v>298</v>
      </c>
      <c r="G24" s="276" t="s">
        <v>290</v>
      </c>
      <c r="H24" s="276" t="s">
        <v>291</v>
      </c>
      <c r="I24" s="277" t="s">
        <v>407</v>
      </c>
    </row>
  </sheetData>
  <pageMargins left="0.25" right="0.25" top="0.75" bottom="0.75" header="0.3" footer="0.3"/>
  <pageSetup paperSize="9" scale="4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62A28-DB7C-416F-90D7-0A2B4E083C18}">
  <sheetPr>
    <pageSetUpPr fitToPage="1"/>
  </sheetPr>
  <dimension ref="A1:O24"/>
  <sheetViews>
    <sheetView tabSelected="1" view="pageBreakPreview" zoomScale="40" zoomScaleNormal="85" zoomScaleSheetLayoutView="40" workbookViewId="0">
      <selection activeCell="M16" sqref="M16"/>
    </sheetView>
  </sheetViews>
  <sheetFormatPr defaultColWidth="8.7109375" defaultRowHeight="33"/>
  <cols>
    <col min="1" max="1" width="65.140625" style="274" customWidth="1"/>
    <col min="2" max="2" width="57.7109375" style="274" hidden="1" customWidth="1"/>
    <col min="3" max="3" width="19" style="274" customWidth="1"/>
    <col min="4" max="4" width="57.85546875" style="274" customWidth="1"/>
    <col min="5" max="5" width="62.140625" style="274" hidden="1" customWidth="1"/>
    <col min="6" max="6" width="27.42578125" style="274" customWidth="1"/>
    <col min="7" max="7" width="12.28515625" style="274" customWidth="1"/>
    <col min="8" max="8" width="30.42578125" style="274" customWidth="1"/>
    <col min="9" max="9" width="18.85546875" style="274" customWidth="1"/>
    <col min="10" max="10" width="27.42578125" style="345" customWidth="1"/>
    <col min="11" max="11" width="27.42578125" style="346" customWidth="1"/>
    <col min="12" max="13" width="27.42578125" style="345" customWidth="1"/>
    <col min="14" max="14" width="35" style="345" customWidth="1"/>
    <col min="15" max="16384" width="8.7109375" style="274"/>
  </cols>
  <sheetData>
    <row r="1" spans="1:15" s="269" customFormat="1" ht="61.5">
      <c r="A1" s="304" t="str">
        <f>'1. CUTTING DOCKET'!D7</f>
        <v>SS25CR002</v>
      </c>
      <c r="B1" s="305"/>
      <c r="C1" s="306"/>
      <c r="D1" s="304"/>
      <c r="E1" s="307"/>
      <c r="F1" s="307"/>
      <c r="G1" s="307"/>
      <c r="H1" s="307"/>
      <c r="I1" s="308"/>
      <c r="J1" s="341"/>
      <c r="K1" s="340"/>
      <c r="L1" s="341"/>
      <c r="M1" s="341"/>
      <c r="N1" s="341"/>
    </row>
    <row r="2" spans="1:15" s="272" customFormat="1" ht="56.1" customHeight="1">
      <c r="A2" s="270" t="s">
        <v>278</v>
      </c>
      <c r="B2" s="271"/>
      <c r="C2" s="271" t="s">
        <v>279</v>
      </c>
      <c r="D2" s="271" t="s">
        <v>280</v>
      </c>
      <c r="E2" s="271"/>
      <c r="F2" s="271" t="s">
        <v>281</v>
      </c>
      <c r="G2" s="271" t="s">
        <v>282</v>
      </c>
      <c r="H2" s="271" t="s">
        <v>283</v>
      </c>
      <c r="I2" s="271" t="s">
        <v>38</v>
      </c>
      <c r="J2" s="271" t="s">
        <v>408</v>
      </c>
      <c r="K2" s="339" t="s">
        <v>409</v>
      </c>
      <c r="L2" s="271" t="s">
        <v>410</v>
      </c>
      <c r="M2" s="271" t="s">
        <v>411</v>
      </c>
      <c r="N2" s="271" t="s">
        <v>412</v>
      </c>
    </row>
    <row r="3" spans="1:15" s="278" customFormat="1" ht="55.5">
      <c r="A3" s="276" t="s">
        <v>284</v>
      </c>
      <c r="B3" s="273" t="s">
        <v>285</v>
      </c>
      <c r="C3" s="276" t="s">
        <v>286</v>
      </c>
      <c r="D3" s="276" t="s">
        <v>287</v>
      </c>
      <c r="E3" s="273" t="s">
        <v>288</v>
      </c>
      <c r="F3" s="276" t="s">
        <v>289</v>
      </c>
      <c r="G3" s="276" t="s">
        <v>290</v>
      </c>
      <c r="H3" s="276" t="s">
        <v>291</v>
      </c>
      <c r="I3" s="276" t="s">
        <v>292</v>
      </c>
      <c r="J3" s="342">
        <f>K3+O3</f>
        <v>1.75</v>
      </c>
      <c r="K3" s="343">
        <v>0</v>
      </c>
      <c r="L3" s="344"/>
      <c r="M3" s="344"/>
      <c r="N3" s="344"/>
      <c r="O3" s="278" t="str">
        <f>LEFT(I3,LEN(I3)-3)</f>
        <v>1 3/4</v>
      </c>
    </row>
    <row r="4" spans="1:15" s="278" customFormat="1" ht="66">
      <c r="A4" s="276" t="s">
        <v>293</v>
      </c>
      <c r="B4" s="273" t="s">
        <v>294</v>
      </c>
      <c r="C4" s="276" t="s">
        <v>295</v>
      </c>
      <c r="D4" s="276" t="s">
        <v>296</v>
      </c>
      <c r="E4" s="273" t="s">
        <v>297</v>
      </c>
      <c r="F4" s="276" t="s">
        <v>298</v>
      </c>
      <c r="G4" s="276" t="s">
        <v>299</v>
      </c>
      <c r="H4" s="276" t="s">
        <v>300</v>
      </c>
      <c r="I4" s="276" t="s">
        <v>301</v>
      </c>
      <c r="J4" s="342">
        <f t="shared" ref="J4:J24" si="0">K4+O4</f>
        <v>15.75</v>
      </c>
      <c r="K4" s="347">
        <v>0</v>
      </c>
      <c r="L4" s="348"/>
      <c r="M4" s="348"/>
      <c r="N4" s="348"/>
      <c r="O4" s="278" t="str">
        <f t="shared" ref="O4:O24" si="1">LEFT(I4,LEN(I4)-3)</f>
        <v>15 3/4</v>
      </c>
    </row>
    <row r="5" spans="1:15" s="278" customFormat="1" ht="66">
      <c r="A5" s="276" t="s">
        <v>302</v>
      </c>
      <c r="B5" s="273" t="s">
        <v>303</v>
      </c>
      <c r="C5" s="276" t="s">
        <v>304</v>
      </c>
      <c r="D5" s="276" t="s">
        <v>305</v>
      </c>
      <c r="E5" s="273" t="s">
        <v>306</v>
      </c>
      <c r="F5" s="276" t="s">
        <v>298</v>
      </c>
      <c r="G5" s="276" t="s">
        <v>299</v>
      </c>
      <c r="H5" s="276" t="s">
        <v>300</v>
      </c>
      <c r="I5" s="276" t="s">
        <v>307</v>
      </c>
      <c r="J5" s="342">
        <f t="shared" si="0"/>
        <v>21.5</v>
      </c>
      <c r="K5" s="347">
        <v>0</v>
      </c>
      <c r="L5" s="348"/>
      <c r="M5" s="348"/>
      <c r="N5" s="348"/>
      <c r="O5" s="278" t="str">
        <f t="shared" si="1"/>
        <v>21 1/2</v>
      </c>
    </row>
    <row r="6" spans="1:15" s="278" customFormat="1" ht="69" customHeight="1">
      <c r="A6" s="276" t="s">
        <v>308</v>
      </c>
      <c r="B6" s="273" t="s">
        <v>309</v>
      </c>
      <c r="C6" s="276" t="s">
        <v>310</v>
      </c>
      <c r="D6" s="276"/>
      <c r="E6" s="273"/>
      <c r="F6" s="276" t="s">
        <v>289</v>
      </c>
      <c r="G6" s="276" t="s">
        <v>290</v>
      </c>
      <c r="H6" s="276" t="s">
        <v>300</v>
      </c>
      <c r="I6" s="276" t="s">
        <v>311</v>
      </c>
      <c r="J6" s="342">
        <f t="shared" si="0"/>
        <v>11</v>
      </c>
      <c r="K6" s="347">
        <v>0</v>
      </c>
      <c r="L6" s="348"/>
      <c r="M6" s="348"/>
      <c r="N6" s="348"/>
      <c r="O6" s="278" t="str">
        <f t="shared" si="1"/>
        <v>11</v>
      </c>
    </row>
    <row r="7" spans="1:15" s="278" customFormat="1" ht="69" customHeight="1">
      <c r="A7" s="276" t="s">
        <v>312</v>
      </c>
      <c r="B7" s="273" t="s">
        <v>313</v>
      </c>
      <c r="C7" s="276" t="s">
        <v>314</v>
      </c>
      <c r="D7" s="279" t="s">
        <v>315</v>
      </c>
      <c r="E7" s="273" t="s">
        <v>316</v>
      </c>
      <c r="F7" s="276" t="s">
        <v>289</v>
      </c>
      <c r="G7" s="276" t="s">
        <v>290</v>
      </c>
      <c r="H7" s="276" t="s">
        <v>291</v>
      </c>
      <c r="I7" s="276" t="s">
        <v>317</v>
      </c>
      <c r="J7" s="342">
        <f t="shared" si="0"/>
        <v>1.5</v>
      </c>
      <c r="K7" s="347">
        <v>0</v>
      </c>
      <c r="L7" s="348"/>
      <c r="M7" s="348"/>
      <c r="N7" s="348"/>
      <c r="O7" s="278" t="str">
        <f t="shared" si="1"/>
        <v>1 1/2</v>
      </c>
    </row>
    <row r="8" spans="1:15" s="278" customFormat="1" ht="111.6" customHeight="1">
      <c r="A8" s="276" t="s">
        <v>318</v>
      </c>
      <c r="B8" s="273" t="s">
        <v>319</v>
      </c>
      <c r="C8" s="276" t="s">
        <v>320</v>
      </c>
      <c r="D8" s="276" t="s">
        <v>321</v>
      </c>
      <c r="E8" s="273" t="s">
        <v>322</v>
      </c>
      <c r="F8" s="276" t="s">
        <v>298</v>
      </c>
      <c r="G8" s="276" t="s">
        <v>299</v>
      </c>
      <c r="H8" s="276" t="s">
        <v>323</v>
      </c>
      <c r="I8" s="276" t="s">
        <v>324</v>
      </c>
      <c r="J8" s="342">
        <f t="shared" si="0"/>
        <v>13.875</v>
      </c>
      <c r="K8" s="347">
        <v>0.25</v>
      </c>
      <c r="L8" s="348"/>
      <c r="M8" s="348"/>
      <c r="N8" s="348"/>
      <c r="O8" s="278" t="str">
        <f t="shared" si="1"/>
        <v>13 5/8</v>
      </c>
    </row>
    <row r="9" spans="1:15" s="278" customFormat="1" ht="94.5" customHeight="1">
      <c r="A9" s="276" t="s">
        <v>325</v>
      </c>
      <c r="B9" s="273" t="s">
        <v>319</v>
      </c>
      <c r="C9" s="276" t="s">
        <v>326</v>
      </c>
      <c r="D9" s="276" t="s">
        <v>321</v>
      </c>
      <c r="E9" s="273" t="s">
        <v>327</v>
      </c>
      <c r="F9" s="276" t="s">
        <v>298</v>
      </c>
      <c r="G9" s="276" t="s">
        <v>299</v>
      </c>
      <c r="H9" s="276" t="s">
        <v>323</v>
      </c>
      <c r="I9" s="276" t="s">
        <v>328</v>
      </c>
      <c r="J9" s="342">
        <f t="shared" si="0"/>
        <v>16.625</v>
      </c>
      <c r="K9" s="347">
        <v>-0.125</v>
      </c>
      <c r="L9" s="348"/>
      <c r="M9" s="348"/>
      <c r="N9" s="348"/>
      <c r="O9" s="278" t="str">
        <f t="shared" si="1"/>
        <v>16 3/4</v>
      </c>
    </row>
    <row r="10" spans="1:15" s="278" customFormat="1" ht="66">
      <c r="A10" s="276" t="s">
        <v>329</v>
      </c>
      <c r="B10" s="273" t="s">
        <v>330</v>
      </c>
      <c r="C10" s="276" t="s">
        <v>331</v>
      </c>
      <c r="D10" s="276"/>
      <c r="E10" s="273"/>
      <c r="F10" s="276" t="s">
        <v>298</v>
      </c>
      <c r="G10" s="276" t="s">
        <v>290</v>
      </c>
      <c r="H10" s="276" t="s">
        <v>332</v>
      </c>
      <c r="I10" s="276" t="s">
        <v>333</v>
      </c>
      <c r="J10" s="342">
        <f t="shared" si="0"/>
        <v>8</v>
      </c>
      <c r="K10" s="347">
        <v>0</v>
      </c>
      <c r="L10" s="348"/>
      <c r="M10" s="348"/>
      <c r="N10" s="348"/>
      <c r="O10" s="278" t="str">
        <f t="shared" si="1"/>
        <v>8</v>
      </c>
    </row>
    <row r="11" spans="1:15" s="278" customFormat="1" ht="96.75" customHeight="1">
      <c r="A11" s="276" t="s">
        <v>334</v>
      </c>
      <c r="B11" s="273" t="s">
        <v>335</v>
      </c>
      <c r="C11" s="276" t="s">
        <v>336</v>
      </c>
      <c r="D11" s="276" t="s">
        <v>337</v>
      </c>
      <c r="E11" s="273" t="s">
        <v>338</v>
      </c>
      <c r="F11" s="276" t="s">
        <v>298</v>
      </c>
      <c r="G11" s="276" t="s">
        <v>299</v>
      </c>
      <c r="H11" s="276" t="s">
        <v>300</v>
      </c>
      <c r="I11" s="276" t="s">
        <v>339</v>
      </c>
      <c r="J11" s="342">
        <f t="shared" si="0"/>
        <v>24</v>
      </c>
      <c r="K11" s="347">
        <v>-0.25</v>
      </c>
      <c r="L11" s="348"/>
      <c r="M11" s="348"/>
      <c r="N11" s="348"/>
      <c r="O11" s="278" t="str">
        <f t="shared" si="1"/>
        <v>24 1/4</v>
      </c>
    </row>
    <row r="12" spans="1:15" s="278" customFormat="1" ht="66.75" customHeight="1">
      <c r="A12" s="276" t="s">
        <v>340</v>
      </c>
      <c r="B12" s="273" t="s">
        <v>341</v>
      </c>
      <c r="C12" s="276" t="s">
        <v>342</v>
      </c>
      <c r="D12" s="276" t="s">
        <v>343</v>
      </c>
      <c r="E12" s="273" t="s">
        <v>344</v>
      </c>
      <c r="F12" s="276" t="s">
        <v>289</v>
      </c>
      <c r="G12" s="276" t="s">
        <v>299</v>
      </c>
      <c r="H12" s="276" t="s">
        <v>323</v>
      </c>
      <c r="I12" s="276" t="s">
        <v>345</v>
      </c>
      <c r="J12" s="342">
        <f t="shared" si="0"/>
        <v>14.75</v>
      </c>
      <c r="K12" s="347">
        <v>-0.25</v>
      </c>
      <c r="L12" s="348"/>
      <c r="M12" s="348"/>
      <c r="N12" s="348"/>
      <c r="O12" s="278" t="str">
        <f t="shared" si="1"/>
        <v>15</v>
      </c>
    </row>
    <row r="13" spans="1:15" s="278" customFormat="1" ht="66">
      <c r="A13" s="276" t="s">
        <v>346</v>
      </c>
      <c r="B13" s="273" t="s">
        <v>347</v>
      </c>
      <c r="C13" s="276" t="s">
        <v>348</v>
      </c>
      <c r="D13" s="276" t="s">
        <v>349</v>
      </c>
      <c r="E13" s="273" t="s">
        <v>350</v>
      </c>
      <c r="F13" s="276" t="s">
        <v>289</v>
      </c>
      <c r="G13" s="276" t="s">
        <v>299</v>
      </c>
      <c r="H13" s="276" t="s">
        <v>323</v>
      </c>
      <c r="I13" s="276" t="s">
        <v>351</v>
      </c>
      <c r="J13" s="342">
        <f t="shared" si="0"/>
        <v>13.875</v>
      </c>
      <c r="K13" s="347">
        <v>-0.25</v>
      </c>
      <c r="L13" s="348"/>
      <c r="M13" s="348"/>
      <c r="N13" s="348"/>
      <c r="O13" s="278" t="str">
        <f t="shared" si="1"/>
        <v>14 1/8</v>
      </c>
    </row>
    <row r="14" spans="1:15" s="278" customFormat="1">
      <c r="A14" s="276" t="s">
        <v>352</v>
      </c>
      <c r="B14" s="273" t="s">
        <v>353</v>
      </c>
      <c r="C14" s="276" t="s">
        <v>354</v>
      </c>
      <c r="D14" s="276" t="s">
        <v>355</v>
      </c>
      <c r="E14" s="273" t="s">
        <v>356</v>
      </c>
      <c r="F14" s="276" t="s">
        <v>289</v>
      </c>
      <c r="G14" s="276" t="s">
        <v>290</v>
      </c>
      <c r="H14" s="276" t="s">
        <v>291</v>
      </c>
      <c r="I14" s="276" t="s">
        <v>300</v>
      </c>
      <c r="J14" s="342" t="str">
        <f>O14</f>
        <v>1/2</v>
      </c>
      <c r="K14" s="347">
        <v>0</v>
      </c>
      <c r="L14" s="348"/>
      <c r="M14" s="348"/>
      <c r="N14" s="348" t="s">
        <v>413</v>
      </c>
      <c r="O14" s="278" t="str">
        <f t="shared" si="1"/>
        <v>1/2</v>
      </c>
    </row>
    <row r="15" spans="1:15" s="278" customFormat="1" ht="100.5" customHeight="1">
      <c r="A15" s="276" t="s">
        <v>357</v>
      </c>
      <c r="B15" s="273" t="s">
        <v>358</v>
      </c>
      <c r="C15" s="276" t="s">
        <v>359</v>
      </c>
      <c r="D15" s="276" t="s">
        <v>360</v>
      </c>
      <c r="E15" s="273" t="s">
        <v>361</v>
      </c>
      <c r="F15" s="276" t="s">
        <v>298</v>
      </c>
      <c r="G15" s="276" t="s">
        <v>290</v>
      </c>
      <c r="H15" s="276" t="s">
        <v>300</v>
      </c>
      <c r="I15" s="276" t="s">
        <v>362</v>
      </c>
      <c r="J15" s="342">
        <f t="shared" si="0"/>
        <v>4.75</v>
      </c>
      <c r="K15" s="347">
        <v>0.25</v>
      </c>
      <c r="L15" s="348"/>
      <c r="M15" s="348"/>
      <c r="N15" s="348"/>
      <c r="O15" s="278" t="str">
        <f t="shared" si="1"/>
        <v>4 1/2</v>
      </c>
    </row>
    <row r="16" spans="1:15" s="278" customFormat="1" ht="66">
      <c r="A16" s="276" t="s">
        <v>363</v>
      </c>
      <c r="B16" s="273" t="s">
        <v>364</v>
      </c>
      <c r="C16" s="276" t="s">
        <v>365</v>
      </c>
      <c r="D16" s="276" t="s">
        <v>366</v>
      </c>
      <c r="E16" s="273" t="s">
        <v>367</v>
      </c>
      <c r="F16" s="276" t="s">
        <v>289</v>
      </c>
      <c r="G16" s="276" t="s">
        <v>290</v>
      </c>
      <c r="H16" s="276" t="s">
        <v>291</v>
      </c>
      <c r="I16" s="276" t="s">
        <v>317</v>
      </c>
      <c r="J16" s="342">
        <f t="shared" si="0"/>
        <v>1.625</v>
      </c>
      <c r="K16" s="347">
        <v>0.125</v>
      </c>
      <c r="L16" s="348"/>
      <c r="M16" s="348"/>
      <c r="N16" s="348"/>
      <c r="O16" s="278" t="str">
        <f t="shared" si="1"/>
        <v>1 1/2</v>
      </c>
    </row>
    <row r="17" spans="1:15" s="278" customFormat="1" ht="66">
      <c r="A17" s="290" t="s">
        <v>368</v>
      </c>
      <c r="B17" s="291" t="s">
        <v>369</v>
      </c>
      <c r="C17" s="276" t="s">
        <v>370</v>
      </c>
      <c r="D17" s="276" t="s">
        <v>371</v>
      </c>
      <c r="E17" s="273" t="s">
        <v>372</v>
      </c>
      <c r="F17" s="276" t="s">
        <v>289</v>
      </c>
      <c r="G17" s="276" t="s">
        <v>290</v>
      </c>
      <c r="H17" s="276" t="s">
        <v>373</v>
      </c>
      <c r="I17" s="276" t="s">
        <v>374</v>
      </c>
      <c r="J17" s="342">
        <v>0.875</v>
      </c>
      <c r="K17" s="347">
        <v>0.25</v>
      </c>
      <c r="L17" s="348"/>
      <c r="M17" s="348"/>
      <c r="N17" s="348"/>
      <c r="O17" s="278" t="str">
        <f t="shared" si="1"/>
        <v>5/8</v>
      </c>
    </row>
    <row r="18" spans="1:15" s="278" customFormat="1" ht="66">
      <c r="A18" s="290" t="s">
        <v>375</v>
      </c>
      <c r="B18" s="291" t="s">
        <v>376</v>
      </c>
      <c r="C18" s="276" t="s">
        <v>377</v>
      </c>
      <c r="D18" s="276" t="s">
        <v>349</v>
      </c>
      <c r="E18" s="273" t="s">
        <v>378</v>
      </c>
      <c r="F18" s="276" t="s">
        <v>289</v>
      </c>
      <c r="G18" s="276" t="s">
        <v>290</v>
      </c>
      <c r="H18" s="276" t="s">
        <v>373</v>
      </c>
      <c r="I18" s="276" t="s">
        <v>379</v>
      </c>
      <c r="J18" s="342">
        <f t="shared" si="0"/>
        <v>6.5</v>
      </c>
      <c r="K18" s="347">
        <v>0</v>
      </c>
      <c r="L18" s="348"/>
      <c r="M18" s="348"/>
      <c r="N18" s="348"/>
      <c r="O18" s="278" t="str">
        <f t="shared" si="1"/>
        <v>6 1/2</v>
      </c>
    </row>
    <row r="19" spans="1:15" s="278" customFormat="1" ht="66">
      <c r="A19" s="276" t="s">
        <v>380</v>
      </c>
      <c r="B19" s="273" t="s">
        <v>381</v>
      </c>
      <c r="C19" s="276" t="s">
        <v>382</v>
      </c>
      <c r="D19" s="276" t="s">
        <v>383</v>
      </c>
      <c r="E19" s="273" t="s">
        <v>384</v>
      </c>
      <c r="F19" s="276" t="s">
        <v>289</v>
      </c>
      <c r="G19" s="276" t="s">
        <v>290</v>
      </c>
      <c r="H19" s="276" t="s">
        <v>291</v>
      </c>
      <c r="I19" s="276" t="s">
        <v>311</v>
      </c>
      <c r="J19" s="342">
        <f t="shared" si="0"/>
        <v>11.25</v>
      </c>
      <c r="K19" s="347">
        <v>0.25</v>
      </c>
      <c r="L19" s="348"/>
      <c r="M19" s="348"/>
      <c r="N19" s="348"/>
      <c r="O19" s="278" t="str">
        <f t="shared" si="1"/>
        <v>11</v>
      </c>
    </row>
    <row r="20" spans="1:15" s="278" customFormat="1">
      <c r="A20" s="276" t="s">
        <v>385</v>
      </c>
      <c r="B20" s="273" t="s">
        <v>386</v>
      </c>
      <c r="C20" s="276" t="s">
        <v>387</v>
      </c>
      <c r="D20" s="276"/>
      <c r="E20" s="273"/>
      <c r="F20" s="276" t="s">
        <v>289</v>
      </c>
      <c r="G20" s="276" t="s">
        <v>290</v>
      </c>
      <c r="H20" s="276" t="s">
        <v>291</v>
      </c>
      <c r="I20" s="276" t="s">
        <v>388</v>
      </c>
      <c r="J20" s="342">
        <f t="shared" si="0"/>
        <v>7.125</v>
      </c>
      <c r="K20" s="347">
        <v>-0.125</v>
      </c>
      <c r="L20" s="348"/>
      <c r="M20" s="348"/>
      <c r="N20" s="348"/>
      <c r="O20" s="278" t="str">
        <f t="shared" si="1"/>
        <v>7 1/4</v>
      </c>
    </row>
    <row r="21" spans="1:15" s="278" customFormat="1" ht="66">
      <c r="A21" s="276" t="s">
        <v>389</v>
      </c>
      <c r="B21" s="273" t="s">
        <v>390</v>
      </c>
      <c r="C21" s="276" t="s">
        <v>391</v>
      </c>
      <c r="D21" s="276" t="s">
        <v>392</v>
      </c>
      <c r="E21" s="273" t="s">
        <v>393</v>
      </c>
      <c r="F21" s="276" t="s">
        <v>298</v>
      </c>
      <c r="G21" s="276" t="s">
        <v>290</v>
      </c>
      <c r="H21" s="276" t="s">
        <v>291</v>
      </c>
      <c r="I21" s="276" t="s">
        <v>394</v>
      </c>
      <c r="J21" s="342" t="str">
        <f>O21</f>
        <v>3/4</v>
      </c>
      <c r="K21" s="347">
        <v>0</v>
      </c>
      <c r="L21" s="348"/>
      <c r="M21" s="348"/>
      <c r="N21" s="348"/>
      <c r="O21" s="278" t="str">
        <f t="shared" si="1"/>
        <v>3/4</v>
      </c>
    </row>
    <row r="22" spans="1:15" s="278" customFormat="1" ht="83.25">
      <c r="A22" s="276" t="s">
        <v>395</v>
      </c>
      <c r="B22" s="273" t="s">
        <v>396</v>
      </c>
      <c r="C22" s="276" t="s">
        <v>397</v>
      </c>
      <c r="D22" s="276" t="s">
        <v>398</v>
      </c>
      <c r="E22" s="273" t="s">
        <v>399</v>
      </c>
      <c r="F22" s="276" t="s">
        <v>298</v>
      </c>
      <c r="G22" s="276" t="s">
        <v>290</v>
      </c>
      <c r="H22" s="276" t="s">
        <v>291</v>
      </c>
      <c r="I22" s="276" t="s">
        <v>400</v>
      </c>
      <c r="J22" s="342">
        <f t="shared" si="0"/>
        <v>1</v>
      </c>
      <c r="K22" s="347">
        <v>0</v>
      </c>
      <c r="L22" s="348"/>
      <c r="M22" s="348"/>
      <c r="N22" s="348"/>
      <c r="O22" s="278" t="str">
        <f t="shared" si="1"/>
        <v>1</v>
      </c>
    </row>
    <row r="23" spans="1:15" s="278" customFormat="1" ht="66">
      <c r="A23" s="276" t="s">
        <v>401</v>
      </c>
      <c r="B23" s="273" t="s">
        <v>402</v>
      </c>
      <c r="C23" s="276" t="s">
        <v>403</v>
      </c>
      <c r="D23" s="276" t="s">
        <v>392</v>
      </c>
      <c r="E23" s="273" t="s">
        <v>393</v>
      </c>
      <c r="F23" s="276" t="s">
        <v>298</v>
      </c>
      <c r="G23" s="276" t="s">
        <v>290</v>
      </c>
      <c r="H23" s="276" t="s">
        <v>291</v>
      </c>
      <c r="I23" s="276" t="s">
        <v>394</v>
      </c>
      <c r="J23" s="342" t="str">
        <f>O23</f>
        <v>3/4</v>
      </c>
      <c r="K23" s="347">
        <v>0</v>
      </c>
      <c r="L23" s="348"/>
      <c r="M23" s="348"/>
      <c r="N23" s="348"/>
      <c r="O23" s="278" t="str">
        <f t="shared" si="1"/>
        <v>3/4</v>
      </c>
    </row>
    <row r="24" spans="1:15" s="278" customFormat="1" ht="83.25">
      <c r="A24" s="276" t="s">
        <v>404</v>
      </c>
      <c r="B24" s="273" t="s">
        <v>405</v>
      </c>
      <c r="C24" s="276" t="s">
        <v>406</v>
      </c>
      <c r="D24" s="276" t="s">
        <v>398</v>
      </c>
      <c r="E24" s="273" t="s">
        <v>399</v>
      </c>
      <c r="F24" s="276" t="s">
        <v>298</v>
      </c>
      <c r="G24" s="276" t="s">
        <v>290</v>
      </c>
      <c r="H24" s="276" t="s">
        <v>291</v>
      </c>
      <c r="I24" s="276" t="s">
        <v>407</v>
      </c>
      <c r="J24" s="342">
        <f t="shared" si="0"/>
        <v>1.375</v>
      </c>
      <c r="K24" s="347">
        <v>0</v>
      </c>
      <c r="L24" s="348"/>
      <c r="M24" s="348"/>
      <c r="N24" s="348"/>
      <c r="O24" s="278" t="str">
        <f t="shared" si="1"/>
        <v>1 3/8</v>
      </c>
    </row>
  </sheetData>
  <pageMargins left="0.25" right="0.25" top="0.75" bottom="0.75" header="0.3" footer="0.3"/>
  <pageSetup paperSize="9" scale="3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BF51F4-8F56-4C5E-AC4F-63C5DF0EC8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C34353-859C-4E55-9297-B10120461026}">
  <ds:schemaRefs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cc099e4b-e381-4360-bcff-5e1f51ab48dc"/>
    <ds:schemaRef ds:uri="http://schemas.microsoft.com/office/2006/documentManagement/types"/>
    <ds:schemaRef ds:uri="4bf10b48-52f7-4ad4-b1e1-de514cec68e0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F4FF3E8-CEAA-46C2-80E2-0ABC9D3B91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GREY</vt:lpstr>
      <vt:lpstr>1. CUTTING DOCKET</vt:lpstr>
      <vt:lpstr>2. TRIM CARD</vt:lpstr>
      <vt:lpstr>2. TRIM CARD (GREY)</vt:lpstr>
      <vt:lpstr>3. ĐỊNH VỊ HÌNH IN.THÊU</vt:lpstr>
      <vt:lpstr>4. THÔNG SỐ SẢN XUẤT</vt:lpstr>
      <vt:lpstr>SPEC</vt:lpstr>
      <vt:lpstr>SPEC SPEND 21.5</vt:lpstr>
      <vt:lpstr>'1. CUTTING DOCKET'!Print_Area</vt:lpstr>
      <vt:lpstr>'2. TRIM CARD'!Print_Area</vt:lpstr>
      <vt:lpstr>'2. TRIM CARD (GREY)'!Print_Area</vt:lpstr>
      <vt:lpstr>GREY!Print_Area</vt:lpstr>
      <vt:lpstr>SPEC!Print_Area</vt:lpstr>
      <vt:lpstr>'SPEC SPEND 21.5'!Print_Area</vt:lpstr>
      <vt:lpstr>'1. CUTTING DOCKET'!Print_Titles</vt:lpstr>
      <vt:lpstr>'2. TRIM CARD'!Print_Titles</vt:lpstr>
      <vt:lpstr>'2. TRIM CARD (GREY)'!Print_Titles</vt:lpstr>
      <vt:lpstr>GREY!Print_Titles</vt:lpstr>
      <vt:lpstr>SPEC!Print_Titles</vt:lpstr>
      <vt:lpstr>'SPEC SPEND 21.5'!Print_Titles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Thuy Nguyen Thi Thu</cp:lastModifiedBy>
  <cp:revision/>
  <cp:lastPrinted>2024-05-21T06:46:56Z</cp:lastPrinted>
  <dcterms:created xsi:type="dcterms:W3CDTF">2016-05-06T01:47:29Z</dcterms:created>
  <dcterms:modified xsi:type="dcterms:W3CDTF">2024-05-21T06:46:59Z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