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24. SS25WP010 Nylon Elasticated Easy Pant/"/>
    </mc:Choice>
  </mc:AlternateContent>
  <xr:revisionPtr revIDLastSave="298" documentId="13_ncr:1_{D3CD9F3E-9A5C-422D-8983-D6142F623E9A}" xr6:coauthVersionLast="47" xr6:coauthVersionMax="47" xr10:uidLastSave="{163FE36B-B803-4D33-9774-3EA6112C4B72}"/>
  <bookViews>
    <workbookView xWindow="-108" yWindow="-108" windowWidth="23256" windowHeight="12456" tabRatio="753" firstSheet="1" activeTab="1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9" r:id="rId4"/>
    <sheet name="SPEC SPEND 21.5" sheetId="30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2" hidden="1">#REF!</definedName>
    <definedName name="_Fill" localSheetId="5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1" hidden="1">'1. CUTTING DOCKET'!$A$53:$R$85</definedName>
    <definedName name="_xlnm._FilterDatabase" localSheetId="0" hidden="1">GREY!$A$64:$Q$131</definedName>
    <definedName name="_xlnm._FilterDatabase" localSheetId="3" hidden="1">SPEC!$A$2:$N$2</definedName>
    <definedName name="_xlnm._FilterDatabase" localSheetId="4" hidden="1">'SPEC SPEND 21.5'!$A$2:$N$2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3">[10]!K_1</definedName>
    <definedName name="FYUJK" localSheetId="4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3">[10]!K_1</definedName>
    <definedName name="K_1" localSheetId="4">[10]!K_1</definedName>
    <definedName name="K_1">[10]!K_1</definedName>
    <definedName name="K_2" localSheetId="3">[10]!K_2</definedName>
    <definedName name="K_2" localSheetId="4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3">[15]!NToS</definedName>
    <definedName name="NToS" localSheetId="4">[15]!NToS</definedName>
    <definedName name="NToS">[15]!NToS</definedName>
    <definedName name="PRICE">#REF!</definedName>
    <definedName name="_xlnm.Print_Area" localSheetId="1">'1. CUTTING DOCKET'!$A$1:$Q$116</definedName>
    <definedName name="_xlnm.Print_Area" localSheetId="2">'2. TRIM CARD'!$A$1:$D$24</definedName>
    <definedName name="_xlnm.Print_Area" localSheetId="5">'2. TRIM CARD (GREY)'!$A$1:$E$39</definedName>
    <definedName name="_xlnm.Print_Area" localSheetId="0">GREY!$A$1:$P$169</definedName>
    <definedName name="_xlnm.Print_Area" localSheetId="3">SPEC!$A$1:$I$26</definedName>
    <definedName name="_xlnm.Print_Area" localSheetId="4">'SPEC SPEND 21.5'!$A$1:$N$26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_xlnm.Print_Titles" localSheetId="3">SPEC!$1:$2</definedName>
    <definedName name="_xlnm.Print_Titles" localSheetId="4">'SPEC SPEND 21.5'!$1:$2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4" i="30" l="1"/>
  <c r="J4" i="30"/>
  <c r="J5" i="30"/>
  <c r="J6" i="30"/>
  <c r="J7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J25" i="30"/>
  <c r="J26" i="30"/>
  <c r="J3" i="30"/>
  <c r="O4" i="30"/>
  <c r="O5" i="30"/>
  <c r="O6" i="30"/>
  <c r="O7" i="30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O26" i="30"/>
  <c r="O3" i="30"/>
  <c r="A1" i="30"/>
  <c r="J43" i="1"/>
  <c r="G43" i="1"/>
  <c r="A1" i="29"/>
  <c r="D102" i="1"/>
  <c r="E102" i="1"/>
  <c r="F102" i="1"/>
  <c r="G102" i="1"/>
  <c r="H102" i="1"/>
  <c r="I102" i="1"/>
  <c r="J102" i="1"/>
  <c r="E101" i="1"/>
  <c r="F101" i="1"/>
  <c r="G101" i="1"/>
  <c r="H101" i="1"/>
  <c r="I101" i="1"/>
  <c r="J101" i="1"/>
  <c r="D101" i="1"/>
  <c r="B102" i="1"/>
  <c r="B101" i="1"/>
  <c r="K36" i="1"/>
  <c r="J36" i="1"/>
  <c r="H36" i="1"/>
  <c r="G36" i="1"/>
  <c r="F36" i="1"/>
  <c r="K29" i="1"/>
  <c r="F29" i="1"/>
  <c r="D6" i="5" l="1"/>
  <c r="C6" i="5"/>
  <c r="B29" i="5" l="1"/>
  <c r="A25" i="5"/>
  <c r="B25" i="5"/>
  <c r="B67" i="1" l="1"/>
  <c r="B68" i="1" s="1"/>
  <c r="F67" i="1"/>
  <c r="F68" i="1" s="1"/>
  <c r="B70" i="1"/>
  <c r="B71" i="1" s="1"/>
  <c r="L75" i="1"/>
  <c r="I74" i="1"/>
  <c r="I73" i="1"/>
  <c r="I72" i="1"/>
  <c r="I77" i="1"/>
  <c r="I76" i="1"/>
  <c r="I75" i="1"/>
  <c r="I80" i="1"/>
  <c r="I79" i="1"/>
  <c r="I78" i="1"/>
  <c r="I71" i="1"/>
  <c r="I70" i="1"/>
  <c r="I69" i="1"/>
  <c r="I68" i="1"/>
  <c r="I67" i="1"/>
  <c r="I66" i="1"/>
  <c r="I65" i="1"/>
  <c r="L54" i="1"/>
  <c r="L78" i="1" l="1"/>
  <c r="I33" i="1" l="1"/>
  <c r="I36" i="1" s="1"/>
  <c r="Q36" i="1" s="1"/>
  <c r="J26" i="1"/>
  <c r="J29" i="1" s="1"/>
  <c r="I26" i="1"/>
  <c r="I29" i="1" s="1"/>
  <c r="H26" i="1"/>
  <c r="H29" i="1" s="1"/>
  <c r="G26" i="1"/>
  <c r="G29" i="1" s="1"/>
  <c r="G19" i="1"/>
  <c r="I19" i="1"/>
  <c r="J19" i="1"/>
  <c r="F19" i="1"/>
  <c r="Q20" i="1"/>
  <c r="Q21" i="1"/>
  <c r="Q29" i="1" l="1"/>
  <c r="Q19" i="1"/>
  <c r="A23" i="5"/>
  <c r="I60" i="1"/>
  <c r="H60" i="1"/>
  <c r="A13" i="5"/>
  <c r="I59" i="1"/>
  <c r="H59" i="1"/>
  <c r="F59" i="1"/>
  <c r="I58" i="1"/>
  <c r="H58" i="1"/>
  <c r="I57" i="1"/>
  <c r="H57" i="1"/>
  <c r="I55" i="1" l="1"/>
  <c r="H55" i="1"/>
  <c r="B49" i="1"/>
  <c r="B45" i="1"/>
  <c r="Q35" i="1" l="1"/>
  <c r="A21" i="5" l="1"/>
  <c r="C106" i="1"/>
  <c r="A15" i="5" l="1"/>
  <c r="D12" i="1" l="1"/>
  <c r="L74" i="1" l="1"/>
  <c r="L77" i="1" s="1"/>
  <c r="L80" i="1" s="1"/>
  <c r="I64" i="1"/>
  <c r="I56" i="1"/>
  <c r="H56" i="1"/>
  <c r="H54" i="1"/>
  <c r="F54" i="1" s="1"/>
  <c r="I54" i="1"/>
  <c r="E42" i="1"/>
  <c r="B6" i="5" s="1"/>
  <c r="Q32" i="1" l="1"/>
  <c r="D33" i="1"/>
  <c r="D34" i="1" s="1"/>
  <c r="D35" i="1" s="1"/>
  <c r="D36" i="1" s="1"/>
  <c r="H74" i="1" l="1"/>
  <c r="H77" i="1"/>
  <c r="H80" i="1"/>
  <c r="H65" i="1"/>
  <c r="H68" i="1"/>
  <c r="H71" i="1"/>
  <c r="B98" i="1"/>
  <c r="A48" i="1"/>
  <c r="D5" i="5"/>
  <c r="D9" i="5" s="1"/>
  <c r="Q34" i="1"/>
  <c r="Q33" i="1"/>
  <c r="G22" i="1"/>
  <c r="G37" i="1" s="1"/>
  <c r="A19" i="5" l="1"/>
  <c r="A17" i="5"/>
  <c r="B31" i="5" l="1"/>
  <c r="B13" i="5" l="1"/>
  <c r="B11" i="5"/>
  <c r="A11" i="5"/>
  <c r="A27" i="5"/>
  <c r="A10" i="5"/>
  <c r="A8" i="5"/>
  <c r="Q28" i="1" l="1"/>
  <c r="J22" i="1" l="1"/>
  <c r="I22" i="1"/>
  <c r="H22" i="1" l="1"/>
  <c r="L73" i="1"/>
  <c r="L76" i="1" s="1"/>
  <c r="L79" i="1" s="1"/>
  <c r="A41" i="1"/>
  <c r="B42" i="1"/>
  <c r="Q27" i="1" l="1"/>
  <c r="Q25" i="1"/>
  <c r="Q18" i="1"/>
  <c r="K22" i="1" l="1"/>
  <c r="F22" i="1" l="1"/>
  <c r="Q22" i="1" s="1"/>
  <c r="C108" i="1"/>
  <c r="I63" i="1"/>
  <c r="K37" i="1"/>
  <c r="J37" i="1"/>
  <c r="I37" i="1"/>
  <c r="H37" i="1"/>
  <c r="D26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K69" i="1" l="1"/>
  <c r="K66" i="1"/>
  <c r="K72" i="1"/>
  <c r="K78" i="1"/>
  <c r="M78" i="1" s="1"/>
  <c r="O78" i="1" s="1"/>
  <c r="K75" i="1"/>
  <c r="M75" i="1" s="1"/>
  <c r="O75" i="1" s="1"/>
  <c r="K59" i="1"/>
  <c r="M59" i="1" s="1"/>
  <c r="O59" i="1" s="1"/>
  <c r="K57" i="1"/>
  <c r="M57" i="1" s="1"/>
  <c r="O57" i="1" s="1"/>
  <c r="K58" i="1"/>
  <c r="M58" i="1" s="1"/>
  <c r="O58" i="1" s="1"/>
  <c r="K56" i="1"/>
  <c r="M56" i="1" s="1"/>
  <c r="O56" i="1" s="1"/>
  <c r="K60" i="1"/>
  <c r="M60" i="1" s="1"/>
  <c r="O60" i="1" s="1"/>
  <c r="K55" i="1"/>
  <c r="M55" i="1" s="1"/>
  <c r="O55" i="1" s="1"/>
  <c r="G42" i="1"/>
  <c r="K63" i="1"/>
  <c r="F37" i="1"/>
  <c r="Q26" i="1"/>
  <c r="D29" i="1"/>
  <c r="C5" i="5" s="1"/>
  <c r="C9" i="5" s="1"/>
  <c r="D2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I42" i="1" l="1"/>
  <c r="J42" i="1" s="1"/>
  <c r="M42" i="1" s="1"/>
  <c r="H76" i="1"/>
  <c r="H79" i="1"/>
  <c r="H73" i="1"/>
  <c r="K71" i="1"/>
  <c r="M71" i="1" s="1"/>
  <c r="O71" i="1" s="1"/>
  <c r="K68" i="1"/>
  <c r="K65" i="1"/>
  <c r="K80" i="1"/>
  <c r="K77" i="1"/>
  <c r="K74" i="1"/>
  <c r="H64" i="1"/>
  <c r="H67" i="1"/>
  <c r="H70" i="1"/>
  <c r="G49" i="1"/>
  <c r="B97" i="1"/>
  <c r="B107" i="1"/>
  <c r="A44" i="1"/>
  <c r="D28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I43" i="1" l="1"/>
  <c r="M43" i="1" s="1"/>
  <c r="M65" i="1"/>
  <c r="O65" i="1" s="1"/>
  <c r="K79" i="1"/>
  <c r="K76" i="1"/>
  <c r="K70" i="1"/>
  <c r="M70" i="1" s="1"/>
  <c r="O70" i="1" s="1"/>
  <c r="K67" i="1"/>
  <c r="M67" i="1" s="1"/>
  <c r="O67" i="1" s="1"/>
  <c r="K73" i="1"/>
  <c r="G45" i="1"/>
  <c r="G50" i="1"/>
  <c r="I49" i="1"/>
  <c r="J49" i="1" s="1"/>
  <c r="Q37" i="1"/>
  <c r="M74" i="1"/>
  <c r="O74" i="1" s="1"/>
  <c r="K64" i="1"/>
  <c r="M64" i="1" s="1"/>
  <c r="O64" i="1" s="1"/>
  <c r="M77" i="1"/>
  <c r="O77" i="1" s="1"/>
  <c r="M68" i="1"/>
  <c r="O68" i="1" s="1"/>
  <c r="M80" i="1"/>
  <c r="O80" i="1" s="1"/>
  <c r="M72" i="1"/>
  <c r="O72" i="1" s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I50" i="1" l="1"/>
  <c r="J50" i="1" s="1"/>
  <c r="G51" i="1"/>
  <c r="I51" i="1" s="1"/>
  <c r="M51" i="1" s="1"/>
  <c r="M49" i="1"/>
  <c r="G46" i="1"/>
  <c r="I45" i="1"/>
  <c r="J45" i="1" s="1"/>
  <c r="L52" i="16"/>
  <c r="J52" i="16"/>
  <c r="L53" i="16"/>
  <c r="L51" i="16"/>
  <c r="M50" i="1" l="1"/>
  <c r="I46" i="1"/>
  <c r="J46" i="1" s="1"/>
  <c r="M46" i="1" s="1"/>
  <c r="G47" i="1"/>
  <c r="I47" i="1" s="1"/>
  <c r="M47" i="1" s="1"/>
  <c r="M45" i="1"/>
  <c r="D6" i="17"/>
  <c r="E6" i="17"/>
  <c r="C15" i="17"/>
  <c r="D9" i="17" l="1"/>
  <c r="E9" i="17"/>
  <c r="D11" i="17" l="1"/>
  <c r="E11" i="17"/>
  <c r="B7" i="5" l="1"/>
  <c r="B6" i="17" l="1"/>
  <c r="B9" i="17" l="1"/>
  <c r="B108" i="1" l="1"/>
  <c r="B11" i="17"/>
  <c r="E15" i="17" l="1"/>
  <c r="D15" i="17" l="1"/>
  <c r="C6" i="17" l="1"/>
  <c r="C9" i="17" l="1"/>
  <c r="C11" i="17" l="1"/>
  <c r="A29" i="5" l="1"/>
  <c r="B27" i="5"/>
  <c r="D19" i="1" l="1"/>
  <c r="B2" i="5"/>
  <c r="B3" i="5"/>
  <c r="A4" i="5"/>
  <c r="A3" i="5"/>
  <c r="A2" i="5"/>
  <c r="B4" i="5"/>
  <c r="D22" i="1" l="1"/>
  <c r="B5" i="5" s="1"/>
  <c r="B9" i="5" s="1"/>
  <c r="D20" i="1"/>
  <c r="M73" i="1"/>
  <c r="O73" i="1" s="1"/>
  <c r="D21" i="1" l="1"/>
  <c r="H78" i="1"/>
  <c r="H75" i="1"/>
  <c r="H72" i="1"/>
  <c r="H69" i="1"/>
  <c r="H66" i="1"/>
  <c r="B96" i="1"/>
  <c r="B106" i="1"/>
  <c r="B17" i="5"/>
  <c r="B5" i="17"/>
  <c r="H63" i="1"/>
  <c r="M63" i="1"/>
  <c r="O63" i="1" s="1"/>
  <c r="M69" i="1"/>
  <c r="O69" i="1" s="1"/>
  <c r="M76" i="1"/>
  <c r="O76" i="1" s="1"/>
  <c r="M66" i="1"/>
  <c r="O66" i="1" s="1"/>
  <c r="K54" i="1"/>
  <c r="M79" i="1"/>
  <c r="O79" i="1" s="1"/>
  <c r="M54" i="1" l="1"/>
  <c r="O54" i="1" s="1"/>
  <c r="B15" i="17"/>
</calcChain>
</file>

<file path=xl/sharedStrings.xml><?xml version="1.0" encoding="utf-8"?>
<sst xmlns="http://schemas.openxmlformats.org/spreadsheetml/2006/main" count="1247" uniqueCount="443">
  <si>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</si>
  <si>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</si>
  <si>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</si>
  <si>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</si>
  <si>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</si>
  <si>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</si>
  <si>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</si>
  <si>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</si>
  <si>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>THAM KHẢO CÁCH MAY: MẪU PHOTO MÃ 118524  MÙA FA23 MÀU BLACK CHUYỂN CÙNG TÁC NGHIỆP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</si>
  <si>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</si>
  <si>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</si>
  <si>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</si>
  <si>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</si>
  <si>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</si>
  <si>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</si>
  <si>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</si>
  <si>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FA23 PRODUCTION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</si>
  <si>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</si>
  <si>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</si>
  <si>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</si>
  <si>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</si>
  <si>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</si>
  <si>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</si>
  <si>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</si>
  <si>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</si>
  <si>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</si>
  <si>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</si>
  <si>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</si>
  <si>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</si>
  <si>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</si>
  <si>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</si>
  <si>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</si>
  <si>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</si>
  <si>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</si>
  <si>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</si>
  <si>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</si>
  <si>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</si>
  <si>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</si>
  <si>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</si>
  <si>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</si>
  <si>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</si>
  <si>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</si>
  <si>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</si>
  <si>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</si>
  <si>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</si>
  <si>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</si>
  <si>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</si>
  <si>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GREY HEATHER</t>
  </si>
  <si>
    <t>WASHED BURGUNDY</t>
  </si>
  <si>
    <t>LIME</t>
  </si>
  <si>
    <t>GREEN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</si>
  <si>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</si>
  <si>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</si>
  <si>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</si>
  <si>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</si>
  <si>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</si>
  <si>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</si>
  <si>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</si>
  <si>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</si>
  <si>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</si>
  <si>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</si>
  <si>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</si>
  <si>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</si>
  <si>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</si>
  <si>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</si>
  <si>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</si>
  <si>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</si>
  <si>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</si>
  <si>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</si>
  <si>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</si>
  <si>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</si>
  <si>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</si>
  <si>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</si>
  <si>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</si>
  <si>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</si>
  <si>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</si>
  <si>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</si>
  <si>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</si>
  <si>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</si>
  <si>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</si>
  <si>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</si>
  <si>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</si>
  <si>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</si>
  <si>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</si>
  <si>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</si>
  <si>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</si>
  <si>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</si>
  <si>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</si>
  <si>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</si>
  <si>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</si>
  <si>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</si>
  <si>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</si>
  <si>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</si>
  <si>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</si>
  <si>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</si>
  <si>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</si>
  <si>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</si>
  <si>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</si>
  <si>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</si>
  <si>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</si>
  <si>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</si>
  <si>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</si>
  <si>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</si>
  <si>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</si>
  <si>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</si>
  <si>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</si>
  <si>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</si>
  <si>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</si>
  <si>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</si>
  <si>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</si>
  <si>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</si>
  <si>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</si>
  <si>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</si>
  <si>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</si>
  <si>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</si>
  <si>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</si>
  <si>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</si>
  <si>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</si>
  <si>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</si>
  <si>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</si>
  <si>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</si>
  <si>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</si>
  <si>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</si>
  <si>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</si>
  <si>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</si>
  <si>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</si>
  <si>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</si>
  <si>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</si>
  <si>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</si>
  <si>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</si>
  <si>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</si>
  <si>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</si>
  <si>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</si>
  <si>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</si>
  <si>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</si>
  <si>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</si>
  <si>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</si>
  <si>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</si>
  <si>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</si>
  <si>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</si>
  <si>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</si>
  <si>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</si>
  <si>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DUYỆT HÌNH THÊU THEO</t>
  </si>
  <si>
    <t>WHITE EU-870</t>
  </si>
  <si>
    <t>1.5” WIDTH</t>
  </si>
  <si>
    <t>DUYỆT THEO MẪU PHOTOSHOOT TRƯỚC WASH</t>
  </si>
  <si>
    <t>DUYỆT THEO MẪU PHOTOSHOOT TRƯỚC WASH CHUYỂN MS TIÊN 8/2/22</t>
  </si>
  <si>
    <t>THÔNG TIN ĐỊNH VỊ HÌNH THÊU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</si>
  <si>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</si>
  <si>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</si>
  <si>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</si>
  <si>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</si>
  <si>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</si>
  <si>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</si>
  <si>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</si>
  <si>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</si>
  <si>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</si>
  <si>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</si>
  <si>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</si>
  <si>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</si>
  <si>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</si>
  <si>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</si>
  <si>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</si>
  <si>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THÚY NGUYỄN - 252</t>
  </si>
  <si>
    <t>TÁC NGHIỆP MAY MẪU PROTO: THAM KHẢO CÁCH MAY THEO TÀI LIỆU</t>
  </si>
  <si>
    <t>A15  SS25   S2734</t>
  </si>
  <si>
    <t>SS25WP010</t>
  </si>
  <si>
    <t>Nylon Elasticated Easy Pant</t>
  </si>
  <si>
    <t>SS25WP008</t>
  </si>
  <si>
    <t>JOGGER</t>
  </si>
  <si>
    <t>MAINLINE</t>
  </si>
  <si>
    <t>W3930: 100% NYLON COATING TASLAN WRINKLE 110GSM</t>
  </si>
  <si>
    <t>100% NYLON</t>
  </si>
  <si>
    <t>129 CM</t>
  </si>
  <si>
    <t>ALD</t>
  </si>
  <si>
    <t>XS</t>
  </si>
  <si>
    <t xml:space="preserve">ALLOY </t>
  </si>
  <si>
    <t>PAUL SAMPLE</t>
  </si>
  <si>
    <t>SHIPPING SAMPLE</t>
  </si>
  <si>
    <t>Royal Blue</t>
  </si>
  <si>
    <t>TOP SAMPLE</t>
  </si>
  <si>
    <t>Light Grey</t>
  </si>
  <si>
    <t xml:space="preserve">NCC: </t>
  </si>
  <si>
    <t>LỖI VẢI (DEFECT)
+ ĐẦU KHÚC</t>
  </si>
  <si>
    <t>SỐ LƯỢNG CẦN CẤP CHO TEST INHOUSE</t>
  </si>
  <si>
    <t>SỐ LƯỢNG CẦN CẤP CHO TEST OUTSOURCE</t>
  </si>
  <si>
    <t>KEO MÈ</t>
  </si>
  <si>
    <t>TÚI</t>
  </si>
  <si>
    <t>SỬ DỤNG TỒN</t>
  </si>
  <si>
    <t>SURF THE WEB 19-3952 TCX</t>
  </si>
  <si>
    <t>ALSS24P0275002U00F LOT 0687 CẤP218.5 M</t>
  </si>
  <si>
    <t>HMUA23008: MESH 100% POPYESTER_ 70 GSM_CW 163 CM</t>
  </si>
  <si>
    <t>VẢI LÓT</t>
  </si>
  <si>
    <t>ALSS24P0274002H00K LOT 2311-094 CẤP TRIỆT TIÊU153 M</t>
  </si>
  <si>
    <t>ALLOY 16-3915 TCX</t>
  </si>
  <si>
    <t>ALSS24P0275003U00F LOT 0642 CẤP196.5 M</t>
  </si>
  <si>
    <t>ALSS24P0274003H00K LOT 2311-095 CẤP TRIỆT TIÊU134 M</t>
  </si>
  <si>
    <t>BK2729</t>
  </si>
  <si>
    <t>NHÃN CHÍNH ALD - ML03</t>
  </si>
  <si>
    <t>NHÃN THÀNH PHẦN 100% NYLON ALD-COO-509</t>
  </si>
  <si>
    <t xml:space="preserve">DÂY LUỒN DẸP 10CM </t>
  </si>
  <si>
    <t>JET BLACK</t>
  </si>
  <si>
    <t>NÚT ALD-S01 28L</t>
  </si>
  <si>
    <t>NÚT 4TP 24L</t>
  </si>
  <si>
    <t>THUN TO BẢN  1 3/4 = 4.5CM</t>
  </si>
  <si>
    <t xml:space="preserve">STICKER DÁN BAO </t>
  </si>
  <si>
    <t>THẺ BÀI - ALD-T06P</t>
  </si>
  <si>
    <t>BAO POLY BAG - 15" X 18" ALD PB02-R</t>
  </si>
  <si>
    <t>THÙNG CARTON BOX 60X40X30CM</t>
  </si>
  <si>
    <t>PRISTINE &amp; RAIN FOREST</t>
  </si>
  <si>
    <t>DUYỆT HÌNH IN THEO S/O  CHUYỂN 27/4/2023</t>
  </si>
  <si>
    <t>ĐỊNH VỊ HÌNH IN THÂN TRƯỚC TRÁI, TỪ MÉP LAI QUẦN LÊN</t>
  </si>
  <si>
    <t>1 3/4 inch</t>
  </si>
  <si>
    <t>ĐỊNH VỊ HÌNH IN THÂN TRƯỚC TRÁI, TỪ ĐƯỜN MAY SƯỜN</t>
  </si>
  <si>
    <t>1 1/4 in</t>
  </si>
  <si>
    <t>1 3/8 in</t>
  </si>
  <si>
    <t>1 1/2 in</t>
  </si>
  <si>
    <t>1 5/8 in</t>
  </si>
  <si>
    <t>1 3/4 in</t>
  </si>
  <si>
    <t>1 7/8 in</t>
  </si>
  <si>
    <t>ĐỊNH VỊ HÌNH IN "NB" THÂN TRƯỚC TRÁI, TỪ MÉP TRÊN LƯNG QUẦN XUỐNG</t>
  </si>
  <si>
    <t>2 3/4 in</t>
  </si>
  <si>
    <t>ĐỊNH VỊ HÌNH IN "NB" THÂN TRƯỚC TRÁI, TỪ ĐƯƠNG MAY SƯỜN VÀO</t>
  </si>
  <si>
    <t>2 7/8 in</t>
  </si>
  <si>
    <t>3 in</t>
  </si>
  <si>
    <t>3 1/8 in</t>
  </si>
  <si>
    <t>3 1/4 in</t>
  </si>
  <si>
    <t>3 3/8 in</t>
  </si>
  <si>
    <r>
      <t>THÊU :</t>
    </r>
    <r>
      <rPr>
        <b/>
        <sz val="28"/>
        <rFont val="Muli"/>
      </rPr>
      <t xml:space="preserve"> </t>
    </r>
  </si>
  <si>
    <t>KHÔNG THÊU</t>
  </si>
  <si>
    <t>DUYỆT THEO QUẦN MẪU PPS CHUYỂN CÙNG TÁC NGHIỆP</t>
  </si>
  <si>
    <t>DUNG SAI</t>
  </si>
  <si>
    <r>
      <t>WASH:</t>
    </r>
    <r>
      <rPr>
        <sz val="24"/>
        <rFont val="Muli"/>
      </rPr>
      <t xml:space="preserve"> </t>
    </r>
  </si>
  <si>
    <t>KHÔNG WASH</t>
  </si>
  <si>
    <t>DUYỆT THEO MẪU PHOTOSHOOT TRƯỚC WASH MÀU GREY HEATHER ĐÃ CHUYỂN 7/2/23</t>
  </si>
  <si>
    <t>-CÁCH MAY THEO NHƯ MẪU GỬI KÈM</t>
  </si>
  <si>
    <t>-CÁCH GẮN NHÃN PHẢI NHƯ TÀI LIỆU YÊU CẦU</t>
  </si>
  <si>
    <t xml:space="preserve">VẢI CHÍNH </t>
  </si>
  <si>
    <t>THÀNH PHẦN</t>
  </si>
  <si>
    <t>CHỈ</t>
  </si>
  <si>
    <t>DƯỚI TRA LƯNG 1/4'' ĐÍNH 4 CẠNH GÓC NHÃN</t>
  </si>
  <si>
    <t>BÊN TRONG SƯỜN TRÁI NGƯỜI MẶC, 5 INCH TỪ CẠNH DƯỚI LƯNG QUẦN XUỐNG</t>
  </si>
  <si>
    <t>LIGHT GREY</t>
  </si>
  <si>
    <t>ROYAL BLUE</t>
  </si>
  <si>
    <t>LUỒN TẠI LƯNG QUẦN</t>
  </si>
  <si>
    <t>TẠI NẮP TÚI</t>
  </si>
  <si>
    <t>TTAIJ LƯNG QUẦN GIỮA TRƯỚC</t>
  </si>
  <si>
    <t>TẠI TÚI SAU</t>
  </si>
  <si>
    <t xml:space="preserve">TẠI LƯNG QUẦN  </t>
  </si>
  <si>
    <t>THEO QUY CÁCH ĐÓNG GÓI THÔNG TIN SAU</t>
  </si>
  <si>
    <t>THÙNG, TẤM LÓT THÙNG, BAO 100X120</t>
  </si>
  <si>
    <t>THÙNG 60X40X30CM CÓ IN LOGO</t>
  </si>
  <si>
    <t xml:space="preserve">THÔNG SỐ </t>
  </si>
  <si>
    <t>ĐM: ĐỊNH MỨC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</si>
  <si>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</si>
  <si>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</si>
  <si>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</si>
  <si>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</si>
  <si>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</si>
  <si>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</si>
  <si>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>EXPECTED M</t>
  </si>
  <si>
    <t xml:space="preserve"> 1ST FIT - RCVD</t>
  </si>
  <si>
    <t xml:space="preserve">VARIANCE </t>
  </si>
  <si>
    <t>ADJUST BY +/-</t>
  </si>
  <si>
    <t>REVISED SPEC</t>
  </si>
  <si>
    <t>MEASUREMENT NOTES</t>
  </si>
  <si>
    <t>WAISTBAND TOPSTITCHING HEIGHT, TOTAL</t>
  </si>
  <si>
    <t xml:space="preserve">CAO LƯNG QUẦN </t>
  </si>
  <si>
    <t>WV</t>
  </si>
  <si>
    <t>false</t>
  </si>
  <si>
    <t>Full</t>
  </si>
  <si>
    <t>1/8 in</t>
  </si>
  <si>
    <t>WAIST CIRCUMFERENCE - RELAXED</t>
  </si>
  <si>
    <t>LƯNG QUẦN NGUYÊN VÒNG ĐO ÊM</t>
  </si>
  <si>
    <t>WV102</t>
  </si>
  <si>
    <t>ACROSS TOP EDGE OF WAISTBAND</t>
  </si>
  <si>
    <t>ĐO DỌC MÉP TRÊN CỦA LƯNG</t>
  </si>
  <si>
    <t>true</t>
  </si>
  <si>
    <t>Half</t>
  </si>
  <si>
    <t>1/2 in</t>
  </si>
  <si>
    <t>30 1/2 in</t>
  </si>
  <si>
    <t>WAIST CIRCUMFERENCE - STRETCHED</t>
  </si>
  <si>
    <t>LƯNG QUẦN NGUYÊN VÒNG ĐO CĂNG</t>
  </si>
  <si>
    <t>WV103</t>
  </si>
  <si>
    <t>ACROSS THE TOP OF WAISTBAND</t>
  </si>
  <si>
    <t>ĐO DỌC GIỮA BẢN LƯNG</t>
  </si>
  <si>
    <t>41 in</t>
  </si>
  <si>
    <t>WAIST DRAWCORD LENGTH - TOTAL</t>
  </si>
  <si>
    <t>DÀI DÂY LUỒN LƯNG QUẦN</t>
  </si>
  <si>
    <t>WV104</t>
  </si>
  <si>
    <t>1 in</t>
  </si>
  <si>
    <t>52 in</t>
  </si>
  <si>
    <t>FRONT RISE FROM CROTCH SM TO TOP EDGE</t>
  </si>
  <si>
    <t>ĐÁY TRƯỚC - TỪ MÉP TRÊN LƯNG ĐẾN ĐƯỜNG MAY ĐÁY TRƯỚC</t>
  </si>
  <si>
    <t>WV105</t>
  </si>
  <si>
    <t>FROM FRONT CROTCH SEAM TO TOP EDGE OF FRONT WAISTBAND</t>
  </si>
  <si>
    <t>TỪ ĐM ĐÁY TRƯỚC ĐẾN CẠNH TRÊN CỦA LƯNG QUẦN</t>
  </si>
  <si>
    <t>1/4 in</t>
  </si>
  <si>
    <t>12 3/4 in</t>
  </si>
  <si>
    <t>BACK RISE FROM CROTCH SM TO TOP EDGE</t>
  </si>
  <si>
    <t>ĐÁY SAU - TỪ MÉP TRÊN LƯNG ĐẾN ĐƯỜNG MAY ĐÁY SAU</t>
  </si>
  <si>
    <t>WV106</t>
  </si>
  <si>
    <t>FROM BACK CROTCH SEAM TO TOP EDGE OF BACK WAISTBAND</t>
  </si>
  <si>
    <t>TỪ ĐM ĐÁY SAU ĐẾN CẠNH TRÊN CỦA LƯNG QUẦN THÂN SAU</t>
  </si>
  <si>
    <t>17 3/4 in</t>
  </si>
  <si>
    <t>LOW HIP POSITION BELOW WB TOP EDGE</t>
  </si>
  <si>
    <t>VỊ TRÍ MÔNG DƯỚI ĐẦU LƯNG</t>
  </si>
  <si>
    <t>WV107</t>
  </si>
  <si>
    <t>MEAS. X" DOWN FROM TOP EDGE OF WAISTBAND</t>
  </si>
  <si>
    <t>ĐO HẠ TỪ CẠNH TRÊN LƯNG QUẦN</t>
  </si>
  <si>
    <t>0 in</t>
  </si>
  <si>
    <t>8 in</t>
  </si>
  <si>
    <t>LOW HIP CIRCUMFERENCE</t>
  </si>
  <si>
    <t>MÔNG NGUYÊN VÒNG</t>
  </si>
  <si>
    <t>3PT MEAS. - FROM WR SIDE SEAM, CF, TO WL SIDE SEAM</t>
  </si>
  <si>
    <t>ĐO 3 ĐIỂM TỪ QUẦN PHẢI CỦA SƯỜN QUẦN, GIỮA TRƯỚC ĐẾN SƯỜN QUẦN TRÁI NGƯỜI MẶC</t>
  </si>
  <si>
    <t>46 in</t>
  </si>
  <si>
    <t>THIGH CIRC. AT 1" BELOW CROTCH SM</t>
  </si>
  <si>
    <t>ĐÙI TẠI DƯỚI ĐƯỜNG MAY ĐÁY 1''</t>
  </si>
  <si>
    <t>WV109</t>
  </si>
  <si>
    <t>MEAS. AT 1" BELOW CROTCH, ACROSS TO SIDE SEAM</t>
  </si>
  <si>
    <t>ĐO DƯỚI ĐÁY 1" , ĐO DỌC CẠNH SƯỜN</t>
  </si>
  <si>
    <t>29 in</t>
  </si>
  <si>
    <t>KNEE CIRC. AT 12" BELOW CROTCH SM</t>
  </si>
  <si>
    <t>GỐI - DƯỚI ĐM ĐÁY 12''</t>
  </si>
  <si>
    <t>WV110</t>
  </si>
  <si>
    <t>MEAS. AT 12" BELOW CROTCH, ACROSS TO SIDE SEAM</t>
  </si>
  <si>
    <t>ĐO DƯỚI ĐÁY 12", ĐO DỌC CẠNH SƯỜN</t>
  </si>
  <si>
    <t>24 1/2 in</t>
  </si>
  <si>
    <t>LEG OPENING CIRC. AT BOTTOM EDGE</t>
  </si>
  <si>
    <t>LAI NGUYÊN VÒNG TẠI MÉP</t>
  </si>
  <si>
    <t>WV111</t>
  </si>
  <si>
    <t>MEASURE AT LEG EDGE</t>
  </si>
  <si>
    <t>ĐO TẠI MÉP</t>
  </si>
  <si>
    <t>21 in</t>
  </si>
  <si>
    <t>INSEAM</t>
  </si>
  <si>
    <t>SƯỜN TRONG</t>
  </si>
  <si>
    <t>WV112</t>
  </si>
  <si>
    <t>MEAS. ALONG THE INSEAM FROM CF CROTCH SEAM TO LEG EDGE</t>
  </si>
  <si>
    <t>ĐO DỌC SƯỜN TRONG TỪ ĐM ĐÁY TRƯỚC ĐẾN MÉP LAI QUẦN</t>
  </si>
  <si>
    <t>"J" STITCH WIDTH (DECORATIVE)</t>
  </si>
  <si>
    <t>RỘNG DIỄU "J" (TRANG TRÍ)</t>
  </si>
  <si>
    <t>WV115</t>
  </si>
  <si>
    <t>"J" STITCH LENGTH AT CF (DECORATIVE)</t>
  </si>
  <si>
    <t>DÀI DIỄU "J" TẠI GIỮA TRƯỚC (TRANG TRÍ)</t>
  </si>
  <si>
    <t>WV114</t>
  </si>
  <si>
    <t>6 5/8 in</t>
  </si>
  <si>
    <t>FRONT POCKET PLACEMENT FROM SIDE SEAM - STRETCHED</t>
  </si>
  <si>
    <t>VỊ TRÍ TÚI TRƯỚC TỪ ĐM SƯỜN - ĐO CĂNG</t>
  </si>
  <si>
    <t>WV119</t>
  </si>
  <si>
    <t>MEAS. ALONG WB SEAM FROM SIDE SEAM TO POCKET OPENING</t>
  </si>
  <si>
    <t>2 in</t>
  </si>
  <si>
    <t>FRONT POCKET POSITION ALONG SIDE SEAM FROM WAISTBAND T/S</t>
  </si>
  <si>
    <t>VỊ TRÍ TÚI TRƯỚC DỌC ĐƯỜNG MAY SƯỜN TỪ ĐƯỜNG DIỄU LƯNG QUẦN</t>
  </si>
  <si>
    <t>WV120</t>
  </si>
  <si>
    <t>6 1/2 in</t>
  </si>
  <si>
    <t>FRONT POCKET BAG LENGTH</t>
  </si>
  <si>
    <t>DÀI LÓT TÚI TRƯỚC</t>
  </si>
  <si>
    <t>WV121</t>
  </si>
  <si>
    <t>MEAS. FROM SEAM TO POCKET BAG EDGE – FACTORY GRADE FOR PRODUCTION</t>
  </si>
  <si>
    <t>ĐO TỪ ĐM ĐẾN MÉP BAO TÚI- NHÀ MÁY ĐỀ XUẤT THÔNG SỐ NHẢY SIZE CHO SẢN XUẤT</t>
  </si>
  <si>
    <t>11 1/2 in</t>
  </si>
  <si>
    <t>FRONT POCKET BAG WIDTH</t>
  </si>
  <si>
    <t>RỘNG LÓT TÚI TRƯỚC</t>
  </si>
  <si>
    <t>WV122</t>
  </si>
  <si>
    <t>MEASURE FROM SEAM TO WIDEST EDGE – FACTORY GRADE FOR PRODUCTION</t>
  </si>
  <si>
    <t>ĐO TỪ ĐƯỜNG MAY ĐẾN MÉP RỘNG NHẤT - NHÀ MÁY ĐỀ XUẤT NHẢY SIZE CHO SẢN XUẤT</t>
  </si>
  <si>
    <t>6 3/4 in</t>
  </si>
  <si>
    <t>BACK POCKET PLACEMENT BELOW WAIST SEAM @ SIDE BY SIDE SEAM</t>
  </si>
  <si>
    <t>VỊ TRÍ TÚI SAU DƯỚI ĐM LƯNG QUẦN TẠI CẠNH ĐM SƯỜN</t>
  </si>
  <si>
    <t>BACK POCKET PLACEMENT BELOW WAIST SEAM @ SIDE BY CB</t>
  </si>
  <si>
    <t>VỊ TRÍ TÚI SAU DƯỚI ĐM LƯNG QUẦN TẠI CẠNH GIỮA SAU</t>
  </si>
  <si>
    <t>2 1/4 in</t>
  </si>
  <si>
    <t>BACK WELT POCKET PLACEMENT FROM CB SEAM</t>
  </si>
  <si>
    <t>VỊ TRÍ CƠI TÚI SAU TỪ ĐM GIỮA SAU</t>
  </si>
  <si>
    <t>WV124</t>
  </si>
  <si>
    <t>FROM CB TO EDGE OF POCKET CLOSEST TO CB</t>
  </si>
  <si>
    <t>TỪ GIỮA SAU ĐẾN MÉP TÚI GẦN NHẤT</t>
  </si>
  <si>
    <t>BACK POCKET WELT HEIGHT</t>
  </si>
  <si>
    <t>CAO CƠI TÚI SAU</t>
  </si>
  <si>
    <t>3/8 in</t>
  </si>
  <si>
    <t>BACK WELT POCKET OPENING LENGTH</t>
  </si>
  <si>
    <t>DÀI CƠI TÚI SAU</t>
  </si>
  <si>
    <t>WV127</t>
  </si>
  <si>
    <t>5 1/2 in</t>
  </si>
  <si>
    <t>BACK POCKET BAG LENGTH</t>
  </si>
  <si>
    <t>DÀI LÓT TÚI SAU</t>
  </si>
  <si>
    <t>FROM SEAM TO EDGE</t>
  </si>
  <si>
    <t>ĐM ĐẾN MÉP</t>
  </si>
  <si>
    <t>9 in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</si>
  <si>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</si>
  <si>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</si>
  <si>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</si>
  <si>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</si>
  <si>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</si>
  <si>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</si>
  <si>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</si>
  <si>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</si>
  <si>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</si>
  <si>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</si>
  <si>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</si>
  <si>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</si>
  <si>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</si>
  <si>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</si>
  <si>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</si>
  <si>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</si>
  <si>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</si>
  <si>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</si>
  <si>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</si>
  <si>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</si>
  <si>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</si>
  <si>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</si>
  <si>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</si>
  <si>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</si>
  <si>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</si>
  <si>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</si>
  <si>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</si>
  <si>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</si>
  <si>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</si>
  <si>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</si>
  <si>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</si>
  <si>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</si>
  <si>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</si>
  <si>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</si>
  <si>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</si>
  <si>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</si>
  <si>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</si>
  <si>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</si>
  <si>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</si>
  <si>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</si>
  <si>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</si>
  <si>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</si>
  <si>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</si>
  <si>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</si>
  <si>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</si>
  <si>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</si>
  <si>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</si>
  <si>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</si>
  <si>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</si>
  <si>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</si>
  <si>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PROTO - RCVD size M</t>
  </si>
  <si>
    <t>VARIANCE</t>
  </si>
  <si>
    <t>REVISED  SPEC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</si>
</sst>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theme="9" tint="-0.249977111117893"/>
      <name val="Muli"/>
    </font>
    <font>
      <b/>
      <sz val="48"/>
      <name val="Muli"/>
    </font>
    <font>
      <sz val="36"/>
      <color theme="1"/>
      <name val="Muli"/>
    </font>
    <font>
      <b/>
      <sz val="22"/>
      <color theme="1"/>
      <name val="Muli"/>
    </font>
    <font>
      <sz val="10"/>
      <color rgb="FF000000"/>
      <name val="Times New Roman"/>
      <family val="1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22"/>
      <color rgb="FF000000"/>
      <name val="Arial"/>
      <family val="2"/>
    </font>
    <font>
      <b/>
      <sz val="22"/>
      <color rgb="FF000000"/>
      <name val="Times New Roman"/>
      <family val="1"/>
    </font>
    <font>
      <b/>
      <sz val="22"/>
      <name val="Arial"/>
      <family val="2"/>
    </font>
    <font>
      <sz val="22"/>
      <color rgb="FF000000"/>
      <name val="Muli"/>
    </font>
    <font>
      <sz val="22"/>
      <color rgb="FF052937"/>
      <name val="Arial MT"/>
      <family val="2"/>
    </font>
    <font>
      <b/>
      <u/>
      <sz val="28"/>
      <name val="Muli"/>
    </font>
    <font>
      <b/>
      <u/>
      <sz val="24"/>
      <name val="Muli"/>
    </font>
    <font>
      <b/>
      <sz val="28"/>
      <color theme="1"/>
      <name val="Muli"/>
    </font>
    <font>
      <sz val="24"/>
      <color theme="1"/>
      <name val="Muli"/>
    </font>
    <font>
      <sz val="28"/>
      <name val="Arial"/>
      <family val="2"/>
    </font>
    <font>
      <sz val="28"/>
      <color rgb="FF052937"/>
      <name val="Arial"/>
      <family val="2"/>
    </font>
    <font>
      <b/>
      <sz val="28"/>
      <name val="Arial"/>
      <family val="2"/>
    </font>
    <font>
      <sz val="28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0FFF1"/>
      </patternFill>
    </fill>
    <fill>
      <patternFill patternType="solid">
        <fgColor rgb="FFF5FAFF"/>
      </patternFill>
    </fill>
    <fill>
      <patternFill patternType="solid">
        <fgColor rgb="FFFFEFF2"/>
      </patternFill>
    </fill>
  </fills>
  <borders count="70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8" fillId="0" borderId="0"/>
    <xf numFmtId="0" fontId="98" fillId="0" borderId="0"/>
  </cellStyleXfs>
  <cellXfs count="547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horizontal="center" vertical="center"/>
    </xf>
    <xf numFmtId="0" fontId="53" fillId="5" borderId="0" xfId="0" quotePrefix="1" applyFont="1" applyFill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53" fillId="2" borderId="1" xfId="62" applyNumberFormat="1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vertical="center" wrapText="1"/>
    </xf>
    <xf numFmtId="0" fontId="53" fillId="13" borderId="2" xfId="0" applyFont="1" applyFill="1" applyBorder="1" applyAlignment="1">
      <alignment vertical="center"/>
    </xf>
    <xf numFmtId="0" fontId="25" fillId="2" borderId="4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95" fillId="2" borderId="0" xfId="0" applyFont="1" applyFill="1" applyAlignment="1">
      <alignment vertical="center"/>
    </xf>
    <xf numFmtId="0" fontId="38" fillId="48" borderId="0" xfId="0" applyFont="1" applyFill="1" applyAlignment="1">
      <alignment vertical="center"/>
    </xf>
    <xf numFmtId="0" fontId="40" fillId="48" borderId="0" xfId="0" applyFont="1" applyFill="1" applyAlignment="1">
      <alignment horizontal="left" vertical="center"/>
    </xf>
    <xf numFmtId="1" fontId="60" fillId="0" borderId="50" xfId="1" applyNumberFormat="1" applyFont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95" fillId="2" borderId="0" xfId="0" applyFont="1" applyFill="1" applyAlignment="1">
      <alignment horizontal="left" vertical="center"/>
    </xf>
    <xf numFmtId="0" fontId="95" fillId="2" borderId="0" xfId="0" quotePrefix="1" applyFont="1" applyFill="1" applyAlignment="1">
      <alignment horizontal="left" vertical="center"/>
    </xf>
    <xf numFmtId="0" fontId="95" fillId="2" borderId="0" xfId="0" applyFont="1" applyFill="1" applyAlignment="1">
      <alignment horizontal="center" vertical="center"/>
    </xf>
    <xf numFmtId="0" fontId="95" fillId="2" borderId="0" xfId="0" applyFont="1" applyFill="1" applyAlignment="1">
      <alignment vertical="center" wrapText="1"/>
    </xf>
    <xf numFmtId="166" fontId="95" fillId="2" borderId="0" xfId="0" applyNumberFormat="1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63" fillId="0" borderId="0" xfId="0" quotePrefix="1" applyFont="1" applyAlignment="1">
      <alignment vertical="center" wrapText="1"/>
    </xf>
    <xf numFmtId="0" fontId="70" fillId="0" borderId="0" xfId="0" quotePrefix="1" applyFont="1" applyAlignment="1">
      <alignment vertical="center"/>
    </xf>
    <xf numFmtId="0" fontId="31" fillId="3" borderId="50" xfId="0" applyFont="1" applyFill="1" applyBorder="1" applyAlignment="1">
      <alignment horizontal="center" vertical="center"/>
    </xf>
    <xf numFmtId="1" fontId="31" fillId="3" borderId="50" xfId="0" applyNumberFormat="1" applyFont="1" applyFill="1" applyBorder="1" applyAlignment="1">
      <alignment horizontal="center" vertical="center"/>
    </xf>
    <xf numFmtId="2" fontId="31" fillId="3" borderId="50" xfId="0" applyNumberFormat="1" applyFont="1" applyFill="1" applyBorder="1" applyAlignment="1">
      <alignment horizontal="center" vertical="center"/>
    </xf>
    <xf numFmtId="165" fontId="31" fillId="3" borderId="50" xfId="0" applyNumberFormat="1" applyFont="1" applyFill="1" applyBorder="1" applyAlignment="1">
      <alignment horizontal="center" vertical="center"/>
    </xf>
    <xf numFmtId="1" fontId="32" fillId="3" borderId="50" xfId="0" applyNumberFormat="1" applyFont="1" applyFill="1" applyBorder="1" applyAlignment="1">
      <alignment horizontal="center" vertical="center"/>
    </xf>
    <xf numFmtId="173" fontId="51" fillId="0" borderId="0" xfId="2" applyNumberFormat="1" applyFont="1" applyAlignment="1">
      <alignment vertical="center"/>
    </xf>
    <xf numFmtId="1" fontId="53" fillId="2" borderId="0" xfId="0" applyNumberFormat="1" applyFont="1" applyFill="1" applyAlignment="1">
      <alignment vertical="center"/>
    </xf>
    <xf numFmtId="0" fontId="51" fillId="0" borderId="47" xfId="2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0" fontId="99" fillId="0" borderId="0" xfId="128" applyFont="1" applyAlignment="1">
      <alignment horizontal="left" vertical="center"/>
    </xf>
    <xf numFmtId="0" fontId="100" fillId="0" borderId="0" xfId="128" applyFont="1" applyAlignment="1">
      <alignment vertical="center" wrapText="1"/>
    </xf>
    <xf numFmtId="0" fontId="101" fillId="0" borderId="0" xfId="128" applyFont="1" applyAlignment="1">
      <alignment horizontal="left" vertical="center"/>
    </xf>
    <xf numFmtId="0" fontId="102" fillId="0" borderId="0" xfId="128" applyFont="1" applyAlignment="1">
      <alignment vertical="center" wrapText="1"/>
    </xf>
    <xf numFmtId="0" fontId="103" fillId="0" borderId="0" xfId="128" applyFont="1" applyAlignment="1">
      <alignment vertical="center" wrapText="1"/>
    </xf>
    <xf numFmtId="0" fontId="104" fillId="0" borderId="50" xfId="128" applyFont="1" applyBorder="1" applyAlignment="1">
      <alignment horizontal="center" vertical="center" wrapText="1"/>
    </xf>
    <xf numFmtId="0" fontId="105" fillId="0" borderId="50" xfId="128" applyFont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50" xfId="129" applyFont="1" applyBorder="1" applyAlignment="1">
      <alignment horizontal="left" vertical="center" wrapText="1"/>
    </xf>
    <xf numFmtId="0" fontId="98" fillId="0" borderId="0" xfId="128" applyAlignment="1">
      <alignment horizontal="left" vertical="top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0" borderId="50" xfId="128" applyFont="1" applyBorder="1" applyAlignment="1">
      <alignment horizontal="left" vertical="center" wrapText="1"/>
    </xf>
    <xf numFmtId="0" fontId="107" fillId="0" borderId="0" xfId="128" applyFont="1" applyAlignment="1">
      <alignment horizontal="left" vertical="center"/>
    </xf>
    <xf numFmtId="0" fontId="108" fillId="0" borderId="50" xfId="128" applyFont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109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29" fillId="2" borderId="0" xfId="0" quotePrefix="1" applyFont="1" applyFill="1" applyAlignment="1">
      <alignment horizontal="left" vertical="center"/>
    </xf>
    <xf numFmtId="166" fontId="29" fillId="2" borderId="0" xfId="0" applyNumberFormat="1" applyFont="1" applyFill="1" applyAlignment="1">
      <alignment horizontal="center" vertical="center"/>
    </xf>
    <xf numFmtId="0" fontId="31" fillId="3" borderId="50" xfId="128" applyFont="1" applyFill="1" applyBorder="1" applyAlignment="1">
      <alignment horizontal="left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center" vertical="center"/>
    </xf>
    <xf numFmtId="0" fontId="111" fillId="3" borderId="0" xfId="0" applyFont="1" applyFill="1" applyAlignment="1">
      <alignment vertical="center"/>
    </xf>
    <xf numFmtId="0" fontId="111" fillId="2" borderId="1" xfId="0" applyFont="1" applyFill="1" applyBorder="1" applyAlignment="1">
      <alignment horizontal="left" vertical="center"/>
    </xf>
    <xf numFmtId="0" fontId="111" fillId="2" borderId="2" xfId="0" applyFont="1" applyFill="1" applyBorder="1" applyAlignment="1">
      <alignment horizontal="left" vertical="center"/>
    </xf>
    <xf numFmtId="0" fontId="111" fillId="2" borderId="2" xfId="0" applyFont="1" applyFill="1" applyBorder="1" applyAlignment="1">
      <alignment vertical="center"/>
    </xf>
    <xf numFmtId="0" fontId="111" fillId="13" borderId="2" xfId="0" applyFont="1" applyFill="1" applyBorder="1" applyAlignment="1">
      <alignment horizontal="center" vertical="center"/>
    </xf>
    <xf numFmtId="0" fontId="111" fillId="5" borderId="2" xfId="0" applyFont="1" applyFill="1" applyBorder="1" applyAlignment="1">
      <alignment vertical="center"/>
    </xf>
    <xf numFmtId="0" fontId="111" fillId="3" borderId="0" xfId="0" applyFont="1" applyFill="1" applyAlignment="1">
      <alignment horizontal="left" vertical="center"/>
    </xf>
    <xf numFmtId="0" fontId="111" fillId="13" borderId="1" xfId="0" applyFont="1" applyFill="1" applyBorder="1" applyAlignment="1">
      <alignment horizontal="center" vertical="center"/>
    </xf>
    <xf numFmtId="0" fontId="111" fillId="13" borderId="0" xfId="0" applyFont="1" applyFill="1" applyAlignment="1">
      <alignment vertical="center"/>
    </xf>
    <xf numFmtId="0" fontId="111" fillId="13" borderId="2" xfId="0" applyFont="1" applyFill="1" applyBorder="1" applyAlignment="1">
      <alignment vertical="center"/>
    </xf>
    <xf numFmtId="1" fontId="51" fillId="0" borderId="50" xfId="2" applyNumberFormat="1" applyFont="1" applyBorder="1" applyAlignment="1">
      <alignment vertical="center" wrapText="1"/>
    </xf>
    <xf numFmtId="1" fontId="32" fillId="2" borderId="51" xfId="0" quotePrefix="1" applyNumberFormat="1" applyFont="1" applyFill="1" applyBorder="1" applyAlignment="1">
      <alignment vertical="center"/>
    </xf>
    <xf numFmtId="165" fontId="59" fillId="0" borderId="50" xfId="0" applyNumberFormat="1" applyFont="1" applyBorder="1" applyAlignment="1">
      <alignment horizontal="center" vertical="center" wrapText="1"/>
    </xf>
    <xf numFmtId="1" fontId="59" fillId="0" borderId="50" xfId="0" applyNumberFormat="1" applyFont="1" applyBorder="1" applyAlignment="1">
      <alignment horizontal="center" vertical="center" wrapText="1"/>
    </xf>
    <xf numFmtId="1" fontId="32" fillId="2" borderId="49" xfId="0" quotePrefix="1" applyNumberFormat="1" applyFont="1" applyFill="1" applyBorder="1" applyAlignment="1">
      <alignment vertical="center"/>
    </xf>
    <xf numFmtId="0" fontId="113" fillId="0" borderId="50" xfId="0" applyFont="1" applyBorder="1" applyAlignment="1">
      <alignment horizontal="left" vertical="top" wrapText="1"/>
    </xf>
    <xf numFmtId="0" fontId="113" fillId="0" borderId="50" xfId="0" applyFont="1" applyBorder="1" applyAlignment="1">
      <alignment vertical="top" wrapText="1"/>
    </xf>
    <xf numFmtId="0" fontId="115" fillId="0" borderId="50" xfId="0" applyFont="1" applyBorder="1" applyAlignment="1">
      <alignment vertical="top" wrapText="1"/>
    </xf>
    <xf numFmtId="0" fontId="113" fillId="50" borderId="50" xfId="0" applyFont="1" applyFill="1" applyBorder="1" applyAlignment="1">
      <alignment vertical="top" wrapText="1"/>
    </xf>
    <xf numFmtId="0" fontId="113" fillId="49" borderId="50" xfId="0" applyFont="1" applyFill="1" applyBorder="1" applyAlignment="1">
      <alignment vertical="top" wrapText="1"/>
    </xf>
    <xf numFmtId="0" fontId="116" fillId="0" borderId="50" xfId="0" applyFont="1" applyBorder="1" applyAlignment="1">
      <alignment vertical="top" wrapText="1"/>
    </xf>
    <xf numFmtId="0" fontId="113" fillId="51" borderId="50" xfId="0" applyFont="1" applyFill="1" applyBorder="1" applyAlignment="1">
      <alignment vertical="top" wrapText="1"/>
    </xf>
    <xf numFmtId="0" fontId="113" fillId="0" borderId="50" xfId="0" applyFont="1" applyBorder="1" applyAlignment="1">
      <alignment horizontal="left" vertical="center" wrapText="1"/>
    </xf>
    <xf numFmtId="0" fontId="113" fillId="0" borderId="50" xfId="0" applyFont="1" applyBorder="1" applyAlignment="1">
      <alignment vertical="center" wrapText="1"/>
    </xf>
    <xf numFmtId="0" fontId="115" fillId="0" borderId="50" xfId="0" applyFont="1" applyBorder="1" applyAlignment="1">
      <alignment vertical="center" wrapText="1"/>
    </xf>
    <xf numFmtId="0" fontId="113" fillId="50" borderId="50" xfId="0" applyFont="1" applyFill="1" applyBorder="1" applyAlignment="1">
      <alignment vertical="center" wrapText="1"/>
    </xf>
    <xf numFmtId="0" fontId="113" fillId="49" borderId="50" xfId="0" applyFont="1" applyFill="1" applyBorder="1" applyAlignment="1">
      <alignment vertical="center" wrapText="1"/>
    </xf>
    <xf numFmtId="0" fontId="114" fillId="0" borderId="50" xfId="0" applyFont="1" applyBorder="1" applyAlignment="1">
      <alignment vertical="top" wrapText="1"/>
    </xf>
    <xf numFmtId="0" fontId="49" fillId="47" borderId="50" xfId="0" applyFont="1" applyFill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 wrapText="1"/>
    </xf>
    <xf numFmtId="1" fontId="49" fillId="47" borderId="50" xfId="0" applyNumberFormat="1" applyFont="1" applyFill="1" applyBorder="1" applyAlignment="1">
      <alignment horizontal="center" vertical="center" wrapText="1"/>
    </xf>
    <xf numFmtId="165" fontId="31" fillId="47" borderId="50" xfId="0" applyNumberFormat="1" applyFont="1" applyFill="1" applyBorder="1" applyAlignment="1">
      <alignment horizontal="center" vertical="center"/>
    </xf>
    <xf numFmtId="1" fontId="59" fillId="47" borderId="50" xfId="0" applyNumberFormat="1" applyFont="1" applyFill="1" applyBorder="1" applyAlignment="1">
      <alignment horizontal="center" vertical="center" wrapText="1"/>
    </xf>
    <xf numFmtId="0" fontId="49" fillId="47" borderId="0" xfId="0" applyFont="1" applyFill="1" applyAlignment="1">
      <alignment vertical="center"/>
    </xf>
    <xf numFmtId="0" fontId="49" fillId="3" borderId="50" xfId="0" applyFont="1" applyFill="1" applyBorder="1" applyAlignment="1">
      <alignment horizontal="center" vertical="center"/>
    </xf>
    <xf numFmtId="0" fontId="49" fillId="3" borderId="50" xfId="0" applyFont="1" applyFill="1" applyBorder="1" applyAlignment="1">
      <alignment horizontal="center" vertical="center" wrapText="1"/>
    </xf>
    <xf numFmtId="1" fontId="59" fillId="3" borderId="50" xfId="0" applyNumberFormat="1" applyFont="1" applyFill="1" applyBorder="1" applyAlignment="1">
      <alignment horizontal="center" vertical="center" wrapText="1"/>
    </xf>
    <xf numFmtId="0" fontId="49" fillId="3" borderId="0" xfId="0" applyFont="1" applyFill="1" applyAlignment="1">
      <alignment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49" fillId="0" borderId="50" xfId="0" applyNumberFormat="1" applyFont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center" vertical="center"/>
    </xf>
    <xf numFmtId="0" fontId="93" fillId="2" borderId="46" xfId="0" applyFont="1" applyFill="1" applyBorder="1" applyAlignment="1">
      <alignment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12" fontId="107" fillId="0" borderId="0" xfId="128" applyNumberFormat="1" applyFont="1" applyAlignment="1">
      <alignment horizontal="left" vertical="center"/>
    </xf>
    <xf numFmtId="12" fontId="102" fillId="0" borderId="0" xfId="128" applyNumberFormat="1" applyFont="1" applyAlignment="1">
      <alignment horizontal="center" vertical="center" wrapText="1"/>
    </xf>
    <xf numFmtId="12" fontId="105" fillId="0" borderId="50" xfId="128" applyNumberFormat="1" applyFont="1" applyBorder="1" applyAlignment="1">
      <alignment horizontal="center" vertical="center" wrapText="1"/>
    </xf>
    <xf numFmtId="12" fontId="113" fillId="0" borderId="50" xfId="0" applyNumberFormat="1" applyFont="1" applyBorder="1" applyAlignment="1">
      <alignment horizontal="center" vertical="center" wrapText="1"/>
    </xf>
    <xf numFmtId="12" fontId="98" fillId="0" borderId="0" xfId="128" applyNumberFormat="1" applyAlignment="1">
      <alignment horizontal="center" vertical="center"/>
    </xf>
    <xf numFmtId="0" fontId="113" fillId="0" borderId="50" xfId="0" applyFont="1" applyBorder="1" applyAlignment="1">
      <alignment horizontal="center" vertical="center" wrapText="1"/>
    </xf>
    <xf numFmtId="0" fontId="115" fillId="0" borderId="50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48" fillId="3" borderId="51" xfId="0" applyFont="1" applyFill="1" applyBorder="1" applyAlignment="1">
      <alignment horizontal="left" vertical="center" wrapText="1"/>
    </xf>
    <xf numFmtId="0" fontId="48" fillId="3" borderId="49" xfId="0" applyFont="1" applyFill="1" applyBorder="1" applyAlignment="1">
      <alignment horizontal="left" vertical="center" wrapText="1"/>
    </xf>
    <xf numFmtId="0" fontId="50" fillId="2" borderId="53" xfId="0" applyFont="1" applyFill="1" applyBorder="1" applyAlignment="1">
      <alignment horizontal="left" vertical="center"/>
    </xf>
    <xf numFmtId="0" fontId="96" fillId="0" borderId="0" xfId="0" quotePrefix="1" applyFont="1" applyAlignment="1">
      <alignment horizontal="left" vertical="center" wrapText="1"/>
    </xf>
    <xf numFmtId="1" fontId="31" fillId="2" borderId="51" xfId="0" applyNumberFormat="1" applyFont="1" applyFill="1" applyBorder="1" applyAlignment="1">
      <alignment horizontal="left" vertical="center" wrapText="1"/>
    </xf>
    <xf numFmtId="1" fontId="31" fillId="2" borderId="49" xfId="0" applyNumberFormat="1" applyFont="1" applyFill="1" applyBorder="1" applyAlignment="1">
      <alignment horizontal="left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left" vertical="center" wrapText="1"/>
    </xf>
    <xf numFmtId="0" fontId="31" fillId="2" borderId="48" xfId="0" quotePrefix="1" applyFont="1" applyFill="1" applyBorder="1" applyAlignment="1">
      <alignment horizontal="left" vertical="center" wrapText="1"/>
    </xf>
    <xf numFmtId="0" fontId="31" fillId="2" borderId="49" xfId="0" quotePrefix="1" applyFont="1" applyFill="1" applyBorder="1" applyAlignment="1">
      <alignment horizontal="left" vertical="center" wrapText="1"/>
    </xf>
    <xf numFmtId="0" fontId="31" fillId="3" borderId="51" xfId="0" applyFont="1" applyFill="1" applyBorder="1" applyAlignment="1">
      <alignment horizontal="center" vertical="center"/>
    </xf>
    <xf numFmtId="0" fontId="31" fillId="3" borderId="48" xfId="0" applyFont="1" applyFill="1" applyBorder="1" applyAlignment="1">
      <alignment horizontal="center" vertical="center"/>
    </xf>
    <xf numFmtId="0" fontId="31" fillId="3" borderId="49" xfId="0" applyFont="1" applyFill="1" applyBorder="1" applyAlignment="1">
      <alignment horizontal="center" vertical="center"/>
    </xf>
    <xf numFmtId="0" fontId="48" fillId="3" borderId="50" xfId="0" applyFont="1" applyFill="1" applyBorder="1" applyAlignment="1">
      <alignment horizontal="left" vertical="center" wrapText="1"/>
    </xf>
    <xf numFmtId="0" fontId="49" fillId="3" borderId="50" xfId="0" applyFont="1" applyFill="1" applyBorder="1" applyAlignment="1">
      <alignment horizontal="left" vertical="center" wrapText="1"/>
    </xf>
    <xf numFmtId="0" fontId="31" fillId="2" borderId="0" xfId="0" applyFont="1" applyFill="1" applyAlignment="1">
      <alignment horizontal="center" vertical="center" wrapText="1"/>
    </xf>
    <xf numFmtId="0" fontId="26" fillId="3" borderId="0" xfId="0" quotePrefix="1" applyFont="1" applyFill="1" applyAlignment="1">
      <alignment horizontal="left" vertical="center" wrapText="1"/>
    </xf>
    <xf numFmtId="0" fontId="50" fillId="0" borderId="19" xfId="0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 wrapText="1"/>
    </xf>
    <xf numFmtId="0" fontId="50" fillId="0" borderId="22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0" fillId="0" borderId="23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4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1" fontId="32" fillId="2" borderId="56" xfId="0" applyNumberFormat="1" applyFont="1" applyFill="1" applyBorder="1" applyAlignment="1">
      <alignment horizontal="center" vertical="center"/>
    </xf>
    <xf numFmtId="1" fontId="32" fillId="2" borderId="26" xfId="0" applyNumberFormat="1" applyFont="1" applyFill="1" applyBorder="1" applyAlignment="1">
      <alignment horizontal="center" vertical="center"/>
    </xf>
    <xf numFmtId="1" fontId="112" fillId="0" borderId="50" xfId="0" applyNumberFormat="1" applyFont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0" fontId="31" fillId="2" borderId="48" xfId="0" applyFont="1" applyFill="1" applyBorder="1" applyAlignment="1">
      <alignment horizontal="center" vertical="center"/>
    </xf>
    <xf numFmtId="0" fontId="31" fillId="2" borderId="49" xfId="0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49" fillId="3" borderId="51" xfId="0" applyFont="1" applyFill="1" applyBorder="1" applyAlignment="1">
      <alignment horizontal="center" vertical="center" wrapText="1"/>
    </xf>
    <xf numFmtId="0" fontId="49" fillId="3" borderId="49" xfId="0" applyFont="1" applyFill="1" applyBorder="1" applyAlignment="1">
      <alignment horizontal="center" vertical="center" wrapText="1"/>
    </xf>
    <xf numFmtId="1" fontId="112" fillId="3" borderId="51" xfId="0" applyNumberFormat="1" applyFont="1" applyFill="1" applyBorder="1" applyAlignment="1">
      <alignment horizontal="center" vertical="center" wrapText="1"/>
    </xf>
    <xf numFmtId="1" fontId="112" fillId="3" borderId="48" xfId="0" applyNumberFormat="1" applyFont="1" applyFill="1" applyBorder="1" applyAlignment="1">
      <alignment horizontal="center" vertical="center" wrapText="1"/>
    </xf>
    <xf numFmtId="1" fontId="112" fillId="3" borderId="49" xfId="0" applyNumberFormat="1" applyFont="1" applyFill="1" applyBorder="1" applyAlignment="1">
      <alignment horizontal="center" vertical="center" wrapText="1"/>
    </xf>
    <xf numFmtId="0" fontId="49" fillId="47" borderId="51" xfId="0" applyFont="1" applyFill="1" applyBorder="1" applyAlignment="1">
      <alignment horizontal="center" vertical="center" wrapText="1"/>
    </xf>
    <xf numFmtId="0" fontId="49" fillId="47" borderId="49" xfId="0" applyFont="1" applyFill="1" applyBorder="1" applyAlignment="1">
      <alignment horizontal="center" vertical="center" wrapText="1"/>
    </xf>
    <xf numFmtId="1" fontId="112" fillId="47" borderId="51" xfId="0" applyNumberFormat="1" applyFont="1" applyFill="1" applyBorder="1" applyAlignment="1">
      <alignment horizontal="center" vertical="center" wrapText="1"/>
    </xf>
    <xf numFmtId="1" fontId="112" fillId="47" borderId="48" xfId="0" applyNumberFormat="1" applyFont="1" applyFill="1" applyBorder="1" applyAlignment="1">
      <alignment horizontal="center" vertical="center" wrapText="1"/>
    </xf>
    <xf numFmtId="1" fontId="112" fillId="47" borderId="49" xfId="0" applyNumberFormat="1" applyFont="1" applyFill="1" applyBorder="1" applyAlignment="1">
      <alignment horizontal="center" vertical="center" wrapText="1"/>
    </xf>
    <xf numFmtId="1" fontId="32" fillId="2" borderId="56" xfId="0" quotePrefix="1" applyNumberFormat="1" applyFont="1" applyFill="1" applyBorder="1" applyAlignment="1">
      <alignment horizontal="center" vertical="center"/>
    </xf>
    <xf numFmtId="1" fontId="32" fillId="2" borderId="68" xfId="0" quotePrefix="1" applyNumberFormat="1" applyFont="1" applyFill="1" applyBorder="1" applyAlignment="1">
      <alignment horizontal="center" vertical="center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69" xfId="0" applyFont="1" applyFill="1" applyBorder="1" applyAlignment="1">
      <alignment horizontal="center" vertical="center" wrapText="1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1" fillId="0" borderId="49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6 3" xfId="128" xr:uid="{3D63FB3F-4CAF-4F73-9D25-2A9F06D0CA32}"/>
    <cellStyle name="Normal 147" xfId="124" xr:uid="{A2C4A55C-EB03-4A6D-9A25-9CFDA519E3E0}"/>
    <cellStyle name="Normal 147 2" xfId="129" xr:uid="{F18A4F2C-6291-41F7-B9E7-D975F025BA67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1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-1</xdr:colOff>
      <xdr:row>3</xdr:row>
      <xdr:rowOff>156461</xdr:rowOff>
    </xdr:from>
    <xdr:to>
      <xdr:col>16</xdr:col>
      <xdr:colOff>595311</xdr:colOff>
      <xdr:row>8</xdr:row>
      <xdr:rowOff>81636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CAE3B-C912-EE2E-7F6D-32DEEE720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83437" y="1656649"/>
          <a:ext cx="3119437" cy="3401800"/>
        </a:xfrm>
        <a:prstGeom prst="rect">
          <a:avLst/>
        </a:prstGeom>
      </xdr:spPr>
    </xdr:pic>
    <xdr:clientData/>
  </xdr:twoCellAnchor>
  <xdr:twoCellAnchor editAs="oneCell">
    <xdr:from>
      <xdr:col>9</xdr:col>
      <xdr:colOff>1476374</xdr:colOff>
      <xdr:row>59</xdr:row>
      <xdr:rowOff>214311</xdr:rowOff>
    </xdr:from>
    <xdr:to>
      <xdr:col>15</xdr:col>
      <xdr:colOff>1166718</xdr:colOff>
      <xdr:row>115</xdr:row>
      <xdr:rowOff>583816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F43FB4-02A6-4326-8D86-2FCE0A7CF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78062" y="27932061"/>
          <a:ext cx="6976969" cy="76085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3476626</xdr:colOff>
      <xdr:row>11</xdr:row>
      <xdr:rowOff>336549</xdr:rowOff>
    </xdr:from>
    <xdr:to>
      <xdr:col>1</xdr:col>
      <xdr:colOff>7694614</xdr:colOff>
      <xdr:row>11</xdr:row>
      <xdr:rowOff>2962308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7BD6C-8D9C-440C-A5F2-211DE8C8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9130490" y="15470998"/>
          <a:ext cx="2625759" cy="4217988"/>
        </a:xfrm>
        <a:prstGeom prst="rect">
          <a:avLst/>
        </a:prstGeom>
      </xdr:spPr>
    </xdr:pic>
    <xdr:clientData/>
  </xdr:twoCellAnchor>
  <xdr:twoCellAnchor>
    <xdr:from>
      <xdr:col>1</xdr:col>
      <xdr:colOff>2321183</xdr:colOff>
      <xdr:row>13</xdr:row>
      <xdr:rowOff>642938</xdr:rowOff>
    </xdr:from>
    <xdr:to>
      <xdr:col>1</xdr:col>
      <xdr:colOff>8786813</xdr:colOff>
      <xdr:row>13</xdr:row>
      <xdr:rowOff>2690813</xdr:rowOff>
    </xdr:to>
    <xdr:pic>
      <xdr:nvPicPr>
        <xdr:cNvPr id="2" name="Picture 1" descr="A label with instructions on it&#10;&#10;Description automatically generated">
          <a:extLst>
            <a:ext uri="{FF2B5EF4-FFF2-40B4-BE49-F238E27FC236}">
              <a16:creationId xmlns:a16="http://schemas.microsoft.com/office/drawing/2014/main" id="{412C83DA-EC73-4BCD-A744-5AD043E8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9387810" y="18484186"/>
          <a:ext cx="2047875" cy="6465630"/>
        </a:xfrm>
        <a:prstGeom prst="rect">
          <a:avLst/>
        </a:prstGeom>
      </xdr:spPr>
    </xdr:pic>
    <xdr:clientData/>
  </xdr:twoCellAnchor>
  <xdr:oneCellAnchor>
    <xdr:from>
      <xdr:col>3</xdr:col>
      <xdr:colOff>1679575</xdr:colOff>
      <xdr:row>24</xdr:row>
      <xdr:rowOff>295274</xdr:rowOff>
    </xdr:from>
    <xdr:ext cx="3747278" cy="2549662"/>
    <xdr:pic>
      <xdr:nvPicPr>
        <xdr:cNvPr id="7" name="Picture 6">
          <a:extLst>
            <a:ext uri="{FF2B5EF4-FFF2-40B4-BE49-F238E27FC236}">
              <a16:creationId xmlns:a16="http://schemas.microsoft.com/office/drawing/2014/main" id="{6C1D22AD-B170-4C14-BF7B-B03DBFB3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19700" y="60159899"/>
          <a:ext cx="3747278" cy="2549662"/>
        </a:xfrm>
        <a:prstGeom prst="rect">
          <a:avLst/>
        </a:prstGeom>
      </xdr:spPr>
    </xdr:pic>
    <xdr:clientData/>
  </xdr:oneCellAnchor>
  <xdr:twoCellAnchor>
    <xdr:from>
      <xdr:col>2</xdr:col>
      <xdr:colOff>1738311</xdr:colOff>
      <xdr:row>15</xdr:row>
      <xdr:rowOff>404811</xdr:rowOff>
    </xdr:from>
    <xdr:to>
      <xdr:col>2</xdr:col>
      <xdr:colOff>3714748</xdr:colOff>
      <xdr:row>15</xdr:row>
      <xdr:rowOff>2495508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6C9CC8C-09CF-4FBE-954B-4BBA28C28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12287249" y="28884561"/>
          <a:ext cx="1976437" cy="2090697"/>
        </a:xfrm>
        <a:prstGeom prst="rect">
          <a:avLst/>
        </a:prstGeom>
      </xdr:spPr>
    </xdr:pic>
    <xdr:clientData/>
  </xdr:twoCellAnchor>
  <xdr:twoCellAnchor editAs="oneCell">
    <xdr:from>
      <xdr:col>3</xdr:col>
      <xdr:colOff>1077914</xdr:colOff>
      <xdr:row>30</xdr:row>
      <xdr:rowOff>710952</xdr:rowOff>
    </xdr:from>
    <xdr:to>
      <xdr:col>9</xdr:col>
      <xdr:colOff>395287</xdr:colOff>
      <xdr:row>31</xdr:row>
      <xdr:rowOff>754525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3C05360-7687-4A56-AD96-C6A21EE4F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18039" y="67076390"/>
          <a:ext cx="4110037" cy="1567573"/>
        </a:xfrm>
        <a:prstGeom prst="rect">
          <a:avLst/>
        </a:prstGeom>
      </xdr:spPr>
    </xdr:pic>
    <xdr:clientData/>
  </xdr:twoCellAnchor>
  <xdr:twoCellAnchor editAs="oneCell">
    <xdr:from>
      <xdr:col>3</xdr:col>
      <xdr:colOff>1881189</xdr:colOff>
      <xdr:row>27</xdr:row>
      <xdr:rowOff>404134</xdr:rowOff>
    </xdr:from>
    <xdr:to>
      <xdr:col>8</xdr:col>
      <xdr:colOff>285751</xdr:colOff>
      <xdr:row>27</xdr:row>
      <xdr:rowOff>2332800</xdr:rowOff>
    </xdr:to>
    <xdr:pic>
      <xdr:nvPicPr>
        <xdr:cNvPr id="12" name="Picture 11" descr="A white tag with black string&#10;&#10;Description automatically generated">
          <a:extLst>
            <a:ext uri="{FF2B5EF4-FFF2-40B4-BE49-F238E27FC236}">
              <a16:creationId xmlns:a16="http://schemas.microsoft.com/office/drawing/2014/main" id="{4FAF607E-4194-47BE-9E06-5AD9E599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18847669" y="60304404"/>
          <a:ext cx="1928666" cy="3381376"/>
        </a:xfrm>
        <a:prstGeom prst="rect">
          <a:avLst/>
        </a:prstGeom>
      </xdr:spPr>
    </xdr:pic>
    <xdr:clientData/>
  </xdr:twoCellAnchor>
  <xdr:twoCellAnchor editAs="oneCell">
    <xdr:from>
      <xdr:col>3</xdr:col>
      <xdr:colOff>1807096</xdr:colOff>
      <xdr:row>28</xdr:row>
      <xdr:rowOff>559570</xdr:rowOff>
    </xdr:from>
    <xdr:to>
      <xdr:col>7</xdr:col>
      <xdr:colOff>424131</xdr:colOff>
      <xdr:row>29</xdr:row>
      <xdr:rowOff>1487947</xdr:rowOff>
    </xdr:to>
    <xdr:pic>
      <xdr:nvPicPr>
        <xdr:cNvPr id="14" name="Picture 13" descr="A plastic bag on a table&#10;&#10;Description automatically generated">
          <a:extLst>
            <a:ext uri="{FF2B5EF4-FFF2-40B4-BE49-F238E27FC236}">
              <a16:creationId xmlns:a16="http://schemas.microsoft.com/office/drawing/2014/main" id="{2AF27EF4-6BC3-4E62-A3E8-73B081D3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47221" y="63567445"/>
          <a:ext cx="2900631" cy="1928502"/>
        </a:xfrm>
        <a:prstGeom prst="rect">
          <a:avLst/>
        </a:prstGeom>
      </xdr:spPr>
    </xdr:pic>
    <xdr:clientData/>
  </xdr:twoCellAnchor>
  <xdr:twoCellAnchor editAs="oneCell">
    <xdr:from>
      <xdr:col>1</xdr:col>
      <xdr:colOff>8739188</xdr:colOff>
      <xdr:row>0</xdr:row>
      <xdr:rowOff>71436</xdr:rowOff>
    </xdr:from>
    <xdr:to>
      <xdr:col>1</xdr:col>
      <xdr:colOff>10526632</xdr:colOff>
      <xdr:row>4</xdr:row>
      <xdr:rowOff>44237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49E5BE-C7AB-4958-9B0C-78C7EC027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96938" y="71436"/>
          <a:ext cx="1787444" cy="19492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09375" defaultRowHeight="16.8"/>
  <cols>
    <col min="1" max="1" width="8.44140625" style="38" customWidth="1"/>
    <col min="2" max="2" width="25" style="38" customWidth="1"/>
    <col min="3" max="3" width="24.109375" style="38" customWidth="1"/>
    <col min="4" max="4" width="29.5546875" style="38" customWidth="1"/>
    <col min="5" max="5" width="29.33203125" style="38" customWidth="1"/>
    <col min="6" max="6" width="24.5546875" style="38" customWidth="1"/>
    <col min="7" max="7" width="20" style="39" customWidth="1"/>
    <col min="8" max="8" width="16" style="38" customWidth="1"/>
    <col min="9" max="9" width="18.5546875" style="38" customWidth="1"/>
    <col min="10" max="10" width="16" style="38" customWidth="1"/>
    <col min="11" max="11" width="22.109375" style="38" customWidth="1"/>
    <col min="12" max="12" width="18.88671875" style="38" customWidth="1"/>
    <col min="13" max="13" width="14.109375" style="38" customWidth="1"/>
    <col min="14" max="15" width="13.44140625" style="38" customWidth="1"/>
    <col min="16" max="16" width="24.109375" style="38" customWidth="1"/>
    <col min="17" max="17" width="14.88671875" style="38" bestFit="1" customWidth="1"/>
    <col min="18" max="16384" width="9.109375" style="38"/>
  </cols>
  <sheetData>
    <row r="1" spans="1:16" s="4" customFormat="1" ht="39.9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57" t="s">
        <v>0</v>
      </c>
      <c r="N1" s="457" t="s">
        <v>0</v>
      </c>
      <c r="O1" s="458" t="s">
        <v>1</v>
      </c>
      <c r="P1" s="458"/>
    </row>
    <row r="2" spans="1:16" s="4" customFormat="1" ht="39.9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57" t="s">
        <v>2</v>
      </c>
      <c r="N2" s="457" t="s">
        <v>2</v>
      </c>
      <c r="O2" s="459" t="s">
        <v>3</v>
      </c>
      <c r="P2" s="459"/>
    </row>
    <row r="3" spans="1:16" s="4" customFormat="1" ht="39.9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57" t="s">
        <v>4</v>
      </c>
      <c r="N3" s="457" t="s">
        <v>4</v>
      </c>
      <c r="O3" s="460" t="s">
        <v>5</v>
      </c>
      <c r="P3" s="458"/>
    </row>
    <row r="4" spans="1:16" s="5" customFormat="1" ht="33" customHeight="1" thickBot="1">
      <c r="B4" s="6" t="s">
        <v>6</v>
      </c>
      <c r="G4" s="7"/>
    </row>
    <row r="5" spans="1:16" s="5" customFormat="1" ht="57.9" customHeight="1">
      <c r="B5" s="8" t="s">
        <v>7</v>
      </c>
      <c r="C5" s="8"/>
      <c r="D5" s="6"/>
      <c r="F5" s="9"/>
      <c r="G5" s="443" t="s">
        <v>8</v>
      </c>
      <c r="H5" s="444"/>
      <c r="I5" s="444"/>
      <c r="J5" s="444"/>
      <c r="K5" s="444"/>
      <c r="L5" s="445"/>
    </row>
    <row r="6" spans="1:16" s="10" customFormat="1" ht="57.9" customHeight="1">
      <c r="B6" s="11" t="s">
        <v>9</v>
      </c>
      <c r="C6" s="11"/>
      <c r="D6" s="12" t="s">
        <v>10</v>
      </c>
      <c r="E6" s="14"/>
      <c r="F6" s="11"/>
      <c r="G6" s="446"/>
      <c r="H6" s="447"/>
      <c r="I6" s="447"/>
      <c r="J6" s="447"/>
      <c r="K6" s="447"/>
      <c r="L6" s="448"/>
      <c r="M6" s="13"/>
      <c r="N6" s="13"/>
      <c r="O6" s="13"/>
      <c r="P6" s="13"/>
    </row>
    <row r="7" spans="1:16" s="10" customFormat="1" ht="57.9" customHeight="1">
      <c r="B7" s="11" t="s">
        <v>11</v>
      </c>
      <c r="C7" s="11"/>
      <c r="D7" s="12" t="s">
        <v>12</v>
      </c>
      <c r="E7" s="12"/>
      <c r="F7" s="11"/>
      <c r="G7" s="446"/>
      <c r="H7" s="447"/>
      <c r="I7" s="447"/>
      <c r="J7" s="447"/>
      <c r="K7" s="447"/>
      <c r="L7" s="448"/>
      <c r="M7" s="13"/>
      <c r="N7" s="13"/>
      <c r="O7" s="13"/>
      <c r="P7" s="13"/>
    </row>
    <row r="8" spans="1:16" s="10" customFormat="1" ht="57.9" customHeight="1" thickBot="1">
      <c r="B8" s="11" t="s">
        <v>13</v>
      </c>
      <c r="C8" s="11"/>
      <c r="D8" s="452" t="s">
        <v>14</v>
      </c>
      <c r="E8" s="452"/>
      <c r="F8" s="452"/>
      <c r="G8" s="449"/>
      <c r="H8" s="450"/>
      <c r="I8" s="450"/>
      <c r="J8" s="450"/>
      <c r="K8" s="450"/>
      <c r="L8" s="451"/>
      <c r="M8" s="13"/>
      <c r="N8" s="13"/>
      <c r="O8" s="13"/>
      <c r="P8" s="13"/>
    </row>
    <row r="9" spans="1:16" s="15" customFormat="1" ht="32.4">
      <c r="B9" s="16" t="s">
        <v>15</v>
      </c>
      <c r="C9" s="16"/>
      <c r="D9" s="137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4">
      <c r="B10" s="322" t="s">
        <v>17</v>
      </c>
      <c r="C10" s="322"/>
      <c r="D10" s="136" t="s">
        <v>18</v>
      </c>
      <c r="E10" s="136"/>
      <c r="F10" s="136"/>
      <c r="G10" s="323"/>
      <c r="H10" s="136"/>
      <c r="I10" s="183"/>
      <c r="J10" s="183" t="s">
        <v>19</v>
      </c>
      <c r="K10" s="183"/>
      <c r="L10" s="183" t="s">
        <v>20</v>
      </c>
      <c r="M10" s="324"/>
      <c r="N10" s="324"/>
      <c r="O10" s="324"/>
      <c r="P10" s="324"/>
    </row>
    <row r="11" spans="1:16" s="15" customFormat="1" ht="68.25" customHeight="1">
      <c r="B11" s="183" t="s">
        <v>21</v>
      </c>
      <c r="C11" s="183"/>
      <c r="D11" s="453">
        <v>44964</v>
      </c>
      <c r="E11" s="454"/>
      <c r="F11" s="454"/>
      <c r="G11" s="326"/>
      <c r="H11" s="325"/>
      <c r="I11" s="183"/>
      <c r="J11" s="183" t="s">
        <v>22</v>
      </c>
      <c r="K11" s="183"/>
      <c r="L11" s="455" t="s">
        <v>23</v>
      </c>
      <c r="M11" s="455"/>
      <c r="N11" s="455"/>
      <c r="O11" s="455"/>
      <c r="P11" s="455"/>
    </row>
    <row r="12" spans="1:16" s="15" customFormat="1" ht="32.4">
      <c r="B12" s="183" t="s">
        <v>24</v>
      </c>
      <c r="C12" s="183"/>
      <c r="D12" s="327"/>
      <c r="E12" s="183"/>
      <c r="F12" s="183"/>
      <c r="G12" s="328"/>
      <c r="H12" s="329"/>
      <c r="I12" s="183"/>
      <c r="J12" s="183" t="s">
        <v>25</v>
      </c>
      <c r="L12" s="183" t="s">
        <v>26</v>
      </c>
      <c r="M12" s="183"/>
      <c r="N12" s="329"/>
      <c r="O12" s="329"/>
      <c r="P12" s="324"/>
    </row>
    <row r="13" spans="1:16" s="15" customFormat="1" ht="32.4">
      <c r="B13" s="456"/>
      <c r="C13" s="456"/>
      <c r="D13" s="456"/>
      <c r="E13" s="456"/>
      <c r="F13" s="456"/>
      <c r="G13" s="328"/>
      <c r="H13" s="329"/>
      <c r="I13" s="183"/>
      <c r="J13" s="183" t="s">
        <v>27</v>
      </c>
      <c r="K13" s="183"/>
      <c r="L13" s="183" t="s">
        <v>28</v>
      </c>
      <c r="M13" s="329"/>
      <c r="N13" s="324"/>
      <c r="O13" s="324"/>
      <c r="P13" s="329"/>
    </row>
    <row r="14" spans="1:16" s="15" customFormat="1" ht="32.4">
      <c r="B14" s="183" t="s">
        <v>29</v>
      </c>
      <c r="C14" s="183"/>
      <c r="D14" s="183" t="s">
        <v>30</v>
      </c>
      <c r="E14" s="183"/>
      <c r="F14" s="183"/>
      <c r="G14" s="330"/>
      <c r="H14" s="183"/>
      <c r="I14" s="183"/>
      <c r="J14" s="183" t="s">
        <v>31</v>
      </c>
      <c r="K14" s="183"/>
      <c r="L14" s="324" t="s">
        <v>32</v>
      </c>
      <c r="M14" s="324"/>
      <c r="N14" s="324"/>
      <c r="O14" s="324"/>
      <c r="P14" s="324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41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44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>SUM(H18:H19)</f>
        <v>0</v>
      </c>
      <c r="I20" s="135">
        <f>SUM(I18:I19)</f>
        <v>0</v>
      </c>
      <c r="J20" s="135">
        <f>SUM(J18:J19)</f>
        <v>0</v>
      </c>
      <c r="K20" s="135">
        <f>SUM(K18:K19)</f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34</v>
      </c>
      <c r="D22" s="151" t="s">
        <v>35</v>
      </c>
      <c r="E22" s="152" t="s">
        <v>36</v>
      </c>
      <c r="F22" s="152"/>
      <c r="G22" s="152" t="s">
        <v>37</v>
      </c>
      <c r="H22" s="152" t="s">
        <v>38</v>
      </c>
      <c r="I22" s="152" t="s">
        <v>39</v>
      </c>
      <c r="J22" s="152" t="s">
        <v>40</v>
      </c>
      <c r="K22" s="152" t="s">
        <v>41</v>
      </c>
      <c r="L22" s="153"/>
      <c r="M22" s="153"/>
      <c r="N22" s="153"/>
      <c r="O22" s="153"/>
      <c r="P22" s="154" t="s">
        <v>42</v>
      </c>
    </row>
    <row r="23" spans="2:16" s="155" customFormat="1" ht="91.5" customHeight="1">
      <c r="B23" s="156" t="s">
        <v>43</v>
      </c>
      <c r="C23" s="157"/>
      <c r="D23" s="158" t="s">
        <v>47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45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>ROUNDUP(H23*5%,0)</f>
        <v>13</v>
      </c>
      <c r="I24" s="162">
        <f>ROUNDUP(I23*5%,0)</f>
        <v>12</v>
      </c>
      <c r="J24" s="162">
        <f>ROUNDUP(J23*5%,0)</f>
        <v>5</v>
      </c>
      <c r="K24" s="162">
        <f>ROUNDUP(K23*5%,0)</f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46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41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434" t="s">
        <v>48</v>
      </c>
      <c r="E28" s="434"/>
      <c r="F28" s="434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434" t="str">
        <f>+D28</f>
        <v>WASHED BURGUNDY</v>
      </c>
      <c r="E29" s="434"/>
      <c r="F29" s="434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46</v>
      </c>
      <c r="C30" s="132"/>
      <c r="D30" s="435" t="str">
        <f>+D29</f>
        <v>WASHED BURGUNDY</v>
      </c>
      <c r="E30" s="435"/>
      <c r="F30" s="435"/>
      <c r="G30" s="131">
        <f>SUM(G28:G29)</f>
        <v>0</v>
      </c>
      <c r="H30" s="131">
        <f>SUM(H28:H29)</f>
        <v>0</v>
      </c>
      <c r="I30" s="131">
        <f>SUM(I28:I29)</f>
        <v>0</v>
      </c>
      <c r="J30" s="131">
        <f>SUM(J28:J29)</f>
        <v>0</v>
      </c>
      <c r="K30" s="131">
        <f>SUM(K28:K29)</f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1" t="s">
        <v>36</v>
      </c>
      <c r="F32" s="131"/>
      <c r="G32" s="131" t="s">
        <v>37</v>
      </c>
      <c r="H32" s="131" t="s">
        <v>38</v>
      </c>
      <c r="I32" s="131" t="s">
        <v>39</v>
      </c>
      <c r="J32" s="131" t="s">
        <v>40</v>
      </c>
      <c r="K32" s="131" t="s">
        <v>41</v>
      </c>
      <c r="L32" s="131"/>
      <c r="M32" s="131"/>
      <c r="N32" s="131"/>
      <c r="O32" s="131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49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>SUM(H33:H34)</f>
        <v>0</v>
      </c>
      <c r="I35" s="122">
        <f>SUM(I33:I34)</f>
        <v>0</v>
      </c>
      <c r="J35" s="122">
        <f>SUM(J33:J34)</f>
        <v>0</v>
      </c>
      <c r="K35" s="122">
        <f>SUM(K33:K34)</f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41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50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8.4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51</v>
      </c>
      <c r="C42" s="170"/>
      <c r="D42" s="169"/>
      <c r="E42" s="171"/>
      <c r="F42" s="172"/>
      <c r="G42" s="172">
        <f>G20+G25+G30+G35</f>
        <v>133</v>
      </c>
      <c r="H42" s="172">
        <f>H20+H25+H30+H35</f>
        <v>268</v>
      </c>
      <c r="I42" s="172">
        <f>I20+I25+I30+I35</f>
        <v>248</v>
      </c>
      <c r="J42" s="172">
        <f>J20+J25+J30+J35</f>
        <v>105</v>
      </c>
      <c r="K42" s="172">
        <f>K20+K25+K30+K35</f>
        <v>15</v>
      </c>
      <c r="L42" s="172"/>
      <c r="M42" s="172"/>
      <c r="N42" s="172"/>
      <c r="O42" s="172"/>
      <c r="P42" s="172">
        <f>P20+P25+P30+P35</f>
        <v>769</v>
      </c>
    </row>
    <row r="43" spans="1:16" s="99" customFormat="1" ht="20.25" customHeight="1">
      <c r="B43" s="100"/>
      <c r="C43" s="101"/>
      <c r="D43" s="436" t="s">
        <v>52</v>
      </c>
      <c r="E43" s="436"/>
      <c r="F43" s="436"/>
      <c r="G43" s="436"/>
      <c r="H43" s="436"/>
      <c r="I43" s="436"/>
      <c r="J43" s="436"/>
      <c r="K43" s="436"/>
      <c r="L43" s="436"/>
      <c r="M43" s="436"/>
      <c r="N43" s="436"/>
      <c r="O43" s="436"/>
      <c r="P43" s="436"/>
    </row>
    <row r="44" spans="1:16" s="4" customFormat="1" ht="59.1" customHeight="1" thickBot="1">
      <c r="B44" s="87" t="s">
        <v>53</v>
      </c>
      <c r="C44" s="24"/>
      <c r="D44" s="437"/>
      <c r="E44" s="437"/>
      <c r="F44" s="437"/>
      <c r="G44" s="437"/>
      <c r="H44" s="437"/>
      <c r="I44" s="437"/>
      <c r="J44" s="437"/>
      <c r="K44" s="437"/>
      <c r="L44" s="437"/>
      <c r="M44" s="437"/>
      <c r="N44" s="437"/>
      <c r="O44" s="437"/>
      <c r="P44" s="437"/>
    </row>
    <row r="45" spans="1:16" s="25" customFormat="1" ht="120.6" thickBot="1">
      <c r="A45" s="438" t="s">
        <v>54</v>
      </c>
      <c r="B45" s="439"/>
      <c r="C45" s="439"/>
      <c r="D45" s="81" t="s">
        <v>55</v>
      </c>
      <c r="E45" s="82" t="s">
        <v>56</v>
      </c>
      <c r="F45" s="81" t="s">
        <v>57</v>
      </c>
      <c r="G45" s="83" t="s">
        <v>58</v>
      </c>
      <c r="H45" s="83" t="s">
        <v>59</v>
      </c>
      <c r="I45" s="83" t="s">
        <v>60</v>
      </c>
      <c r="J45" s="83" t="s">
        <v>61</v>
      </c>
      <c r="K45" s="83" t="s">
        <v>62</v>
      </c>
      <c r="L45" s="83" t="s">
        <v>63</v>
      </c>
      <c r="M45" s="440" t="s">
        <v>64</v>
      </c>
      <c r="N45" s="441"/>
      <c r="O45" s="441"/>
      <c r="P45" s="442"/>
    </row>
    <row r="46" spans="1:16" s="34" customFormat="1" ht="45.75" hidden="1" customHeight="1">
      <c r="A46" s="431" t="str">
        <f>D18</f>
        <v>BLACK</v>
      </c>
      <c r="B46" s="432"/>
      <c r="C46" s="432"/>
      <c r="D46" s="432"/>
      <c r="E46" s="432"/>
      <c r="F46" s="432"/>
      <c r="G46" s="432"/>
      <c r="H46" s="432"/>
      <c r="I46" s="432"/>
      <c r="J46" s="432"/>
      <c r="K46" s="432"/>
      <c r="L46" s="432"/>
      <c r="M46" s="432"/>
      <c r="N46" s="432"/>
      <c r="O46" s="432"/>
      <c r="P46" s="433"/>
    </row>
    <row r="47" spans="1:16" s="128" customFormat="1" ht="120" hidden="1" customHeight="1">
      <c r="A47" s="129">
        <v>1</v>
      </c>
      <c r="B47" s="426" t="str">
        <f>$L$11</f>
        <v>100% DRY COTTON FLEECE 410GSM</v>
      </c>
      <c r="C47" s="426"/>
      <c r="D47" s="191" t="s">
        <v>65</v>
      </c>
      <c r="E47" s="191" t="str">
        <f>A46</f>
        <v>BLACK</v>
      </c>
      <c r="F47" s="129" t="s">
        <v>38</v>
      </c>
      <c r="G47" s="192">
        <f>$P$20</f>
        <v>0</v>
      </c>
      <c r="H47" s="193">
        <v>1.5</v>
      </c>
      <c r="I47" s="179">
        <f>G47*H47</f>
        <v>0</v>
      </c>
      <c r="J47" s="179"/>
      <c r="K47" s="179"/>
      <c r="L47" s="331"/>
      <c r="M47" s="427"/>
      <c r="N47" s="428"/>
      <c r="O47" s="428"/>
      <c r="P47" s="429"/>
    </row>
    <row r="48" spans="1:16" s="128" customFormat="1" ht="89.25" hidden="1" customHeight="1">
      <c r="A48" s="129">
        <v>2</v>
      </c>
      <c r="B48" s="426" t="s">
        <v>66</v>
      </c>
      <c r="C48" s="426"/>
      <c r="D48" s="191" t="s">
        <v>67</v>
      </c>
      <c r="E48" s="191" t="str">
        <f>E47</f>
        <v>BLACK</v>
      </c>
      <c r="F48" s="129" t="s">
        <v>38</v>
      </c>
      <c r="G48" s="192">
        <f>$P$20</f>
        <v>0</v>
      </c>
      <c r="H48" s="193">
        <v>0.3</v>
      </c>
      <c r="I48" s="179">
        <f>G48*H48</f>
        <v>0</v>
      </c>
      <c r="J48" s="179"/>
      <c r="K48" s="179"/>
      <c r="L48" s="331"/>
      <c r="M48" s="427"/>
      <c r="N48" s="428"/>
      <c r="O48" s="428"/>
      <c r="P48" s="429"/>
    </row>
    <row r="49" spans="1:16" s="128" customFormat="1" ht="129" hidden="1" customHeight="1">
      <c r="A49" s="129">
        <v>3</v>
      </c>
      <c r="B49" s="430" t="s">
        <v>68</v>
      </c>
      <c r="C49" s="430"/>
      <c r="D49" s="191" t="s">
        <v>69</v>
      </c>
      <c r="E49" s="191" t="str">
        <f>E48</f>
        <v>BLACK</v>
      </c>
      <c r="F49" s="129" t="s">
        <v>38</v>
      </c>
      <c r="G49" s="192">
        <f>$P$20</f>
        <v>0</v>
      </c>
      <c r="H49" s="130">
        <v>0.3</v>
      </c>
      <c r="I49" s="179">
        <f>G49*H49</f>
        <v>0</v>
      </c>
      <c r="J49" s="179"/>
      <c r="K49" s="179"/>
      <c r="L49" s="331"/>
      <c r="M49" s="427"/>
      <c r="N49" s="428"/>
      <c r="O49" s="428"/>
      <c r="P49" s="429"/>
    </row>
    <row r="50" spans="1:16" s="34" customFormat="1" ht="51.75" customHeight="1">
      <c r="A50" s="423" t="str">
        <f>D23</f>
        <v>GREY HEATHER</v>
      </c>
      <c r="B50" s="424"/>
      <c r="C50" s="424"/>
      <c r="D50" s="424"/>
      <c r="E50" s="424"/>
      <c r="F50" s="424"/>
      <c r="G50" s="424"/>
      <c r="H50" s="424"/>
      <c r="I50" s="424"/>
      <c r="J50" s="424"/>
      <c r="K50" s="424"/>
      <c r="L50" s="424"/>
      <c r="M50" s="424"/>
      <c r="N50" s="424"/>
      <c r="O50" s="424"/>
      <c r="P50" s="425"/>
    </row>
    <row r="51" spans="1:16" s="128" customFormat="1" ht="186.75" customHeight="1">
      <c r="A51" s="129">
        <v>1</v>
      </c>
      <c r="B51" s="426" t="str">
        <f>$L$11</f>
        <v>100% DRY COTTON FLEECE 410GSM</v>
      </c>
      <c r="C51" s="426"/>
      <c r="D51" s="191" t="s">
        <v>65</v>
      </c>
      <c r="E51" s="191" t="str">
        <f>A50</f>
        <v>GREY HEATHER</v>
      </c>
      <c r="F51" s="129" t="s">
        <v>38</v>
      </c>
      <c r="G51" s="192">
        <f>$P$25</f>
        <v>769</v>
      </c>
      <c r="H51" s="312">
        <v>0.61</v>
      </c>
      <c r="I51" s="179">
        <f>G51*H51</f>
        <v>469.09</v>
      </c>
      <c r="J51" s="174">
        <f>I51*0.7%+(I51/50)*0.5+4</f>
        <v>11.97453</v>
      </c>
      <c r="K51" s="173">
        <v>2</v>
      </c>
      <c r="L51" s="332">
        <f>SUBTOTAL(9,I51:K51)</f>
        <v>483.06452999999999</v>
      </c>
      <c r="M51" s="427" t="s">
        <v>70</v>
      </c>
      <c r="N51" s="428"/>
      <c r="O51" s="428"/>
      <c r="P51" s="429"/>
    </row>
    <row r="52" spans="1:16" s="128" customFormat="1" ht="186.75" customHeight="1">
      <c r="A52" s="129">
        <v>2</v>
      </c>
      <c r="B52" s="426" t="s">
        <v>66</v>
      </c>
      <c r="C52" s="426"/>
      <c r="D52" s="191" t="s">
        <v>67</v>
      </c>
      <c r="E52" s="191" t="str">
        <f>E51</f>
        <v>GREY HEATHER</v>
      </c>
      <c r="F52" s="129" t="s">
        <v>38</v>
      </c>
      <c r="G52" s="192">
        <f>$P$25</f>
        <v>769</v>
      </c>
      <c r="H52" s="193">
        <v>0.255</v>
      </c>
      <c r="I52" s="179">
        <f>G52*H52</f>
        <v>196.095</v>
      </c>
      <c r="J52" s="176">
        <f>I52*0.7%+(I52/50)*0.5+2</f>
        <v>5.333615</v>
      </c>
      <c r="K52" s="175"/>
      <c r="L52" s="331">
        <f>SUBTOTAL(9,I52:K52)</f>
        <v>201.42861500000001</v>
      </c>
      <c r="M52" s="427" t="s">
        <v>71</v>
      </c>
      <c r="N52" s="428"/>
      <c r="O52" s="428"/>
      <c r="P52" s="429"/>
    </row>
    <row r="53" spans="1:16" s="128" customFormat="1" ht="186.75" customHeight="1">
      <c r="A53" s="129">
        <v>3</v>
      </c>
      <c r="B53" s="430" t="s">
        <v>68</v>
      </c>
      <c r="C53" s="430"/>
      <c r="D53" s="191" t="s">
        <v>69</v>
      </c>
      <c r="E53" s="191" t="str">
        <f>E52</f>
        <v>GREY HEATHER</v>
      </c>
      <c r="F53" s="129" t="s">
        <v>38</v>
      </c>
      <c r="G53" s="192">
        <f>$P$25</f>
        <v>769</v>
      </c>
      <c r="H53" s="130">
        <v>1.4999999999999999E-2</v>
      </c>
      <c r="I53" s="179">
        <f>G53*H53</f>
        <v>11.535</v>
      </c>
      <c r="J53" s="176">
        <f>I53*0.7%+(I53/50)*0.5+1</f>
        <v>1.1960950000000001</v>
      </c>
      <c r="K53" s="175"/>
      <c r="L53" s="331">
        <f>SUBTOTAL(9,I53:K53)</f>
        <v>12.731095</v>
      </c>
      <c r="M53" s="427" t="s">
        <v>72</v>
      </c>
      <c r="N53" s="428"/>
      <c r="O53" s="428"/>
      <c r="P53" s="429"/>
    </row>
    <row r="54" spans="1:16" s="34" customFormat="1" ht="51.75" hidden="1" customHeight="1">
      <c r="A54" s="423" t="str">
        <f>D28</f>
        <v>WASHED BURGUNDY</v>
      </c>
      <c r="B54" s="424"/>
      <c r="C54" s="424"/>
      <c r="D54" s="424"/>
      <c r="E54" s="424"/>
      <c r="F54" s="424"/>
      <c r="G54" s="424"/>
      <c r="H54" s="424"/>
      <c r="I54" s="424"/>
      <c r="J54" s="424"/>
      <c r="K54" s="424"/>
      <c r="L54" s="424"/>
      <c r="M54" s="424"/>
      <c r="N54" s="424"/>
      <c r="O54" s="424"/>
      <c r="P54" s="425"/>
    </row>
    <row r="55" spans="1:16" s="128" customFormat="1" ht="96.75" hidden="1" customHeight="1">
      <c r="A55" s="129">
        <v>1</v>
      </c>
      <c r="B55" s="426" t="str">
        <f>$L$11</f>
        <v>100% DRY COTTON FLEECE 410GSM</v>
      </c>
      <c r="C55" s="426"/>
      <c r="D55" s="191" t="s">
        <v>65</v>
      </c>
      <c r="E55" s="191" t="str">
        <f>A54</f>
        <v>WASHED BURGUNDY</v>
      </c>
      <c r="F55" s="129" t="s">
        <v>38</v>
      </c>
      <c r="G55" s="192">
        <f>$P$20</f>
        <v>0</v>
      </c>
      <c r="H55" s="193">
        <v>1.5</v>
      </c>
      <c r="I55" s="179">
        <f>G55*H55</f>
        <v>0</v>
      </c>
      <c r="J55" s="179"/>
      <c r="K55" s="179"/>
      <c r="L55" s="331"/>
      <c r="M55" s="427"/>
      <c r="N55" s="428"/>
      <c r="O55" s="428"/>
      <c r="P55" s="429"/>
    </row>
    <row r="56" spans="1:16" s="128" customFormat="1" ht="70.5" hidden="1" customHeight="1">
      <c r="A56" s="129">
        <v>2</v>
      </c>
      <c r="B56" s="426" t="s">
        <v>66</v>
      </c>
      <c r="C56" s="426"/>
      <c r="D56" s="191" t="s">
        <v>67</v>
      </c>
      <c r="E56" s="191" t="str">
        <f>E55</f>
        <v>WASHED BURGUNDY</v>
      </c>
      <c r="F56" s="129" t="s">
        <v>38</v>
      </c>
      <c r="G56" s="192">
        <f>$P$20</f>
        <v>0</v>
      </c>
      <c r="H56" s="193">
        <v>0.3</v>
      </c>
      <c r="I56" s="179">
        <f>G56*H56</f>
        <v>0</v>
      </c>
      <c r="J56" s="179"/>
      <c r="K56" s="179"/>
      <c r="L56" s="331"/>
      <c r="M56" s="427"/>
      <c r="N56" s="428"/>
      <c r="O56" s="428"/>
      <c r="P56" s="429"/>
    </row>
    <row r="57" spans="1:16" s="128" customFormat="1" ht="125.25" hidden="1" customHeight="1">
      <c r="A57" s="129">
        <v>3</v>
      </c>
      <c r="B57" s="430" t="s">
        <v>68</v>
      </c>
      <c r="C57" s="430"/>
      <c r="D57" s="191" t="s">
        <v>69</v>
      </c>
      <c r="E57" s="191" t="str">
        <f>E56</f>
        <v>WASHED BURGUNDY</v>
      </c>
      <c r="F57" s="129" t="s">
        <v>38</v>
      </c>
      <c r="G57" s="192">
        <f>$P$20</f>
        <v>0</v>
      </c>
      <c r="H57" s="130">
        <v>0.3</v>
      </c>
      <c r="I57" s="179">
        <f>G57*H57</f>
        <v>0</v>
      </c>
      <c r="J57" s="179"/>
      <c r="K57" s="179"/>
      <c r="L57" s="331"/>
      <c r="M57" s="427"/>
      <c r="N57" s="428"/>
      <c r="O57" s="428"/>
      <c r="P57" s="429"/>
    </row>
    <row r="58" spans="1:16" s="34" customFormat="1" ht="51.75" hidden="1" customHeight="1">
      <c r="A58" s="423" t="str">
        <f>D33</f>
        <v>LIME</v>
      </c>
      <c r="B58" s="424"/>
      <c r="C58" s="424"/>
      <c r="D58" s="424"/>
      <c r="E58" s="424"/>
      <c r="F58" s="424"/>
      <c r="G58" s="424"/>
      <c r="H58" s="424"/>
      <c r="I58" s="424"/>
      <c r="J58" s="424"/>
      <c r="K58" s="424"/>
      <c r="L58" s="424"/>
      <c r="M58" s="424"/>
      <c r="N58" s="424"/>
      <c r="O58" s="424"/>
      <c r="P58" s="425"/>
    </row>
    <row r="59" spans="1:16" s="128" customFormat="1" ht="96.75" hidden="1" customHeight="1">
      <c r="A59" s="129">
        <v>1</v>
      </c>
      <c r="B59" s="426" t="str">
        <f>$L$11</f>
        <v>100% DRY COTTON FLEECE 410GSM</v>
      </c>
      <c r="C59" s="426"/>
      <c r="D59" s="191" t="s">
        <v>65</v>
      </c>
      <c r="E59" s="191" t="str">
        <f>A58</f>
        <v>LIME</v>
      </c>
      <c r="F59" s="129" t="s">
        <v>38</v>
      </c>
      <c r="G59" s="192">
        <f>$P$20</f>
        <v>0</v>
      </c>
      <c r="H59" s="193">
        <v>1.5</v>
      </c>
      <c r="I59" s="179">
        <f>G59*H59</f>
        <v>0</v>
      </c>
      <c r="J59" s="179"/>
      <c r="K59" s="179"/>
      <c r="L59" s="331"/>
      <c r="M59" s="427"/>
      <c r="N59" s="428"/>
      <c r="O59" s="428"/>
      <c r="P59" s="429"/>
    </row>
    <row r="60" spans="1:16" s="128" customFormat="1" ht="70.5" hidden="1" customHeight="1">
      <c r="A60" s="129">
        <v>2</v>
      </c>
      <c r="B60" s="426" t="s">
        <v>66</v>
      </c>
      <c r="C60" s="426"/>
      <c r="D60" s="191" t="s">
        <v>67</v>
      </c>
      <c r="E60" s="191" t="str">
        <f>E59</f>
        <v>LIME</v>
      </c>
      <c r="F60" s="129" t="s">
        <v>38</v>
      </c>
      <c r="G60" s="192">
        <f>$P$20</f>
        <v>0</v>
      </c>
      <c r="H60" s="193">
        <v>0.3</v>
      </c>
      <c r="I60" s="179">
        <f>G60*H60</f>
        <v>0</v>
      </c>
      <c r="J60" s="179"/>
      <c r="K60" s="179"/>
      <c r="L60" s="331"/>
      <c r="M60" s="427"/>
      <c r="N60" s="428"/>
      <c r="O60" s="428"/>
      <c r="P60" s="429"/>
    </row>
    <row r="61" spans="1:16" s="128" customFormat="1" ht="125.25" hidden="1" customHeight="1">
      <c r="A61" s="129">
        <v>3</v>
      </c>
      <c r="B61" s="430" t="s">
        <v>68</v>
      </c>
      <c r="C61" s="430"/>
      <c r="D61" s="191" t="s">
        <v>69</v>
      </c>
      <c r="E61" s="191" t="str">
        <f>E60</f>
        <v>LIME</v>
      </c>
      <c r="F61" s="129" t="s">
        <v>38</v>
      </c>
      <c r="G61" s="192">
        <f>$P$20</f>
        <v>0</v>
      </c>
      <c r="H61" s="130">
        <v>0.3</v>
      </c>
      <c r="I61" s="179">
        <f>G61*H61</f>
        <v>0</v>
      </c>
      <c r="J61" s="179"/>
      <c r="K61" s="179"/>
      <c r="L61" s="331"/>
      <c r="M61" s="427"/>
      <c r="N61" s="428"/>
      <c r="O61" s="428"/>
      <c r="P61" s="429"/>
    </row>
    <row r="62" spans="1:16" s="34" customFormat="1" ht="21.75" customHeight="1">
      <c r="A62" s="423"/>
      <c r="B62" s="424"/>
      <c r="C62" s="424"/>
      <c r="D62" s="424"/>
      <c r="E62" s="424"/>
      <c r="F62" s="424"/>
      <c r="G62" s="424"/>
      <c r="H62" s="424"/>
      <c r="I62" s="424"/>
      <c r="J62" s="424"/>
      <c r="K62" s="424"/>
      <c r="L62" s="424"/>
      <c r="M62" s="424"/>
      <c r="N62" s="424"/>
      <c r="O62" s="424"/>
      <c r="P62" s="425"/>
    </row>
    <row r="63" spans="1:16" s="26" customFormat="1" ht="33" thickBot="1">
      <c r="B63" s="87" t="s">
        <v>73</v>
      </c>
      <c r="C63" s="27"/>
      <c r="D63" s="27"/>
      <c r="E63" s="27"/>
      <c r="G63" s="28"/>
      <c r="P63" s="29"/>
    </row>
    <row r="64" spans="1:16" s="40" customFormat="1" ht="96">
      <c r="A64" s="411" t="s">
        <v>74</v>
      </c>
      <c r="B64" s="412"/>
      <c r="C64" s="412"/>
      <c r="D64" s="412"/>
      <c r="E64" s="413"/>
      <c r="F64" s="84" t="s">
        <v>75</v>
      </c>
      <c r="G64" s="84" t="s">
        <v>76</v>
      </c>
      <c r="H64" s="414" t="s">
        <v>77</v>
      </c>
      <c r="I64" s="415"/>
      <c r="J64" s="85" t="s">
        <v>57</v>
      </c>
      <c r="K64" s="84" t="s">
        <v>78</v>
      </c>
      <c r="L64" s="84" t="s">
        <v>79</v>
      </c>
      <c r="M64" s="86" t="s">
        <v>80</v>
      </c>
      <c r="N64" s="86" t="s">
        <v>81</v>
      </c>
      <c r="O64" s="86" t="s">
        <v>82</v>
      </c>
      <c r="P64" s="86" t="s">
        <v>83</v>
      </c>
    </row>
    <row r="65" spans="1:16" s="15" customFormat="1" ht="57.75" hidden="1" customHeight="1">
      <c r="A65" s="188">
        <v>1</v>
      </c>
      <c r="B65" s="399" t="s">
        <v>84</v>
      </c>
      <c r="C65" s="399"/>
      <c r="D65" s="399"/>
      <c r="E65" s="399"/>
      <c r="F65" s="182" t="str">
        <f>H65</f>
        <v>BLACK</v>
      </c>
      <c r="G65" s="251"/>
      <c r="H65" s="403" t="str">
        <f>$D$18</f>
        <v>BLACK</v>
      </c>
      <c r="I65" s="402" t="str">
        <f t="shared" ref="I65:I88" si="0">$E$47</f>
        <v>BLACK</v>
      </c>
      <c r="J65" s="184" t="s">
        <v>85</v>
      </c>
      <c r="K65" s="184">
        <f>$P$20</f>
        <v>0</v>
      </c>
      <c r="L65" s="333">
        <f>195/5000</f>
        <v>3.9E-2</v>
      </c>
      <c r="M65" s="189">
        <f t="shared" ref="M65:M72" si="1">K65*L65</f>
        <v>0</v>
      </c>
      <c r="N65" s="189"/>
      <c r="O65" s="185">
        <f t="shared" ref="O65:O88" si="2">ROUNDUP(N65+M65,0)</f>
        <v>0</v>
      </c>
      <c r="P65" s="334"/>
    </row>
    <row r="66" spans="1:16" s="15" customFormat="1" ht="84" customHeight="1">
      <c r="A66" s="188">
        <v>1</v>
      </c>
      <c r="B66" s="399" t="s">
        <v>84</v>
      </c>
      <c r="C66" s="399"/>
      <c r="D66" s="399"/>
      <c r="E66" s="399"/>
      <c r="F66" s="182" t="str">
        <f>H66</f>
        <v>GREY HEATHER</v>
      </c>
      <c r="G66" s="251" t="s">
        <v>86</v>
      </c>
      <c r="H66" s="403" t="str">
        <f>$D$23</f>
        <v>GREY HEATHER</v>
      </c>
      <c r="I66" s="402" t="str">
        <f t="shared" si="0"/>
        <v>BLACK</v>
      </c>
      <c r="J66" s="184" t="s">
        <v>85</v>
      </c>
      <c r="K66" s="184">
        <f>$P$25</f>
        <v>769</v>
      </c>
      <c r="L66" s="333">
        <f>185/5000</f>
        <v>3.6999999999999998E-2</v>
      </c>
      <c r="M66" s="189">
        <f t="shared" si="1"/>
        <v>28.452999999999999</v>
      </c>
      <c r="N66" s="189"/>
      <c r="O66" s="185">
        <f t="shared" si="2"/>
        <v>29</v>
      </c>
      <c r="P66" s="334"/>
    </row>
    <row r="67" spans="1:16" s="15" customFormat="1" ht="57.75" hidden="1" customHeight="1">
      <c r="A67" s="188">
        <v>1</v>
      </c>
      <c r="B67" s="399" t="s">
        <v>84</v>
      </c>
      <c r="C67" s="399"/>
      <c r="D67" s="399"/>
      <c r="E67" s="399"/>
      <c r="F67" s="182" t="str">
        <f>H67</f>
        <v>WASHED BURGUNDY</v>
      </c>
      <c r="G67" s="251"/>
      <c r="H67" s="403" t="str">
        <f>$D$28</f>
        <v>WASHED BURGUNDY</v>
      </c>
      <c r="I67" s="402" t="str">
        <f t="shared" si="0"/>
        <v>BLACK</v>
      </c>
      <c r="J67" s="184" t="s">
        <v>85</v>
      </c>
      <c r="K67" s="184">
        <f>$P$30</f>
        <v>0</v>
      </c>
      <c r="L67" s="333">
        <f>195/5000</f>
        <v>3.9E-2</v>
      </c>
      <c r="M67" s="189">
        <f t="shared" si="1"/>
        <v>0</v>
      </c>
      <c r="N67" s="189"/>
      <c r="O67" s="185">
        <f t="shared" si="2"/>
        <v>0</v>
      </c>
      <c r="P67" s="334"/>
    </row>
    <row r="68" spans="1:16" s="15" customFormat="1" ht="57.75" hidden="1" customHeight="1">
      <c r="A68" s="188">
        <v>1</v>
      </c>
      <c r="B68" s="399" t="s">
        <v>84</v>
      </c>
      <c r="C68" s="399"/>
      <c r="D68" s="399"/>
      <c r="E68" s="399"/>
      <c r="F68" s="182" t="str">
        <f>H68</f>
        <v>LIME</v>
      </c>
      <c r="G68" s="251"/>
      <c r="H68" s="403" t="str">
        <f>$D$33</f>
        <v>LIME</v>
      </c>
      <c r="I68" s="402" t="str">
        <f t="shared" si="0"/>
        <v>BLACK</v>
      </c>
      <c r="J68" s="184" t="s">
        <v>85</v>
      </c>
      <c r="K68" s="184">
        <f>$P$35</f>
        <v>0</v>
      </c>
      <c r="L68" s="333">
        <f>195/5000</f>
        <v>3.9E-2</v>
      </c>
      <c r="M68" s="189">
        <f t="shared" si="1"/>
        <v>0</v>
      </c>
      <c r="N68" s="189"/>
      <c r="O68" s="185">
        <f t="shared" si="2"/>
        <v>0</v>
      </c>
      <c r="P68" s="334"/>
    </row>
    <row r="69" spans="1:16" s="15" customFormat="1" ht="57.75" hidden="1" customHeight="1">
      <c r="A69" s="188">
        <v>2</v>
      </c>
      <c r="B69" s="399" t="s">
        <v>87</v>
      </c>
      <c r="C69" s="399"/>
      <c r="D69" s="399"/>
      <c r="E69" s="399"/>
      <c r="F69" s="405" t="s">
        <v>44</v>
      </c>
      <c r="G69" s="408" t="s">
        <v>88</v>
      </c>
      <c r="H69" s="420" t="str">
        <f>$D$18</f>
        <v>BLACK</v>
      </c>
      <c r="I69" s="421" t="str">
        <f t="shared" si="0"/>
        <v>BLACK</v>
      </c>
      <c r="J69" s="184" t="s">
        <v>85</v>
      </c>
      <c r="K69" s="184">
        <f>$P$20</f>
        <v>0</v>
      </c>
      <c r="L69" s="335">
        <f>4/4500</f>
        <v>8.8888888888888893E-4</v>
      </c>
      <c r="M69" s="189">
        <f t="shared" si="1"/>
        <v>0</v>
      </c>
      <c r="N69" s="189"/>
      <c r="O69" s="185">
        <f t="shared" si="2"/>
        <v>0</v>
      </c>
      <c r="P69" s="334"/>
    </row>
    <row r="70" spans="1:16" s="15" customFormat="1" ht="84" customHeight="1">
      <c r="A70" s="188">
        <v>2</v>
      </c>
      <c r="B70" s="399" t="s">
        <v>87</v>
      </c>
      <c r="C70" s="399"/>
      <c r="D70" s="399"/>
      <c r="E70" s="399"/>
      <c r="F70" s="418" t="s">
        <v>44</v>
      </c>
      <c r="G70" s="419" t="s">
        <v>88</v>
      </c>
      <c r="H70" s="422" t="str">
        <f>$D$23</f>
        <v>GREY HEATHER</v>
      </c>
      <c r="I70" s="422" t="str">
        <f t="shared" si="0"/>
        <v>BLACK</v>
      </c>
      <c r="J70" s="184" t="s">
        <v>85</v>
      </c>
      <c r="K70" s="184">
        <f>$P$25</f>
        <v>769</v>
      </c>
      <c r="L70" s="335">
        <f>4/4500</f>
        <v>8.8888888888888893E-4</v>
      </c>
      <c r="M70" s="189">
        <f t="shared" si="1"/>
        <v>0.68355555555555558</v>
      </c>
      <c r="N70" s="189"/>
      <c r="O70" s="185">
        <f t="shared" si="2"/>
        <v>1</v>
      </c>
      <c r="P70" s="334"/>
    </row>
    <row r="71" spans="1:16" s="15" customFormat="1" ht="57.75" hidden="1" customHeight="1">
      <c r="A71" s="188">
        <v>2</v>
      </c>
      <c r="B71" s="399" t="s">
        <v>87</v>
      </c>
      <c r="C71" s="399"/>
      <c r="D71" s="399"/>
      <c r="E71" s="399"/>
      <c r="F71" s="406" t="s">
        <v>44</v>
      </c>
      <c r="G71" s="409" t="s">
        <v>88</v>
      </c>
      <c r="H71" s="416" t="str">
        <f>$D$28</f>
        <v>WASHED BURGUNDY</v>
      </c>
      <c r="I71" s="417" t="str">
        <f t="shared" si="0"/>
        <v>BLACK</v>
      </c>
      <c r="J71" s="184" t="s">
        <v>85</v>
      </c>
      <c r="K71" s="184">
        <f>$P$30</f>
        <v>0</v>
      </c>
      <c r="L71" s="335">
        <f>4/4500</f>
        <v>8.8888888888888893E-4</v>
      </c>
      <c r="M71" s="189">
        <f t="shared" si="1"/>
        <v>0</v>
      </c>
      <c r="N71" s="189"/>
      <c r="O71" s="185">
        <f t="shared" si="2"/>
        <v>0</v>
      </c>
      <c r="P71" s="334"/>
    </row>
    <row r="72" spans="1:16" s="15" customFormat="1" ht="57.75" hidden="1" customHeight="1">
      <c r="A72" s="188">
        <v>2</v>
      </c>
      <c r="B72" s="399" t="s">
        <v>87</v>
      </c>
      <c r="C72" s="399"/>
      <c r="D72" s="399"/>
      <c r="E72" s="399"/>
      <c r="F72" s="407" t="s">
        <v>44</v>
      </c>
      <c r="G72" s="410" t="s">
        <v>88</v>
      </c>
      <c r="H72" s="403" t="str">
        <f>$D$33</f>
        <v>LIME</v>
      </c>
      <c r="I72" s="402" t="str">
        <f t="shared" si="0"/>
        <v>BLACK</v>
      </c>
      <c r="J72" s="184" t="s">
        <v>85</v>
      </c>
      <c r="K72" s="184">
        <f>$P$35</f>
        <v>0</v>
      </c>
      <c r="L72" s="335">
        <f>4/4500</f>
        <v>8.8888888888888893E-4</v>
      </c>
      <c r="M72" s="189">
        <f t="shared" si="1"/>
        <v>0</v>
      </c>
      <c r="N72" s="189"/>
      <c r="O72" s="185">
        <f t="shared" si="2"/>
        <v>0</v>
      </c>
      <c r="P72" s="334"/>
    </row>
    <row r="73" spans="1:16" s="15" customFormat="1" ht="57.75" hidden="1" customHeight="1">
      <c r="A73" s="188">
        <v>3</v>
      </c>
      <c r="B73" s="398" t="s">
        <v>89</v>
      </c>
      <c r="C73" s="399"/>
      <c r="D73" s="399"/>
      <c r="E73" s="399"/>
      <c r="F73" s="405" t="s">
        <v>90</v>
      </c>
      <c r="G73" s="408" t="s">
        <v>91</v>
      </c>
      <c r="H73" s="420" t="str">
        <f>$D$18</f>
        <v>BLACK</v>
      </c>
      <c r="I73" s="421" t="str">
        <f t="shared" si="0"/>
        <v>BLACK</v>
      </c>
      <c r="J73" s="184" t="s">
        <v>92</v>
      </c>
      <c r="K73" s="184">
        <f>$P$20</f>
        <v>0</v>
      </c>
      <c r="L73" s="184">
        <v>1</v>
      </c>
      <c r="M73" s="184">
        <f t="shared" ref="M73:M84" si="3">L73*K73</f>
        <v>0</v>
      </c>
      <c r="N73" s="189"/>
      <c r="O73" s="185">
        <f t="shared" si="2"/>
        <v>0</v>
      </c>
      <c r="P73" s="334"/>
    </row>
    <row r="74" spans="1:16" s="15" customFormat="1" ht="84" customHeight="1">
      <c r="A74" s="188">
        <v>3</v>
      </c>
      <c r="B74" s="398" t="s">
        <v>89</v>
      </c>
      <c r="C74" s="399"/>
      <c r="D74" s="399"/>
      <c r="E74" s="399"/>
      <c r="F74" s="418"/>
      <c r="G74" s="419"/>
      <c r="H74" s="422" t="str">
        <f>$D$23</f>
        <v>GREY HEATHER</v>
      </c>
      <c r="I74" s="422" t="str">
        <f t="shared" si="0"/>
        <v>BLACK</v>
      </c>
      <c r="J74" s="184" t="s">
        <v>92</v>
      </c>
      <c r="K74" s="184">
        <f>$P$25</f>
        <v>769</v>
      </c>
      <c r="L74" s="184">
        <v>1</v>
      </c>
      <c r="M74" s="184">
        <f t="shared" si="3"/>
        <v>769</v>
      </c>
      <c r="N74" s="189"/>
      <c r="O74" s="185">
        <f t="shared" si="2"/>
        <v>769</v>
      </c>
      <c r="P74" s="334"/>
    </row>
    <row r="75" spans="1:16" s="15" customFormat="1" ht="57.75" hidden="1" customHeight="1">
      <c r="A75" s="188">
        <v>3</v>
      </c>
      <c r="B75" s="398" t="s">
        <v>89</v>
      </c>
      <c r="C75" s="399"/>
      <c r="D75" s="399"/>
      <c r="E75" s="399"/>
      <c r="F75" s="406"/>
      <c r="G75" s="409"/>
      <c r="H75" s="416" t="str">
        <f>$D$28</f>
        <v>WASHED BURGUNDY</v>
      </c>
      <c r="I75" s="417" t="str">
        <f t="shared" si="0"/>
        <v>BLACK</v>
      </c>
      <c r="J75" s="184" t="s">
        <v>92</v>
      </c>
      <c r="K75" s="184">
        <f>$P$30</f>
        <v>0</v>
      </c>
      <c r="L75" s="184">
        <v>1</v>
      </c>
      <c r="M75" s="184">
        <f t="shared" si="3"/>
        <v>0</v>
      </c>
      <c r="N75" s="189"/>
      <c r="O75" s="185">
        <f t="shared" si="2"/>
        <v>0</v>
      </c>
      <c r="P75" s="334"/>
    </row>
    <row r="76" spans="1:16" s="15" customFormat="1" ht="57.75" hidden="1" customHeight="1">
      <c r="A76" s="188">
        <v>3</v>
      </c>
      <c r="B76" s="398" t="s">
        <v>89</v>
      </c>
      <c r="C76" s="399"/>
      <c r="D76" s="399"/>
      <c r="E76" s="399"/>
      <c r="F76" s="407"/>
      <c r="G76" s="410"/>
      <c r="H76" s="403" t="str">
        <f>$D$33</f>
        <v>LIME</v>
      </c>
      <c r="I76" s="402" t="str">
        <f t="shared" si="0"/>
        <v>BLACK</v>
      </c>
      <c r="J76" s="184" t="s">
        <v>92</v>
      </c>
      <c r="K76" s="184">
        <f>$P$35</f>
        <v>0</v>
      </c>
      <c r="L76" s="184">
        <v>1</v>
      </c>
      <c r="M76" s="184">
        <f t="shared" si="3"/>
        <v>0</v>
      </c>
      <c r="N76" s="189"/>
      <c r="O76" s="185">
        <f t="shared" si="2"/>
        <v>0</v>
      </c>
      <c r="P76" s="334"/>
    </row>
    <row r="77" spans="1:16" s="15" customFormat="1" ht="57.75" hidden="1" customHeight="1">
      <c r="A77" s="188">
        <v>4</v>
      </c>
      <c r="B77" s="398" t="s">
        <v>93</v>
      </c>
      <c r="C77" s="399"/>
      <c r="D77" s="399"/>
      <c r="E77" s="399"/>
      <c r="F77" s="405" t="s">
        <v>90</v>
      </c>
      <c r="G77" s="408" t="s">
        <v>94</v>
      </c>
      <c r="H77" s="420" t="str">
        <f>$D$18</f>
        <v>BLACK</v>
      </c>
      <c r="I77" s="421" t="str">
        <f t="shared" si="0"/>
        <v>BLACK</v>
      </c>
      <c r="J77" s="184" t="s">
        <v>92</v>
      </c>
      <c r="K77" s="184">
        <f>$P$20</f>
        <v>0</v>
      </c>
      <c r="L77" s="184">
        <v>1</v>
      </c>
      <c r="M77" s="184">
        <f t="shared" si="3"/>
        <v>0</v>
      </c>
      <c r="N77" s="189"/>
      <c r="O77" s="185">
        <f t="shared" si="2"/>
        <v>0</v>
      </c>
      <c r="P77" s="334"/>
    </row>
    <row r="78" spans="1:16" s="15" customFormat="1" ht="84" customHeight="1">
      <c r="A78" s="188">
        <v>4</v>
      </c>
      <c r="B78" s="398" t="s">
        <v>93</v>
      </c>
      <c r="C78" s="399"/>
      <c r="D78" s="399"/>
      <c r="E78" s="399"/>
      <c r="F78" s="418"/>
      <c r="G78" s="419"/>
      <c r="H78" s="422" t="str">
        <f>$D$23</f>
        <v>GREY HEATHER</v>
      </c>
      <c r="I78" s="422" t="str">
        <f t="shared" si="0"/>
        <v>BLACK</v>
      </c>
      <c r="J78" s="184" t="s">
        <v>92</v>
      </c>
      <c r="K78" s="184">
        <f>$P$25</f>
        <v>769</v>
      </c>
      <c r="L78" s="184">
        <v>1</v>
      </c>
      <c r="M78" s="184">
        <f t="shared" si="3"/>
        <v>769</v>
      </c>
      <c r="N78" s="189"/>
      <c r="O78" s="185">
        <f t="shared" si="2"/>
        <v>769</v>
      </c>
      <c r="P78" s="334"/>
    </row>
    <row r="79" spans="1:16" s="15" customFormat="1" ht="57.75" hidden="1" customHeight="1">
      <c r="A79" s="188">
        <v>4</v>
      </c>
      <c r="B79" s="398" t="s">
        <v>93</v>
      </c>
      <c r="C79" s="399"/>
      <c r="D79" s="399"/>
      <c r="E79" s="399"/>
      <c r="F79" s="406"/>
      <c r="G79" s="409"/>
      <c r="H79" s="416" t="str">
        <f>$D$28</f>
        <v>WASHED BURGUNDY</v>
      </c>
      <c r="I79" s="417" t="str">
        <f t="shared" si="0"/>
        <v>BLACK</v>
      </c>
      <c r="J79" s="184" t="s">
        <v>92</v>
      </c>
      <c r="K79" s="184">
        <f>$P$30</f>
        <v>0</v>
      </c>
      <c r="L79" s="184">
        <v>1</v>
      </c>
      <c r="M79" s="184">
        <f t="shared" si="3"/>
        <v>0</v>
      </c>
      <c r="N79" s="189"/>
      <c r="O79" s="185">
        <f t="shared" si="2"/>
        <v>0</v>
      </c>
      <c r="P79" s="334"/>
    </row>
    <row r="80" spans="1:16" s="15" customFormat="1" ht="57.75" hidden="1" customHeight="1">
      <c r="A80" s="188">
        <v>4</v>
      </c>
      <c r="B80" s="398" t="s">
        <v>93</v>
      </c>
      <c r="C80" s="399"/>
      <c r="D80" s="399"/>
      <c r="E80" s="399"/>
      <c r="F80" s="407"/>
      <c r="G80" s="410"/>
      <c r="H80" s="403" t="str">
        <f>$D$33</f>
        <v>LIME</v>
      </c>
      <c r="I80" s="402" t="str">
        <f t="shared" si="0"/>
        <v>BLACK</v>
      </c>
      <c r="J80" s="184" t="s">
        <v>92</v>
      </c>
      <c r="K80" s="184">
        <f>$P$35</f>
        <v>0</v>
      </c>
      <c r="L80" s="184">
        <v>1</v>
      </c>
      <c r="M80" s="184">
        <f t="shared" si="3"/>
        <v>0</v>
      </c>
      <c r="N80" s="189"/>
      <c r="O80" s="185">
        <f t="shared" si="2"/>
        <v>0</v>
      </c>
      <c r="P80" s="334"/>
    </row>
    <row r="81" spans="1:16" s="15" customFormat="1" ht="57.75" hidden="1" customHeight="1">
      <c r="A81" s="188">
        <v>5</v>
      </c>
      <c r="B81" s="398" t="s">
        <v>95</v>
      </c>
      <c r="C81" s="399"/>
      <c r="D81" s="399"/>
      <c r="E81" s="399"/>
      <c r="F81" s="405" t="s">
        <v>96</v>
      </c>
      <c r="G81" s="408"/>
      <c r="H81" s="420" t="str">
        <f>$D$18</f>
        <v>BLACK</v>
      </c>
      <c r="I81" s="421" t="str">
        <f t="shared" si="0"/>
        <v>BLACK</v>
      </c>
      <c r="J81" s="184" t="s">
        <v>92</v>
      </c>
      <c r="K81" s="184">
        <f>$P$20</f>
        <v>0</v>
      </c>
      <c r="L81" s="184">
        <v>1</v>
      </c>
      <c r="M81" s="184">
        <f t="shared" si="3"/>
        <v>0</v>
      </c>
      <c r="N81" s="189"/>
      <c r="O81" s="185">
        <f t="shared" si="2"/>
        <v>0</v>
      </c>
      <c r="P81" s="334"/>
    </row>
    <row r="82" spans="1:16" s="15" customFormat="1" ht="84" customHeight="1">
      <c r="A82" s="188">
        <v>5</v>
      </c>
      <c r="B82" s="398" t="s">
        <v>95</v>
      </c>
      <c r="C82" s="399"/>
      <c r="D82" s="399"/>
      <c r="E82" s="399"/>
      <c r="F82" s="418"/>
      <c r="G82" s="419"/>
      <c r="H82" s="422" t="str">
        <f>$D$23</f>
        <v>GREY HEATHER</v>
      </c>
      <c r="I82" s="422" t="str">
        <f t="shared" si="0"/>
        <v>BLACK</v>
      </c>
      <c r="J82" s="184" t="s">
        <v>92</v>
      </c>
      <c r="K82" s="184">
        <f>$P$25</f>
        <v>769</v>
      </c>
      <c r="L82" s="184">
        <v>1</v>
      </c>
      <c r="M82" s="184">
        <f t="shared" si="3"/>
        <v>769</v>
      </c>
      <c r="N82" s="189"/>
      <c r="O82" s="185">
        <f t="shared" si="2"/>
        <v>769</v>
      </c>
      <c r="P82" s="334" t="s">
        <v>97</v>
      </c>
    </row>
    <row r="83" spans="1:16" s="15" customFormat="1" ht="57.75" hidden="1" customHeight="1">
      <c r="A83" s="188">
        <v>5</v>
      </c>
      <c r="B83" s="398" t="s">
        <v>95</v>
      </c>
      <c r="C83" s="399"/>
      <c r="D83" s="399"/>
      <c r="E83" s="399"/>
      <c r="F83" s="406"/>
      <c r="G83" s="409"/>
      <c r="H83" s="416" t="str">
        <f>$D$28</f>
        <v>WASHED BURGUNDY</v>
      </c>
      <c r="I83" s="417" t="str">
        <f t="shared" si="0"/>
        <v>BLACK</v>
      </c>
      <c r="J83" s="184" t="s">
        <v>92</v>
      </c>
      <c r="K83" s="184">
        <f>$P$30</f>
        <v>0</v>
      </c>
      <c r="L83" s="184">
        <v>1</v>
      </c>
      <c r="M83" s="184">
        <f t="shared" si="3"/>
        <v>0</v>
      </c>
      <c r="N83" s="189"/>
      <c r="O83" s="185">
        <f t="shared" si="2"/>
        <v>0</v>
      </c>
      <c r="P83" s="334"/>
    </row>
    <row r="84" spans="1:16" s="15" customFormat="1" ht="57.75" hidden="1" customHeight="1">
      <c r="A84" s="188">
        <v>5</v>
      </c>
      <c r="B84" s="398" t="s">
        <v>95</v>
      </c>
      <c r="C84" s="399"/>
      <c r="D84" s="399"/>
      <c r="E84" s="399"/>
      <c r="F84" s="407"/>
      <c r="G84" s="410"/>
      <c r="H84" s="403" t="str">
        <f>$D$33</f>
        <v>LIME</v>
      </c>
      <c r="I84" s="402" t="str">
        <f t="shared" si="0"/>
        <v>BLACK</v>
      </c>
      <c r="J84" s="184" t="s">
        <v>92</v>
      </c>
      <c r="K84" s="184">
        <f>$P$35</f>
        <v>0</v>
      </c>
      <c r="L84" s="184">
        <v>1</v>
      </c>
      <c r="M84" s="184">
        <f t="shared" si="3"/>
        <v>0</v>
      </c>
      <c r="N84" s="189"/>
      <c r="O84" s="185">
        <f t="shared" si="2"/>
        <v>0</v>
      </c>
      <c r="P84" s="334"/>
    </row>
    <row r="85" spans="1:16" s="15" customFormat="1" ht="57.75" hidden="1" customHeight="1">
      <c r="A85" s="188">
        <v>6</v>
      </c>
      <c r="B85" s="399" t="s">
        <v>98</v>
      </c>
      <c r="C85" s="399"/>
      <c r="D85" s="399"/>
      <c r="E85" s="399"/>
      <c r="F85" s="405" t="s">
        <v>99</v>
      </c>
      <c r="G85" s="408" t="s">
        <v>100</v>
      </c>
      <c r="H85" s="420" t="str">
        <f>$D$18</f>
        <v>BLACK</v>
      </c>
      <c r="I85" s="421" t="str">
        <f t="shared" si="0"/>
        <v>BLACK</v>
      </c>
      <c r="J85" s="184" t="s">
        <v>92</v>
      </c>
      <c r="K85" s="184">
        <f>$P$20</f>
        <v>0</v>
      </c>
      <c r="L85" s="184">
        <v>1</v>
      </c>
      <c r="M85" s="189">
        <f>K85*L85</f>
        <v>0</v>
      </c>
      <c r="N85" s="189"/>
      <c r="O85" s="185">
        <f t="shared" si="2"/>
        <v>0</v>
      </c>
      <c r="P85" s="334"/>
    </row>
    <row r="86" spans="1:16" s="15" customFormat="1" ht="95.25" customHeight="1">
      <c r="A86" s="188">
        <v>6</v>
      </c>
      <c r="B86" s="399" t="s">
        <v>98</v>
      </c>
      <c r="C86" s="399"/>
      <c r="D86" s="399"/>
      <c r="E86" s="399"/>
      <c r="F86" s="418"/>
      <c r="G86" s="419"/>
      <c r="H86" s="422" t="str">
        <f>$D$23</f>
        <v>GREY HEATHER</v>
      </c>
      <c r="I86" s="422" t="str">
        <f t="shared" si="0"/>
        <v>BLACK</v>
      </c>
      <c r="J86" s="184" t="s">
        <v>92</v>
      </c>
      <c r="K86" s="184">
        <f>$P$25</f>
        <v>769</v>
      </c>
      <c r="L86" s="184">
        <v>1</v>
      </c>
      <c r="M86" s="189">
        <f>K86*L86</f>
        <v>769</v>
      </c>
      <c r="N86" s="189"/>
      <c r="O86" s="185">
        <f t="shared" si="2"/>
        <v>769</v>
      </c>
      <c r="P86" s="334"/>
    </row>
    <row r="87" spans="1:16" s="15" customFormat="1" ht="32.4" hidden="1">
      <c r="A87" s="188">
        <v>6</v>
      </c>
      <c r="B87" s="399" t="s">
        <v>98</v>
      </c>
      <c r="C87" s="399"/>
      <c r="D87" s="399"/>
      <c r="E87" s="399"/>
      <c r="F87" s="406"/>
      <c r="G87" s="409"/>
      <c r="H87" s="416" t="str">
        <f>$D$28</f>
        <v>WASHED BURGUNDY</v>
      </c>
      <c r="I87" s="417" t="str">
        <f t="shared" si="0"/>
        <v>BLACK</v>
      </c>
      <c r="J87" s="184" t="s">
        <v>92</v>
      </c>
      <c r="K87" s="184">
        <f>$P$30</f>
        <v>0</v>
      </c>
      <c r="L87" s="184">
        <v>1</v>
      </c>
      <c r="M87" s="189">
        <f>K87*L87</f>
        <v>0</v>
      </c>
      <c r="N87" s="189"/>
      <c r="O87" s="185">
        <f t="shared" si="2"/>
        <v>0</v>
      </c>
      <c r="P87" s="334"/>
    </row>
    <row r="88" spans="1:16" s="15" customFormat="1" ht="32.4" hidden="1">
      <c r="A88" s="188">
        <v>6</v>
      </c>
      <c r="B88" s="399" t="s">
        <v>98</v>
      </c>
      <c r="C88" s="399"/>
      <c r="D88" s="399"/>
      <c r="E88" s="399"/>
      <c r="F88" s="407"/>
      <c r="G88" s="410"/>
      <c r="H88" s="403" t="str">
        <f>$D$33</f>
        <v>LIME</v>
      </c>
      <c r="I88" s="402" t="str">
        <f t="shared" si="0"/>
        <v>BLACK</v>
      </c>
      <c r="J88" s="184" t="s">
        <v>92</v>
      </c>
      <c r="K88" s="184">
        <f>$P$35</f>
        <v>0</v>
      </c>
      <c r="L88" s="184">
        <v>1</v>
      </c>
      <c r="M88" s="189">
        <f>K88*L88</f>
        <v>0</v>
      </c>
      <c r="N88" s="189"/>
      <c r="O88" s="185">
        <f t="shared" si="2"/>
        <v>0</v>
      </c>
      <c r="P88" s="334"/>
    </row>
    <row r="89" spans="1:16" s="26" customFormat="1" ht="33" thickBot="1">
      <c r="B89" s="91" t="s">
        <v>101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11" t="s">
        <v>74</v>
      </c>
      <c r="B90" s="412"/>
      <c r="C90" s="412"/>
      <c r="D90" s="412"/>
      <c r="E90" s="413"/>
      <c r="F90" s="84" t="s">
        <v>75</v>
      </c>
      <c r="G90" s="84" t="s">
        <v>76</v>
      </c>
      <c r="H90" s="414" t="s">
        <v>77</v>
      </c>
      <c r="I90" s="415"/>
      <c r="J90" s="85" t="s">
        <v>57</v>
      </c>
      <c r="K90" s="84" t="s">
        <v>78</v>
      </c>
      <c r="L90" s="84" t="s">
        <v>79</v>
      </c>
      <c r="M90" s="86" t="s">
        <v>80</v>
      </c>
      <c r="N90" s="86" t="s">
        <v>81</v>
      </c>
      <c r="O90" s="86" t="s">
        <v>82</v>
      </c>
      <c r="P90" s="86" t="s">
        <v>83</v>
      </c>
    </row>
    <row r="91" spans="1:16" s="34" customFormat="1" ht="32.4" hidden="1">
      <c r="A91" s="188">
        <v>1</v>
      </c>
      <c r="B91" s="398" t="s">
        <v>102</v>
      </c>
      <c r="C91" s="399"/>
      <c r="D91" s="399"/>
      <c r="E91" s="399"/>
      <c r="F91" s="405" t="s">
        <v>96</v>
      </c>
      <c r="G91" s="408" t="s">
        <v>103</v>
      </c>
      <c r="H91" s="403" t="str">
        <f>$D$18</f>
        <v>BLACK</v>
      </c>
      <c r="I91" s="402" t="str">
        <f t="shared" ref="I91:I126" si="4">$E$47</f>
        <v>BLACK</v>
      </c>
      <c r="J91" s="184" t="s">
        <v>104</v>
      </c>
      <c r="K91" s="184">
        <f>$P$20</f>
        <v>0</v>
      </c>
      <c r="L91" s="184">
        <v>2</v>
      </c>
      <c r="M91" s="184">
        <f t="shared" ref="M91:M118" si="5">K91*L91</f>
        <v>0</v>
      </c>
      <c r="N91" s="189"/>
      <c r="O91" s="185">
        <f t="shared" ref="O91:O131" si="6">ROUNDUP(N91+M91,0)</f>
        <v>0</v>
      </c>
      <c r="P91" s="336"/>
    </row>
    <row r="92" spans="1:16" s="34" customFormat="1" ht="98.25" customHeight="1">
      <c r="A92" s="188">
        <v>1</v>
      </c>
      <c r="B92" s="398" t="s">
        <v>102</v>
      </c>
      <c r="C92" s="399"/>
      <c r="D92" s="399"/>
      <c r="E92" s="399"/>
      <c r="F92" s="406"/>
      <c r="G92" s="409"/>
      <c r="H92" s="403" t="str">
        <f>$D$23</f>
        <v>GREY HEATHER</v>
      </c>
      <c r="I92" s="402" t="str">
        <f t="shared" si="4"/>
        <v>BLACK</v>
      </c>
      <c r="J92" s="184" t="s">
        <v>104</v>
      </c>
      <c r="K92" s="184">
        <f>$P$25</f>
        <v>769</v>
      </c>
      <c r="L92" s="184">
        <v>2</v>
      </c>
      <c r="M92" s="184">
        <f t="shared" si="5"/>
        <v>1538</v>
      </c>
      <c r="N92" s="189"/>
      <c r="O92" s="185">
        <f t="shared" si="6"/>
        <v>1538</v>
      </c>
      <c r="P92" s="336" t="s">
        <v>105</v>
      </c>
    </row>
    <row r="93" spans="1:16" s="34" customFormat="1" ht="32.4" hidden="1">
      <c r="A93" s="188">
        <v>1</v>
      </c>
      <c r="B93" s="398" t="s">
        <v>102</v>
      </c>
      <c r="C93" s="399"/>
      <c r="D93" s="399"/>
      <c r="E93" s="399"/>
      <c r="F93" s="406"/>
      <c r="G93" s="409"/>
      <c r="H93" s="403" t="str">
        <f>$D$28</f>
        <v>WASHED BURGUNDY</v>
      </c>
      <c r="I93" s="402" t="str">
        <f t="shared" si="4"/>
        <v>BLACK</v>
      </c>
      <c r="J93" s="184" t="s">
        <v>104</v>
      </c>
      <c r="K93" s="184">
        <f>$P$30</f>
        <v>0</v>
      </c>
      <c r="L93" s="184">
        <v>2</v>
      </c>
      <c r="M93" s="184">
        <f t="shared" si="5"/>
        <v>0</v>
      </c>
      <c r="N93" s="189"/>
      <c r="O93" s="185">
        <f t="shared" si="6"/>
        <v>0</v>
      </c>
      <c r="P93" s="336"/>
    </row>
    <row r="94" spans="1:16" s="34" customFormat="1" ht="32.4" hidden="1">
      <c r="A94" s="188">
        <v>1</v>
      </c>
      <c r="B94" s="398" t="s">
        <v>102</v>
      </c>
      <c r="C94" s="399"/>
      <c r="D94" s="399"/>
      <c r="E94" s="399"/>
      <c r="F94" s="407"/>
      <c r="G94" s="410"/>
      <c r="H94" s="403" t="str">
        <f>$D$33</f>
        <v>LIME</v>
      </c>
      <c r="I94" s="402" t="str">
        <f t="shared" si="4"/>
        <v>BLACK</v>
      </c>
      <c r="J94" s="184" t="s">
        <v>104</v>
      </c>
      <c r="K94" s="184">
        <f>$P$35</f>
        <v>0</v>
      </c>
      <c r="L94" s="184">
        <v>2</v>
      </c>
      <c r="M94" s="184">
        <f t="shared" si="5"/>
        <v>0</v>
      </c>
      <c r="N94" s="189"/>
      <c r="O94" s="185">
        <f t="shared" si="6"/>
        <v>0</v>
      </c>
      <c r="P94" s="336"/>
    </row>
    <row r="95" spans="1:16" s="34" customFormat="1" ht="32.4" hidden="1">
      <c r="A95" s="188">
        <v>2</v>
      </c>
      <c r="B95" s="372" t="s">
        <v>106</v>
      </c>
      <c r="C95" s="404"/>
      <c r="D95" s="404"/>
      <c r="E95" s="373"/>
      <c r="F95" s="405" t="s">
        <v>96</v>
      </c>
      <c r="G95" s="408" t="s">
        <v>103</v>
      </c>
      <c r="H95" s="403" t="str">
        <f>$D$18</f>
        <v>BLACK</v>
      </c>
      <c r="I95" s="402" t="str">
        <f t="shared" si="4"/>
        <v>BLACK</v>
      </c>
      <c r="J95" s="184" t="s">
        <v>104</v>
      </c>
      <c r="K95" s="184">
        <f>$P$20</f>
        <v>0</v>
      </c>
      <c r="L95" s="190">
        <f>L107*2</f>
        <v>0.08</v>
      </c>
      <c r="M95" s="184">
        <f t="shared" si="5"/>
        <v>0</v>
      </c>
      <c r="N95" s="189"/>
      <c r="O95" s="185">
        <f t="shared" si="6"/>
        <v>0</v>
      </c>
      <c r="P95" s="336"/>
    </row>
    <row r="96" spans="1:16" s="34" customFormat="1" ht="98.25" customHeight="1">
      <c r="A96" s="188">
        <v>2</v>
      </c>
      <c r="B96" s="372" t="s">
        <v>106</v>
      </c>
      <c r="C96" s="404"/>
      <c r="D96" s="404"/>
      <c r="E96" s="373"/>
      <c r="F96" s="406"/>
      <c r="G96" s="409"/>
      <c r="H96" s="403" t="str">
        <f>$D$23</f>
        <v>GREY HEATHER</v>
      </c>
      <c r="I96" s="402" t="str">
        <f t="shared" si="4"/>
        <v>BLACK</v>
      </c>
      <c r="J96" s="184" t="s">
        <v>104</v>
      </c>
      <c r="K96" s="184">
        <f>$P$25</f>
        <v>769</v>
      </c>
      <c r="L96" s="190">
        <f>L108*2</f>
        <v>0.08</v>
      </c>
      <c r="M96" s="184">
        <f t="shared" si="5"/>
        <v>61.52</v>
      </c>
      <c r="N96" s="189"/>
      <c r="O96" s="185">
        <f t="shared" si="6"/>
        <v>62</v>
      </c>
      <c r="P96" s="336" t="s">
        <v>105</v>
      </c>
    </row>
    <row r="97" spans="1:16" s="34" customFormat="1" ht="32.4" hidden="1">
      <c r="A97" s="188">
        <v>2</v>
      </c>
      <c r="B97" s="372" t="s">
        <v>106</v>
      </c>
      <c r="C97" s="404"/>
      <c r="D97" s="404"/>
      <c r="E97" s="373"/>
      <c r="F97" s="406"/>
      <c r="G97" s="409"/>
      <c r="H97" s="403" t="str">
        <f>$D$28</f>
        <v>WASHED BURGUNDY</v>
      </c>
      <c r="I97" s="402" t="str">
        <f t="shared" si="4"/>
        <v>BLACK</v>
      </c>
      <c r="J97" s="184" t="s">
        <v>104</v>
      </c>
      <c r="K97" s="184">
        <f>$P$30</f>
        <v>0</v>
      </c>
      <c r="L97" s="190">
        <f>L109*2</f>
        <v>0.08</v>
      </c>
      <c r="M97" s="184">
        <f t="shared" si="5"/>
        <v>0</v>
      </c>
      <c r="N97" s="189"/>
      <c r="O97" s="185">
        <f t="shared" si="6"/>
        <v>0</v>
      </c>
      <c r="P97" s="336"/>
    </row>
    <row r="98" spans="1:16" s="34" customFormat="1" ht="32.4" hidden="1">
      <c r="A98" s="188">
        <v>2</v>
      </c>
      <c r="B98" s="372" t="s">
        <v>106</v>
      </c>
      <c r="C98" s="404"/>
      <c r="D98" s="404"/>
      <c r="E98" s="373"/>
      <c r="F98" s="407"/>
      <c r="G98" s="410"/>
      <c r="H98" s="403" t="str">
        <f>$D$33</f>
        <v>LIME</v>
      </c>
      <c r="I98" s="402" t="str">
        <f t="shared" si="4"/>
        <v>BLACK</v>
      </c>
      <c r="J98" s="184" t="s">
        <v>104</v>
      </c>
      <c r="K98" s="184">
        <f>$P$35</f>
        <v>0</v>
      </c>
      <c r="L98" s="190">
        <f>L110*2</f>
        <v>0.08</v>
      </c>
      <c r="M98" s="184">
        <f t="shared" si="5"/>
        <v>0</v>
      </c>
      <c r="N98" s="189"/>
      <c r="O98" s="185">
        <f t="shared" si="6"/>
        <v>0</v>
      </c>
      <c r="P98" s="336"/>
    </row>
    <row r="99" spans="1:16" s="34" customFormat="1" ht="32.4" hidden="1">
      <c r="A99" s="188">
        <v>3</v>
      </c>
      <c r="B99" s="372" t="s">
        <v>107</v>
      </c>
      <c r="C99" s="404"/>
      <c r="D99" s="404"/>
      <c r="E99" s="373"/>
      <c r="F99" s="405" t="s">
        <v>108</v>
      </c>
      <c r="G99" s="408" t="s">
        <v>109</v>
      </c>
      <c r="H99" s="403" t="str">
        <f>$D$18</f>
        <v>BLACK</v>
      </c>
      <c r="I99" s="402" t="str">
        <f t="shared" si="4"/>
        <v>BLACK</v>
      </c>
      <c r="J99" s="184" t="s">
        <v>104</v>
      </c>
      <c r="K99" s="184">
        <f>$P$20</f>
        <v>0</v>
      </c>
      <c r="L99" s="184">
        <v>1</v>
      </c>
      <c r="M99" s="184">
        <f t="shared" si="5"/>
        <v>0</v>
      </c>
      <c r="N99" s="189"/>
      <c r="O99" s="185">
        <f t="shared" si="6"/>
        <v>0</v>
      </c>
      <c r="P99" s="336"/>
    </row>
    <row r="100" spans="1:16" s="34" customFormat="1" ht="98.25" customHeight="1">
      <c r="A100" s="188">
        <v>3</v>
      </c>
      <c r="B100" s="372" t="s">
        <v>107</v>
      </c>
      <c r="C100" s="404"/>
      <c r="D100" s="404"/>
      <c r="E100" s="373"/>
      <c r="F100" s="406"/>
      <c r="G100" s="409"/>
      <c r="H100" s="403" t="str">
        <f>$D$23</f>
        <v>GREY HEATHER</v>
      </c>
      <c r="I100" s="402" t="str">
        <f t="shared" si="4"/>
        <v>BLACK</v>
      </c>
      <c r="J100" s="184" t="s">
        <v>104</v>
      </c>
      <c r="K100" s="184">
        <f>$P$25</f>
        <v>769</v>
      </c>
      <c r="L100" s="184">
        <v>1</v>
      </c>
      <c r="M100" s="184">
        <f t="shared" si="5"/>
        <v>769</v>
      </c>
      <c r="N100" s="189"/>
      <c r="O100" s="185">
        <f t="shared" si="6"/>
        <v>769</v>
      </c>
      <c r="P100" s="336"/>
    </row>
    <row r="101" spans="1:16" s="34" customFormat="1" ht="32.4" hidden="1">
      <c r="A101" s="188">
        <v>3</v>
      </c>
      <c r="B101" s="372" t="s">
        <v>107</v>
      </c>
      <c r="C101" s="404"/>
      <c r="D101" s="404"/>
      <c r="E101" s="373"/>
      <c r="F101" s="406"/>
      <c r="G101" s="409"/>
      <c r="H101" s="403" t="str">
        <f>$D$28</f>
        <v>WASHED BURGUNDY</v>
      </c>
      <c r="I101" s="402" t="str">
        <f t="shared" si="4"/>
        <v>BLACK</v>
      </c>
      <c r="J101" s="184" t="s">
        <v>104</v>
      </c>
      <c r="K101" s="184">
        <f>$P$30</f>
        <v>0</v>
      </c>
      <c r="L101" s="184">
        <v>1</v>
      </c>
      <c r="M101" s="184">
        <f t="shared" si="5"/>
        <v>0</v>
      </c>
      <c r="N101" s="189"/>
      <c r="O101" s="185">
        <f t="shared" si="6"/>
        <v>0</v>
      </c>
      <c r="P101" s="336"/>
    </row>
    <row r="102" spans="1:16" s="34" customFormat="1" ht="32.4" hidden="1">
      <c r="A102" s="188">
        <v>3</v>
      </c>
      <c r="B102" s="372" t="s">
        <v>107</v>
      </c>
      <c r="C102" s="404"/>
      <c r="D102" s="404"/>
      <c r="E102" s="373"/>
      <c r="F102" s="407"/>
      <c r="G102" s="410"/>
      <c r="H102" s="403" t="str">
        <f>$D$33</f>
        <v>LIME</v>
      </c>
      <c r="I102" s="402" t="str">
        <f t="shared" si="4"/>
        <v>BLACK</v>
      </c>
      <c r="J102" s="184" t="s">
        <v>104</v>
      </c>
      <c r="K102" s="184">
        <f>$P$35</f>
        <v>0</v>
      </c>
      <c r="L102" s="184">
        <v>1</v>
      </c>
      <c r="M102" s="184">
        <f t="shared" si="5"/>
        <v>0</v>
      </c>
      <c r="N102" s="189"/>
      <c r="O102" s="185">
        <f t="shared" si="6"/>
        <v>0</v>
      </c>
      <c r="P102" s="336"/>
    </row>
    <row r="103" spans="1:16" s="34" customFormat="1" ht="32.4" hidden="1">
      <c r="A103" s="188">
        <v>4</v>
      </c>
      <c r="B103" s="372" t="s">
        <v>110</v>
      </c>
      <c r="C103" s="404"/>
      <c r="D103" s="404"/>
      <c r="E103" s="373"/>
      <c r="F103" s="182" t="s">
        <v>111</v>
      </c>
      <c r="G103" s="182"/>
      <c r="H103" s="403" t="str">
        <f>$D$18</f>
        <v>BLACK</v>
      </c>
      <c r="I103" s="402" t="str">
        <f t="shared" si="4"/>
        <v>BLACK</v>
      </c>
      <c r="J103" s="184" t="s">
        <v>104</v>
      </c>
      <c r="K103" s="184">
        <f>$P$20</f>
        <v>0</v>
      </c>
      <c r="L103" s="184">
        <v>1</v>
      </c>
      <c r="M103" s="184">
        <f t="shared" si="5"/>
        <v>0</v>
      </c>
      <c r="N103" s="189"/>
      <c r="O103" s="185">
        <f t="shared" si="6"/>
        <v>0</v>
      </c>
      <c r="P103" s="336"/>
    </row>
    <row r="104" spans="1:16" s="34" customFormat="1" ht="63.75" customHeight="1">
      <c r="A104" s="188">
        <v>4</v>
      </c>
      <c r="B104" s="372" t="s">
        <v>110</v>
      </c>
      <c r="C104" s="404"/>
      <c r="D104" s="404"/>
      <c r="E104" s="373"/>
      <c r="F104" s="182" t="s">
        <v>111</v>
      </c>
      <c r="G104" s="182"/>
      <c r="H104" s="403" t="str">
        <f>$D$23</f>
        <v>GREY HEATHER</v>
      </c>
      <c r="I104" s="402" t="str">
        <f t="shared" si="4"/>
        <v>BLACK</v>
      </c>
      <c r="J104" s="184" t="s">
        <v>104</v>
      </c>
      <c r="K104" s="184">
        <f>$P$25</f>
        <v>769</v>
      </c>
      <c r="L104" s="184">
        <v>1</v>
      </c>
      <c r="M104" s="184">
        <f t="shared" si="5"/>
        <v>769</v>
      </c>
      <c r="N104" s="189"/>
      <c r="O104" s="185">
        <f t="shared" si="6"/>
        <v>769</v>
      </c>
      <c r="P104" s="336"/>
    </row>
    <row r="105" spans="1:16" s="34" customFormat="1" ht="32.4" hidden="1">
      <c r="A105" s="188">
        <v>4</v>
      </c>
      <c r="B105" s="372" t="s">
        <v>110</v>
      </c>
      <c r="C105" s="404"/>
      <c r="D105" s="404"/>
      <c r="E105" s="373"/>
      <c r="F105" s="182" t="s">
        <v>111</v>
      </c>
      <c r="G105" s="182"/>
      <c r="H105" s="403" t="str">
        <f>$D$28</f>
        <v>WASHED BURGUNDY</v>
      </c>
      <c r="I105" s="402" t="str">
        <f t="shared" si="4"/>
        <v>BLACK</v>
      </c>
      <c r="J105" s="184" t="s">
        <v>104</v>
      </c>
      <c r="K105" s="184">
        <f>$P$30</f>
        <v>0</v>
      </c>
      <c r="L105" s="184">
        <v>1</v>
      </c>
      <c r="M105" s="184">
        <f t="shared" si="5"/>
        <v>0</v>
      </c>
      <c r="N105" s="189"/>
      <c r="O105" s="185">
        <f t="shared" si="6"/>
        <v>0</v>
      </c>
      <c r="P105" s="336"/>
    </row>
    <row r="106" spans="1:16" s="34" customFormat="1" ht="32.4" hidden="1">
      <c r="A106" s="188">
        <v>4</v>
      </c>
      <c r="B106" s="372" t="s">
        <v>110</v>
      </c>
      <c r="C106" s="404"/>
      <c r="D106" s="404"/>
      <c r="E106" s="373"/>
      <c r="F106" s="182" t="s">
        <v>111</v>
      </c>
      <c r="G106" s="182"/>
      <c r="H106" s="403" t="str">
        <f>$D$33</f>
        <v>LIME</v>
      </c>
      <c r="I106" s="402" t="str">
        <f t="shared" si="4"/>
        <v>BLACK</v>
      </c>
      <c r="J106" s="184" t="s">
        <v>104</v>
      </c>
      <c r="K106" s="184">
        <f>$P$35</f>
        <v>0</v>
      </c>
      <c r="L106" s="184">
        <v>1</v>
      </c>
      <c r="M106" s="184">
        <f t="shared" si="5"/>
        <v>0</v>
      </c>
      <c r="N106" s="189"/>
      <c r="O106" s="185">
        <f t="shared" si="6"/>
        <v>0</v>
      </c>
      <c r="P106" s="336"/>
    </row>
    <row r="107" spans="1:16" s="34" customFormat="1" ht="32.4" hidden="1">
      <c r="A107" s="188">
        <v>5</v>
      </c>
      <c r="B107" s="398" t="s">
        <v>112</v>
      </c>
      <c r="C107" s="399"/>
      <c r="D107" s="399"/>
      <c r="E107" s="399"/>
      <c r="F107" s="182" t="s">
        <v>113</v>
      </c>
      <c r="G107" s="182"/>
      <c r="H107" s="403" t="str">
        <f>$D$18</f>
        <v>BLACK</v>
      </c>
      <c r="I107" s="402" t="str">
        <f t="shared" si="4"/>
        <v>BLACK</v>
      </c>
      <c r="J107" s="184" t="s">
        <v>104</v>
      </c>
      <c r="K107" s="184">
        <f>$P$20</f>
        <v>0</v>
      </c>
      <c r="L107" s="190">
        <f>1/25</f>
        <v>0.04</v>
      </c>
      <c r="M107" s="184">
        <f t="shared" si="5"/>
        <v>0</v>
      </c>
      <c r="N107" s="189"/>
      <c r="O107" s="185">
        <f t="shared" si="6"/>
        <v>0</v>
      </c>
      <c r="P107" s="336"/>
    </row>
    <row r="108" spans="1:16" s="34" customFormat="1" ht="63.75" customHeight="1">
      <c r="A108" s="188">
        <v>5</v>
      </c>
      <c r="B108" s="398" t="s">
        <v>112</v>
      </c>
      <c r="C108" s="399"/>
      <c r="D108" s="399"/>
      <c r="E108" s="399"/>
      <c r="F108" s="182" t="s">
        <v>113</v>
      </c>
      <c r="G108" s="182"/>
      <c r="H108" s="403" t="str">
        <f>$D$23</f>
        <v>GREY HEATHER</v>
      </c>
      <c r="I108" s="402" t="str">
        <f t="shared" si="4"/>
        <v>BLACK</v>
      </c>
      <c r="J108" s="184" t="s">
        <v>104</v>
      </c>
      <c r="K108" s="184">
        <f>$P$25</f>
        <v>769</v>
      </c>
      <c r="L108" s="190">
        <f>1/25</f>
        <v>0.04</v>
      </c>
      <c r="M108" s="184">
        <f t="shared" si="5"/>
        <v>30.76</v>
      </c>
      <c r="N108" s="189"/>
      <c r="O108" s="185">
        <f t="shared" si="6"/>
        <v>31</v>
      </c>
      <c r="P108" s="336"/>
    </row>
    <row r="109" spans="1:16" s="34" customFormat="1" ht="32.4" hidden="1">
      <c r="A109" s="188">
        <v>5</v>
      </c>
      <c r="B109" s="398" t="s">
        <v>112</v>
      </c>
      <c r="C109" s="399"/>
      <c r="D109" s="399"/>
      <c r="E109" s="399"/>
      <c r="F109" s="182" t="s">
        <v>113</v>
      </c>
      <c r="G109" s="182"/>
      <c r="H109" s="403" t="str">
        <f>$D$28</f>
        <v>WASHED BURGUNDY</v>
      </c>
      <c r="I109" s="402" t="str">
        <f t="shared" si="4"/>
        <v>BLACK</v>
      </c>
      <c r="J109" s="184" t="s">
        <v>104</v>
      </c>
      <c r="K109" s="184">
        <f>$P$30</f>
        <v>0</v>
      </c>
      <c r="L109" s="190">
        <f>1/25</f>
        <v>0.04</v>
      </c>
      <c r="M109" s="184">
        <f t="shared" si="5"/>
        <v>0</v>
      </c>
      <c r="N109" s="189"/>
      <c r="O109" s="185">
        <f t="shared" si="6"/>
        <v>0</v>
      </c>
      <c r="P109" s="336"/>
    </row>
    <row r="110" spans="1:16" s="34" customFormat="1" ht="32.4" hidden="1">
      <c r="A110" s="188">
        <v>5</v>
      </c>
      <c r="B110" s="398" t="s">
        <v>112</v>
      </c>
      <c r="C110" s="399"/>
      <c r="D110" s="399"/>
      <c r="E110" s="399"/>
      <c r="F110" s="182" t="s">
        <v>113</v>
      </c>
      <c r="G110" s="182"/>
      <c r="H110" s="403" t="str">
        <f>$D$33</f>
        <v>LIME</v>
      </c>
      <c r="I110" s="402" t="str">
        <f t="shared" si="4"/>
        <v>BLACK</v>
      </c>
      <c r="J110" s="184" t="s">
        <v>104</v>
      </c>
      <c r="K110" s="184">
        <f>$P$35</f>
        <v>0</v>
      </c>
      <c r="L110" s="190">
        <f>1/25</f>
        <v>0.04</v>
      </c>
      <c r="M110" s="184">
        <f t="shared" si="5"/>
        <v>0</v>
      </c>
      <c r="N110" s="189"/>
      <c r="O110" s="185">
        <f t="shared" si="6"/>
        <v>0</v>
      </c>
      <c r="P110" s="336"/>
    </row>
    <row r="111" spans="1:16" s="34" customFormat="1" ht="32.4" hidden="1">
      <c r="A111" s="188">
        <v>6</v>
      </c>
      <c r="B111" s="398" t="s">
        <v>114</v>
      </c>
      <c r="C111" s="399"/>
      <c r="D111" s="399"/>
      <c r="E111" s="399"/>
      <c r="F111" s="182" t="s">
        <v>113</v>
      </c>
      <c r="G111" s="182"/>
      <c r="H111" s="403" t="str">
        <f>$D$18</f>
        <v>BLACK</v>
      </c>
      <c r="I111" s="402" t="str">
        <f t="shared" si="4"/>
        <v>BLACK</v>
      </c>
      <c r="J111" s="184" t="s">
        <v>104</v>
      </c>
      <c r="K111" s="184">
        <f>$P$20</f>
        <v>0</v>
      </c>
      <c r="L111" s="190">
        <f>L107*2</f>
        <v>0.08</v>
      </c>
      <c r="M111" s="184">
        <f t="shared" si="5"/>
        <v>0</v>
      </c>
      <c r="N111" s="189"/>
      <c r="O111" s="185">
        <f t="shared" si="6"/>
        <v>0</v>
      </c>
      <c r="P111" s="336"/>
    </row>
    <row r="112" spans="1:16" s="34" customFormat="1" ht="63.75" customHeight="1">
      <c r="A112" s="188">
        <v>6</v>
      </c>
      <c r="B112" s="398" t="s">
        <v>114</v>
      </c>
      <c r="C112" s="399"/>
      <c r="D112" s="399"/>
      <c r="E112" s="399"/>
      <c r="F112" s="182" t="s">
        <v>113</v>
      </c>
      <c r="G112" s="182"/>
      <c r="H112" s="403" t="str">
        <f>$D$23</f>
        <v>GREY HEATHER</v>
      </c>
      <c r="I112" s="402" t="str">
        <f t="shared" si="4"/>
        <v>BLACK</v>
      </c>
      <c r="J112" s="184" t="s">
        <v>104</v>
      </c>
      <c r="K112" s="184">
        <f>$P$25</f>
        <v>769</v>
      </c>
      <c r="L112" s="190">
        <f>L108*2</f>
        <v>0.08</v>
      </c>
      <c r="M112" s="184">
        <f t="shared" si="5"/>
        <v>61.52</v>
      </c>
      <c r="N112" s="189"/>
      <c r="O112" s="185">
        <f t="shared" si="6"/>
        <v>62</v>
      </c>
      <c r="P112" s="336"/>
    </row>
    <row r="113" spans="1:16" s="34" customFormat="1" ht="32.4" hidden="1">
      <c r="A113" s="188">
        <v>6</v>
      </c>
      <c r="B113" s="398" t="s">
        <v>114</v>
      </c>
      <c r="C113" s="399"/>
      <c r="D113" s="399"/>
      <c r="E113" s="399"/>
      <c r="F113" s="182" t="s">
        <v>113</v>
      </c>
      <c r="G113" s="182"/>
      <c r="H113" s="403" t="str">
        <f>$D$28</f>
        <v>WASHED BURGUNDY</v>
      </c>
      <c r="I113" s="402" t="str">
        <f t="shared" si="4"/>
        <v>BLACK</v>
      </c>
      <c r="J113" s="184" t="s">
        <v>104</v>
      </c>
      <c r="K113" s="184">
        <f>$P$30</f>
        <v>0</v>
      </c>
      <c r="L113" s="190">
        <f>L109*2</f>
        <v>0.08</v>
      </c>
      <c r="M113" s="184">
        <f t="shared" si="5"/>
        <v>0</v>
      </c>
      <c r="N113" s="189"/>
      <c r="O113" s="185">
        <f t="shared" si="6"/>
        <v>0</v>
      </c>
      <c r="P113" s="336"/>
    </row>
    <row r="114" spans="1:16" s="34" customFormat="1" ht="32.4" hidden="1">
      <c r="A114" s="188">
        <v>6</v>
      </c>
      <c r="B114" s="398" t="s">
        <v>114</v>
      </c>
      <c r="C114" s="399"/>
      <c r="D114" s="399"/>
      <c r="E114" s="399"/>
      <c r="F114" s="182" t="s">
        <v>113</v>
      </c>
      <c r="G114" s="182"/>
      <c r="H114" s="403" t="str">
        <f>$D$33</f>
        <v>LIME</v>
      </c>
      <c r="I114" s="402" t="str">
        <f t="shared" si="4"/>
        <v>BLACK</v>
      </c>
      <c r="J114" s="184" t="s">
        <v>104</v>
      </c>
      <c r="K114" s="184">
        <f>$P$35</f>
        <v>0</v>
      </c>
      <c r="L114" s="190">
        <f>L110*2</f>
        <v>0.08</v>
      </c>
      <c r="M114" s="184">
        <f t="shared" si="5"/>
        <v>0</v>
      </c>
      <c r="N114" s="189"/>
      <c r="O114" s="185">
        <f t="shared" si="6"/>
        <v>0</v>
      </c>
      <c r="P114" s="336"/>
    </row>
    <row r="115" spans="1:16" s="34" customFormat="1" ht="32.4" hidden="1">
      <c r="A115" s="188">
        <v>7</v>
      </c>
      <c r="B115" s="398" t="s">
        <v>115</v>
      </c>
      <c r="C115" s="399"/>
      <c r="D115" s="399"/>
      <c r="E115" s="399"/>
      <c r="F115" s="182" t="s">
        <v>111</v>
      </c>
      <c r="G115" s="182"/>
      <c r="H115" s="403" t="str">
        <f>$D$18</f>
        <v>BLACK</v>
      </c>
      <c r="I115" s="402" t="str">
        <f t="shared" si="4"/>
        <v>BLACK</v>
      </c>
      <c r="J115" s="184" t="s">
        <v>104</v>
      </c>
      <c r="K115" s="184">
        <f>$P$20</f>
        <v>0</v>
      </c>
      <c r="L115" s="190">
        <f>L107</f>
        <v>0.04</v>
      </c>
      <c r="M115" s="184">
        <f t="shared" si="5"/>
        <v>0</v>
      </c>
      <c r="N115" s="189"/>
      <c r="O115" s="185">
        <f t="shared" si="6"/>
        <v>0</v>
      </c>
      <c r="P115" s="336"/>
    </row>
    <row r="116" spans="1:16" s="34" customFormat="1" ht="63.75" customHeight="1">
      <c r="A116" s="188">
        <v>7</v>
      </c>
      <c r="B116" s="398" t="s">
        <v>115</v>
      </c>
      <c r="C116" s="399"/>
      <c r="D116" s="399"/>
      <c r="E116" s="399"/>
      <c r="F116" s="182" t="s">
        <v>111</v>
      </c>
      <c r="G116" s="182"/>
      <c r="H116" s="403" t="str">
        <f>$D$23</f>
        <v>GREY HEATHER</v>
      </c>
      <c r="I116" s="402" t="str">
        <f t="shared" si="4"/>
        <v>BLACK</v>
      </c>
      <c r="J116" s="184" t="s">
        <v>104</v>
      </c>
      <c r="K116" s="184">
        <f>$P$25</f>
        <v>769</v>
      </c>
      <c r="L116" s="190">
        <f>L108</f>
        <v>0.04</v>
      </c>
      <c r="M116" s="184">
        <f t="shared" si="5"/>
        <v>30.76</v>
      </c>
      <c r="N116" s="189"/>
      <c r="O116" s="185">
        <f t="shared" si="6"/>
        <v>31</v>
      </c>
      <c r="P116" s="336"/>
    </row>
    <row r="117" spans="1:16" s="34" customFormat="1" ht="32.4" hidden="1">
      <c r="A117" s="188">
        <v>7</v>
      </c>
      <c r="B117" s="398" t="s">
        <v>115</v>
      </c>
      <c r="C117" s="399"/>
      <c r="D117" s="399"/>
      <c r="E117" s="399"/>
      <c r="F117" s="182" t="s">
        <v>111</v>
      </c>
      <c r="G117" s="182"/>
      <c r="H117" s="403" t="str">
        <f>$D$28</f>
        <v>WASHED BURGUNDY</v>
      </c>
      <c r="I117" s="402" t="str">
        <f t="shared" si="4"/>
        <v>BLACK</v>
      </c>
      <c r="J117" s="184" t="s">
        <v>104</v>
      </c>
      <c r="K117" s="184">
        <f>$P$30</f>
        <v>0</v>
      </c>
      <c r="L117" s="190">
        <f>L109</f>
        <v>0.04</v>
      </c>
      <c r="M117" s="184">
        <f t="shared" si="5"/>
        <v>0</v>
      </c>
      <c r="N117" s="189"/>
      <c r="O117" s="185">
        <f t="shared" si="6"/>
        <v>0</v>
      </c>
      <c r="P117" s="336"/>
    </row>
    <row r="118" spans="1:16" s="34" customFormat="1" ht="32.4" hidden="1">
      <c r="A118" s="188">
        <v>7</v>
      </c>
      <c r="B118" s="398" t="s">
        <v>115</v>
      </c>
      <c r="C118" s="399"/>
      <c r="D118" s="399"/>
      <c r="E118" s="399"/>
      <c r="F118" s="182" t="s">
        <v>111</v>
      </c>
      <c r="G118" s="182"/>
      <c r="H118" s="403" t="str">
        <f>$D$33</f>
        <v>LIME</v>
      </c>
      <c r="I118" s="402" t="str">
        <f t="shared" si="4"/>
        <v>BLACK</v>
      </c>
      <c r="J118" s="184" t="s">
        <v>104</v>
      </c>
      <c r="K118" s="184">
        <f>$P$35</f>
        <v>0</v>
      </c>
      <c r="L118" s="190">
        <f>L110</f>
        <v>0.04</v>
      </c>
      <c r="M118" s="184">
        <f t="shared" si="5"/>
        <v>0</v>
      </c>
      <c r="N118" s="189"/>
      <c r="O118" s="185">
        <f t="shared" si="6"/>
        <v>0</v>
      </c>
      <c r="P118" s="336"/>
    </row>
    <row r="119" spans="1:16" s="34" customFormat="1" ht="32.4" hidden="1">
      <c r="A119" s="188">
        <v>8</v>
      </c>
      <c r="B119" s="372" t="s">
        <v>116</v>
      </c>
      <c r="C119" s="404"/>
      <c r="D119" s="404"/>
      <c r="E119" s="373"/>
      <c r="F119" s="182" t="s">
        <v>117</v>
      </c>
      <c r="G119" s="182"/>
      <c r="H119" s="403" t="str">
        <f>$D$18</f>
        <v>BLACK</v>
      </c>
      <c r="I119" s="402" t="str">
        <f t="shared" si="4"/>
        <v>BLACK</v>
      </c>
      <c r="J119" s="184" t="s">
        <v>104</v>
      </c>
      <c r="K119" s="184">
        <f>$P$20</f>
        <v>0</v>
      </c>
      <c r="L119" s="184">
        <v>1</v>
      </c>
      <c r="M119" s="184">
        <f>K119*L119</f>
        <v>0</v>
      </c>
      <c r="N119" s="189"/>
      <c r="O119" s="185">
        <f t="shared" si="6"/>
        <v>0</v>
      </c>
      <c r="P119" s="336"/>
    </row>
    <row r="120" spans="1:16" s="34" customFormat="1" ht="63.75" customHeight="1">
      <c r="A120" s="188">
        <v>8</v>
      </c>
      <c r="B120" s="398" t="s">
        <v>116</v>
      </c>
      <c r="C120" s="399"/>
      <c r="D120" s="399"/>
      <c r="E120" s="399"/>
      <c r="F120" s="182" t="s">
        <v>117</v>
      </c>
      <c r="G120" s="182"/>
      <c r="H120" s="403" t="str">
        <f>$D$23</f>
        <v>GREY HEATHER</v>
      </c>
      <c r="I120" s="402" t="str">
        <f t="shared" si="4"/>
        <v>BLACK</v>
      </c>
      <c r="J120" s="184" t="s">
        <v>104</v>
      </c>
      <c r="K120" s="184">
        <f>$P$25</f>
        <v>769</v>
      </c>
      <c r="L120" s="184">
        <v>1</v>
      </c>
      <c r="M120" s="184">
        <f t="shared" ref="M120:M131" si="7">K120*L120</f>
        <v>769</v>
      </c>
      <c r="N120" s="189"/>
      <c r="O120" s="185">
        <f t="shared" si="6"/>
        <v>769</v>
      </c>
      <c r="P120" s="336"/>
    </row>
    <row r="121" spans="1:16" s="34" customFormat="1" ht="32.4" hidden="1">
      <c r="A121" s="188">
        <v>8</v>
      </c>
      <c r="B121" s="398" t="s">
        <v>116</v>
      </c>
      <c r="C121" s="399"/>
      <c r="D121" s="399"/>
      <c r="E121" s="399"/>
      <c r="F121" s="182" t="s">
        <v>117</v>
      </c>
      <c r="G121" s="182"/>
      <c r="H121" s="403" t="str">
        <f>$D$28</f>
        <v>WASHED BURGUNDY</v>
      </c>
      <c r="I121" s="402" t="str">
        <f t="shared" si="4"/>
        <v>BLACK</v>
      </c>
      <c r="J121" s="184" t="s">
        <v>104</v>
      </c>
      <c r="K121" s="184">
        <f>$P$30</f>
        <v>0</v>
      </c>
      <c r="L121" s="184">
        <v>1</v>
      </c>
      <c r="M121" s="184">
        <f t="shared" si="7"/>
        <v>0</v>
      </c>
      <c r="N121" s="189"/>
      <c r="O121" s="185">
        <f t="shared" si="6"/>
        <v>0</v>
      </c>
      <c r="P121" s="336"/>
    </row>
    <row r="122" spans="1:16" s="34" customFormat="1" ht="32.4" hidden="1">
      <c r="A122" s="188">
        <v>8</v>
      </c>
      <c r="B122" s="398" t="s">
        <v>116</v>
      </c>
      <c r="C122" s="399"/>
      <c r="D122" s="399"/>
      <c r="E122" s="399"/>
      <c r="F122" s="182" t="s">
        <v>117</v>
      </c>
      <c r="G122" s="182"/>
      <c r="H122" s="403" t="str">
        <f>$D$33</f>
        <v>LIME</v>
      </c>
      <c r="I122" s="402" t="str">
        <f t="shared" si="4"/>
        <v>BLACK</v>
      </c>
      <c r="J122" s="184" t="s">
        <v>104</v>
      </c>
      <c r="K122" s="184">
        <f>$P$35</f>
        <v>0</v>
      </c>
      <c r="L122" s="184">
        <v>1</v>
      </c>
      <c r="M122" s="184">
        <f t="shared" si="7"/>
        <v>0</v>
      </c>
      <c r="N122" s="189"/>
      <c r="O122" s="185">
        <f t="shared" si="6"/>
        <v>0</v>
      </c>
      <c r="P122" s="336"/>
    </row>
    <row r="123" spans="1:16" s="34" customFormat="1" ht="32.4" hidden="1">
      <c r="A123" s="188">
        <v>9</v>
      </c>
      <c r="B123" s="398" t="s">
        <v>118</v>
      </c>
      <c r="C123" s="399"/>
      <c r="D123" s="399"/>
      <c r="E123" s="399"/>
      <c r="F123" s="182" t="s">
        <v>111</v>
      </c>
      <c r="G123" s="182"/>
      <c r="H123" s="403" t="str">
        <f>$D$18</f>
        <v>BLACK</v>
      </c>
      <c r="I123" s="402" t="str">
        <f t="shared" si="4"/>
        <v>BLACK</v>
      </c>
      <c r="J123" s="184" t="s">
        <v>104</v>
      </c>
      <c r="K123" s="184">
        <f>$P$20</f>
        <v>0</v>
      </c>
      <c r="L123" s="184">
        <v>1.1000000000000001</v>
      </c>
      <c r="M123" s="184">
        <f t="shared" si="7"/>
        <v>0</v>
      </c>
      <c r="N123" s="189"/>
      <c r="O123" s="185">
        <f t="shared" si="6"/>
        <v>0</v>
      </c>
      <c r="P123" s="336"/>
    </row>
    <row r="124" spans="1:16" s="34" customFormat="1" ht="63.75" customHeight="1">
      <c r="A124" s="188">
        <v>9</v>
      </c>
      <c r="B124" s="372" t="s">
        <v>118</v>
      </c>
      <c r="C124" s="404"/>
      <c r="D124" s="404"/>
      <c r="E124" s="373"/>
      <c r="F124" s="182" t="s">
        <v>111</v>
      </c>
      <c r="G124" s="182"/>
      <c r="H124" s="403" t="str">
        <f>$D$23</f>
        <v>GREY HEATHER</v>
      </c>
      <c r="I124" s="402" t="str">
        <f t="shared" si="4"/>
        <v>BLACK</v>
      </c>
      <c r="J124" s="184" t="s">
        <v>104</v>
      </c>
      <c r="K124" s="184">
        <f>$P$25</f>
        <v>769</v>
      </c>
      <c r="L124" s="184">
        <v>1.1000000000000001</v>
      </c>
      <c r="M124" s="184">
        <f t="shared" si="7"/>
        <v>845.90000000000009</v>
      </c>
      <c r="N124" s="189"/>
      <c r="O124" s="185">
        <f t="shared" si="6"/>
        <v>846</v>
      </c>
      <c r="P124" s="336"/>
    </row>
    <row r="125" spans="1:16" s="34" customFormat="1" ht="32.4" hidden="1">
      <c r="A125" s="188">
        <v>9</v>
      </c>
      <c r="B125" s="372" t="s">
        <v>118</v>
      </c>
      <c r="C125" s="404"/>
      <c r="D125" s="404"/>
      <c r="E125" s="373"/>
      <c r="F125" s="182" t="s">
        <v>111</v>
      </c>
      <c r="G125" s="182"/>
      <c r="H125" s="403" t="str">
        <f>$D$28</f>
        <v>WASHED BURGUNDY</v>
      </c>
      <c r="I125" s="402" t="str">
        <f t="shared" si="4"/>
        <v>BLACK</v>
      </c>
      <c r="J125" s="184" t="s">
        <v>104</v>
      </c>
      <c r="K125" s="184">
        <f>$P$30</f>
        <v>0</v>
      </c>
      <c r="L125" s="184">
        <v>1.1000000000000001</v>
      </c>
      <c r="M125" s="184">
        <f t="shared" si="7"/>
        <v>0</v>
      </c>
      <c r="N125" s="189"/>
      <c r="O125" s="185">
        <f t="shared" si="6"/>
        <v>0</v>
      </c>
      <c r="P125" s="336"/>
    </row>
    <row r="126" spans="1:16" s="34" customFormat="1" ht="32.4" hidden="1">
      <c r="A126" s="188">
        <v>9</v>
      </c>
      <c r="B126" s="372" t="s">
        <v>118</v>
      </c>
      <c r="C126" s="404"/>
      <c r="D126" s="404"/>
      <c r="E126" s="373"/>
      <c r="F126" s="182" t="s">
        <v>111</v>
      </c>
      <c r="G126" s="182"/>
      <c r="H126" s="403" t="str">
        <f>$D$33</f>
        <v>LIME</v>
      </c>
      <c r="I126" s="402" t="str">
        <f t="shared" si="4"/>
        <v>BLACK</v>
      </c>
      <c r="J126" s="184" t="s">
        <v>104</v>
      </c>
      <c r="K126" s="184">
        <f>$P$35</f>
        <v>0</v>
      </c>
      <c r="L126" s="184">
        <v>1.1000000000000001</v>
      </c>
      <c r="M126" s="184">
        <f t="shared" si="7"/>
        <v>0</v>
      </c>
      <c r="N126" s="189"/>
      <c r="O126" s="185">
        <f t="shared" si="6"/>
        <v>0</v>
      </c>
      <c r="P126" s="336"/>
    </row>
    <row r="127" spans="1:16" s="34" customFormat="1" ht="46.5" customHeight="1">
      <c r="A127" s="188">
        <v>10</v>
      </c>
      <c r="B127" s="398" t="s">
        <v>119</v>
      </c>
      <c r="C127" s="399"/>
      <c r="D127" s="399"/>
      <c r="E127" s="399"/>
      <c r="F127" s="400" t="s">
        <v>120</v>
      </c>
      <c r="G127" s="182"/>
      <c r="H127" s="401" t="s">
        <v>121</v>
      </c>
      <c r="I127" s="402"/>
      <c r="J127" s="184" t="s">
        <v>104</v>
      </c>
      <c r="K127" s="184">
        <v>9</v>
      </c>
      <c r="L127" s="190">
        <f>$L$107*2</f>
        <v>0.08</v>
      </c>
      <c r="M127" s="184">
        <f t="shared" si="7"/>
        <v>0.72</v>
      </c>
      <c r="N127" s="189"/>
      <c r="O127" s="185">
        <f t="shared" si="6"/>
        <v>1</v>
      </c>
      <c r="P127" s="336"/>
    </row>
    <row r="128" spans="1:16" s="34" customFormat="1" ht="46.5" customHeight="1">
      <c r="A128" s="188">
        <v>10</v>
      </c>
      <c r="B128" s="398" t="s">
        <v>119</v>
      </c>
      <c r="C128" s="399"/>
      <c r="D128" s="399"/>
      <c r="E128" s="399"/>
      <c r="F128" s="400"/>
      <c r="G128" s="182"/>
      <c r="H128" s="401" t="s">
        <v>122</v>
      </c>
      <c r="I128" s="402"/>
      <c r="J128" s="184" t="s">
        <v>104</v>
      </c>
      <c r="K128" s="184">
        <v>24</v>
      </c>
      <c r="L128" s="190">
        <f>$L$107*2</f>
        <v>0.08</v>
      </c>
      <c r="M128" s="184">
        <f t="shared" si="7"/>
        <v>1.92</v>
      </c>
      <c r="N128" s="189"/>
      <c r="O128" s="185">
        <f t="shared" si="6"/>
        <v>2</v>
      </c>
      <c r="P128" s="336"/>
    </row>
    <row r="129" spans="1:16" s="34" customFormat="1" ht="46.5" customHeight="1">
      <c r="A129" s="188">
        <v>10</v>
      </c>
      <c r="B129" s="398" t="s">
        <v>119</v>
      </c>
      <c r="C129" s="399"/>
      <c r="D129" s="399"/>
      <c r="E129" s="399"/>
      <c r="F129" s="400"/>
      <c r="G129" s="182"/>
      <c r="H129" s="401" t="s">
        <v>123</v>
      </c>
      <c r="I129" s="402"/>
      <c r="J129" s="184" t="s">
        <v>104</v>
      </c>
      <c r="K129" s="184">
        <v>12</v>
      </c>
      <c r="L129" s="190">
        <f>$L$107*2</f>
        <v>0.08</v>
      </c>
      <c r="M129" s="184">
        <f t="shared" si="7"/>
        <v>0.96</v>
      </c>
      <c r="N129" s="189"/>
      <c r="O129" s="185">
        <f t="shared" si="6"/>
        <v>1</v>
      </c>
      <c r="P129" s="336"/>
    </row>
    <row r="130" spans="1:16" s="34" customFormat="1" ht="46.5" customHeight="1">
      <c r="A130" s="188">
        <v>10</v>
      </c>
      <c r="B130" s="398" t="s">
        <v>119</v>
      </c>
      <c r="C130" s="399"/>
      <c r="D130" s="399"/>
      <c r="E130" s="399"/>
      <c r="F130" s="400"/>
      <c r="G130" s="182"/>
      <c r="H130" s="401">
        <v>41</v>
      </c>
      <c r="I130" s="402"/>
      <c r="J130" s="184" t="s">
        <v>104</v>
      </c>
      <c r="K130" s="184">
        <v>30</v>
      </c>
      <c r="L130" s="190">
        <f>$L$107*2</f>
        <v>0.08</v>
      </c>
      <c r="M130" s="184">
        <f t="shared" si="7"/>
        <v>2.4</v>
      </c>
      <c r="N130" s="189"/>
      <c r="O130" s="185">
        <f t="shared" si="6"/>
        <v>3</v>
      </c>
      <c r="P130" s="336"/>
    </row>
    <row r="131" spans="1:16" s="34" customFormat="1" ht="46.5" customHeight="1">
      <c r="A131" s="188">
        <v>10</v>
      </c>
      <c r="B131" s="398" t="s">
        <v>119</v>
      </c>
      <c r="C131" s="399"/>
      <c r="D131" s="399"/>
      <c r="E131" s="399"/>
      <c r="F131" s="400"/>
      <c r="G131" s="182"/>
      <c r="H131" s="403">
        <v>42</v>
      </c>
      <c r="I131" s="402"/>
      <c r="J131" s="184" t="s">
        <v>104</v>
      </c>
      <c r="K131" s="184">
        <v>67</v>
      </c>
      <c r="L131" s="190">
        <f>$L$107*2</f>
        <v>0.08</v>
      </c>
      <c r="M131" s="184">
        <f t="shared" si="7"/>
        <v>5.36</v>
      </c>
      <c r="N131" s="189"/>
      <c r="O131" s="185">
        <f t="shared" si="6"/>
        <v>6</v>
      </c>
      <c r="P131" s="336"/>
    </row>
    <row r="132" spans="1:16" s="15" customFormat="1" ht="32.4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124</v>
      </c>
      <c r="C133" s="88"/>
      <c r="D133" s="89"/>
      <c r="E133" s="89"/>
      <c r="F133" s="89"/>
      <c r="G133" s="90"/>
      <c r="H133" s="89"/>
      <c r="I133" s="89"/>
      <c r="J133" s="369" t="s">
        <v>125</v>
      </c>
      <c r="K133" s="369"/>
      <c r="L133" s="369"/>
      <c r="M133" s="369"/>
      <c r="N133" s="33"/>
      <c r="O133" s="33"/>
      <c r="P133" s="34"/>
    </row>
    <row r="134" spans="1:16" s="92" customFormat="1" ht="34.5" customHeight="1">
      <c r="A134" s="92">
        <v>1</v>
      </c>
      <c r="B134" s="94" t="s">
        <v>126</v>
      </c>
      <c r="C134" s="98" t="s">
        <v>127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82" t="s">
        <v>128</v>
      </c>
      <c r="C135" s="383"/>
      <c r="D135" s="383"/>
      <c r="E135" s="383"/>
      <c r="F135" s="383"/>
      <c r="G135" s="383"/>
      <c r="H135" s="383"/>
      <c r="I135" s="391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77</v>
      </c>
      <c r="C136" s="337" t="s">
        <v>129</v>
      </c>
      <c r="D136" s="392" t="s">
        <v>130</v>
      </c>
      <c r="E136" s="392"/>
      <c r="F136" s="392" t="s">
        <v>131</v>
      </c>
      <c r="G136" s="392"/>
      <c r="H136" s="392"/>
      <c r="I136" s="392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38" t="str">
        <f>$D$18</f>
        <v>BLACK</v>
      </c>
      <c r="C137" s="393" t="s">
        <v>132</v>
      </c>
      <c r="D137" s="395" t="s">
        <v>133</v>
      </c>
      <c r="E137" s="396"/>
      <c r="F137" s="397" t="s">
        <v>134</v>
      </c>
      <c r="G137" s="397"/>
      <c r="H137" s="397"/>
      <c r="I137" s="397"/>
      <c r="J137" s="35"/>
      <c r="K137" s="35"/>
      <c r="L137" s="35"/>
      <c r="M137" s="35"/>
      <c r="N137" s="35"/>
    </row>
    <row r="138" spans="1:16" s="15" customFormat="1" ht="64.8" hidden="1">
      <c r="A138" s="92"/>
      <c r="B138" s="338" t="str">
        <f>$D$23</f>
        <v>GREY HEATHER</v>
      </c>
      <c r="C138" s="394"/>
      <c r="D138" s="357" t="s">
        <v>135</v>
      </c>
      <c r="E138" s="359"/>
      <c r="F138" s="397" t="s">
        <v>136</v>
      </c>
      <c r="G138" s="397"/>
      <c r="H138" s="397"/>
      <c r="I138" s="397"/>
      <c r="J138" s="35"/>
      <c r="K138" s="35"/>
      <c r="L138" s="35"/>
      <c r="M138" s="35"/>
      <c r="N138" s="35"/>
    </row>
    <row r="139" spans="1:16" s="15" customFormat="1" ht="32.4" hidden="1"/>
    <row r="140" spans="1:16" s="15" customFormat="1" ht="32.4" hidden="1">
      <c r="A140" s="92"/>
      <c r="B140" s="382"/>
      <c r="C140" s="383"/>
      <c r="D140" s="384"/>
      <c r="E140" s="384"/>
      <c r="F140" s="384"/>
      <c r="G140" s="384"/>
      <c r="H140" s="384"/>
      <c r="I140" s="385"/>
      <c r="J140" s="35"/>
      <c r="K140" s="35"/>
    </row>
    <row r="141" spans="1:16" s="15" customFormat="1" ht="32.4" hidden="1">
      <c r="A141" s="92"/>
      <c r="B141" s="372"/>
      <c r="C141" s="373"/>
      <c r="D141" s="233" t="s">
        <v>36</v>
      </c>
      <c r="E141" s="233" t="s">
        <v>37</v>
      </c>
      <c r="F141" s="233" t="s">
        <v>38</v>
      </c>
      <c r="G141" s="233" t="s">
        <v>39</v>
      </c>
      <c r="H141" s="233" t="s">
        <v>40</v>
      </c>
      <c r="I141" s="233" t="s">
        <v>41</v>
      </c>
      <c r="J141" s="35"/>
    </row>
    <row r="142" spans="1:16" s="15" customFormat="1" ht="178.5" hidden="1" customHeight="1">
      <c r="A142" s="92"/>
      <c r="B142" s="386" t="s">
        <v>137</v>
      </c>
      <c r="C142" s="386"/>
      <c r="D142" s="339"/>
      <c r="E142" s="339">
        <v>2.2000000000000002</v>
      </c>
      <c r="F142" s="387">
        <v>3</v>
      </c>
      <c r="G142" s="388"/>
      <c r="H142" s="388"/>
      <c r="I142" s="389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4">
      <c r="A144" s="16">
        <v>2</v>
      </c>
      <c r="B144" s="94" t="s">
        <v>138</v>
      </c>
      <c r="C144" s="390" t="s">
        <v>139</v>
      </c>
      <c r="D144" s="390"/>
      <c r="E144" s="390"/>
      <c r="F144" s="390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4">
      <c r="A145" s="92"/>
      <c r="B145" s="382" t="s">
        <v>128</v>
      </c>
      <c r="C145" s="383"/>
      <c r="D145" s="383"/>
      <c r="E145" s="383"/>
      <c r="F145" s="383"/>
      <c r="G145" s="383"/>
      <c r="H145" s="383"/>
      <c r="I145" s="391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77</v>
      </c>
      <c r="C146" s="139" t="s">
        <v>140</v>
      </c>
      <c r="D146" s="139" t="s">
        <v>141</v>
      </c>
      <c r="E146" s="379" t="s">
        <v>142</v>
      </c>
      <c r="F146" s="380"/>
      <c r="G146" s="380"/>
      <c r="H146" s="380"/>
      <c r="I146" s="381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143</v>
      </c>
      <c r="D147" s="141" t="s">
        <v>144</v>
      </c>
      <c r="E147" s="357" t="s">
        <v>145</v>
      </c>
      <c r="F147" s="358"/>
      <c r="G147" s="358"/>
      <c r="H147" s="358"/>
      <c r="I147" s="359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143</v>
      </c>
      <c r="D148" s="141" t="s">
        <v>144</v>
      </c>
      <c r="E148" s="357" t="s">
        <v>146</v>
      </c>
      <c r="F148" s="358"/>
      <c r="G148" s="358"/>
      <c r="H148" s="358"/>
      <c r="I148" s="359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143</v>
      </c>
      <c r="D149" s="141" t="s">
        <v>144</v>
      </c>
      <c r="E149" s="357" t="s">
        <v>145</v>
      </c>
      <c r="F149" s="358"/>
      <c r="G149" s="358"/>
      <c r="H149" s="358"/>
      <c r="I149" s="359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143</v>
      </c>
      <c r="D150" s="141" t="s">
        <v>144</v>
      </c>
      <c r="E150" s="357" t="s">
        <v>145</v>
      </c>
      <c r="F150" s="358"/>
      <c r="G150" s="358"/>
      <c r="H150" s="358"/>
      <c r="I150" s="359"/>
      <c r="J150" s="35"/>
      <c r="K150" s="35"/>
      <c r="L150" s="35"/>
      <c r="M150" s="35"/>
      <c r="N150" s="35"/>
    </row>
    <row r="151" spans="1:16" s="15" customFormat="1" ht="32.4">
      <c r="A151" s="92"/>
      <c r="B151" s="382" t="s">
        <v>147</v>
      </c>
      <c r="C151" s="383"/>
      <c r="D151" s="384"/>
      <c r="E151" s="384"/>
      <c r="F151" s="384"/>
      <c r="G151" s="384"/>
      <c r="H151" s="384"/>
      <c r="I151" s="385"/>
      <c r="J151" s="35"/>
      <c r="K151" s="35"/>
    </row>
    <row r="152" spans="1:16" s="15" customFormat="1" ht="56.25" customHeight="1">
      <c r="A152" s="92"/>
      <c r="B152" s="372"/>
      <c r="C152" s="373"/>
      <c r="D152" s="233" t="s">
        <v>36</v>
      </c>
      <c r="E152" s="233" t="s">
        <v>37</v>
      </c>
      <c r="F152" s="233" t="s">
        <v>38</v>
      </c>
      <c r="G152" s="233" t="s">
        <v>39</v>
      </c>
      <c r="H152" s="233" t="s">
        <v>40</v>
      </c>
      <c r="I152" s="233" t="s">
        <v>41</v>
      </c>
      <c r="J152" s="35"/>
    </row>
    <row r="153" spans="1:16" s="15" customFormat="1" ht="111.75" customHeight="1">
      <c r="A153" s="92"/>
      <c r="B153" s="374" t="s">
        <v>148</v>
      </c>
      <c r="C153" s="375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374" t="s">
        <v>149</v>
      </c>
      <c r="C154" s="375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4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4">
      <c r="A156" s="16">
        <v>3</v>
      </c>
      <c r="B156" s="94" t="s">
        <v>150</v>
      </c>
      <c r="C156" s="18" t="s">
        <v>151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77</v>
      </c>
      <c r="C157" s="376" t="s">
        <v>152</v>
      </c>
      <c r="D157" s="377"/>
      <c r="E157" s="377"/>
      <c r="F157" s="377"/>
      <c r="G157" s="377"/>
      <c r="H157" s="377"/>
      <c r="I157" s="378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38" t="str">
        <f>$D$18</f>
        <v>BLACK</v>
      </c>
      <c r="C158" s="357" t="s">
        <v>153</v>
      </c>
      <c r="D158" s="358"/>
      <c r="E158" s="358"/>
      <c r="F158" s="358"/>
      <c r="G158" s="358"/>
      <c r="H158" s="358"/>
      <c r="I158" s="359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38" t="str">
        <f>$D$23</f>
        <v>GREY HEATHER</v>
      </c>
      <c r="C159" s="357" t="s">
        <v>154</v>
      </c>
      <c r="D159" s="358"/>
      <c r="E159" s="358"/>
      <c r="F159" s="358"/>
      <c r="G159" s="358"/>
      <c r="H159" s="358"/>
      <c r="I159" s="359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38" t="s">
        <v>155</v>
      </c>
      <c r="C160" s="360" t="s">
        <v>153</v>
      </c>
      <c r="D160" s="361"/>
      <c r="E160" s="361"/>
      <c r="F160" s="361"/>
      <c r="G160" s="361"/>
      <c r="H160" s="361"/>
      <c r="I160" s="362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38" t="s">
        <v>156</v>
      </c>
      <c r="C161" s="363"/>
      <c r="D161" s="364"/>
      <c r="E161" s="364"/>
      <c r="F161" s="364"/>
      <c r="G161" s="364"/>
      <c r="H161" s="364"/>
      <c r="I161" s="365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38" t="s">
        <v>50</v>
      </c>
      <c r="C162" s="366"/>
      <c r="D162" s="367"/>
      <c r="E162" s="367"/>
      <c r="F162" s="367"/>
      <c r="G162" s="367"/>
      <c r="H162" s="367"/>
      <c r="I162" s="368"/>
      <c r="J162" s="35"/>
      <c r="K162" s="35"/>
      <c r="L162" s="35"/>
      <c r="M162" s="35"/>
      <c r="N162" s="35"/>
    </row>
    <row r="163" spans="1:16" s="15" customFormat="1" ht="32.4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369" t="s">
        <v>157</v>
      </c>
      <c r="C164" s="369"/>
      <c r="D164" s="369"/>
      <c r="E164" s="369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158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159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160</v>
      </c>
      <c r="C167" s="92"/>
      <c r="D167" s="92"/>
      <c r="G167" s="35"/>
      <c r="M167" s="34"/>
      <c r="N167" s="33"/>
      <c r="O167" s="33"/>
      <c r="P167" s="34"/>
    </row>
    <row r="168" spans="1:16" s="18" customFormat="1" ht="32.4">
      <c r="A168" s="16"/>
      <c r="B168" s="340" t="s">
        <v>161</v>
      </c>
      <c r="C168" s="341" t="s">
        <v>37</v>
      </c>
      <c r="D168" s="341" t="s">
        <v>38</v>
      </c>
      <c r="E168" s="341" t="s">
        <v>39</v>
      </c>
      <c r="F168" s="341" t="s">
        <v>40</v>
      </c>
      <c r="G168" s="341" t="s">
        <v>41</v>
      </c>
      <c r="H168" s="341" t="s">
        <v>42</v>
      </c>
      <c r="L168" s="36"/>
      <c r="M168" s="37"/>
      <c r="N168" s="37"/>
      <c r="O168" s="36"/>
    </row>
    <row r="169" spans="1:16" s="18" customFormat="1" ht="50.1" customHeight="1">
      <c r="A169" s="16"/>
      <c r="B169" s="340" t="s">
        <v>162</v>
      </c>
      <c r="C169" s="185">
        <f>G42</f>
        <v>133</v>
      </c>
      <c r="D169" s="185">
        <f>H42</f>
        <v>268</v>
      </c>
      <c r="E169" s="185">
        <f>I42</f>
        <v>248</v>
      </c>
      <c r="F169" s="185">
        <f>J42</f>
        <v>105</v>
      </c>
      <c r="G169" s="185">
        <f>K42</f>
        <v>15</v>
      </c>
      <c r="H169" s="185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370"/>
      <c r="B170" s="371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</row>
    <row r="171" spans="1:16" s="96" customFormat="1" ht="132.9" customHeight="1">
      <c r="G171" s="97"/>
    </row>
    <row r="172" spans="1:16" s="96" customFormat="1" ht="32.4">
      <c r="G172" s="97"/>
    </row>
    <row r="173" spans="1:16" s="96" customFormat="1" ht="32.4">
      <c r="G173" s="97"/>
    </row>
    <row r="174" spans="1:16" s="96" customFormat="1" ht="32.4">
      <c r="G174" s="97"/>
    </row>
    <row r="175" spans="1:16" s="96" customFormat="1" ht="32.4">
      <c r="G175" s="97"/>
    </row>
    <row r="176" spans="1:16" s="96" customFormat="1" ht="32.4">
      <c r="G176" s="97"/>
    </row>
    <row r="177" spans="7:7" s="96" customFormat="1" ht="32.4">
      <c r="G177" s="97"/>
    </row>
    <row r="178" spans="7:7" s="96" customFormat="1" ht="32.4">
      <c r="G178" s="97"/>
    </row>
    <row r="179" spans="7:7" s="96" customFormat="1" ht="32.4">
      <c r="G179" s="97"/>
    </row>
    <row r="180" spans="7:7" s="96" customFormat="1" ht="32.4">
      <c r="G180" s="97"/>
    </row>
    <row r="181" spans="7:7" s="96" customFormat="1" ht="32.4">
      <c r="G181" s="97"/>
    </row>
    <row r="182" spans="7:7" s="96" customFormat="1" ht="32.4">
      <c r="G182" s="97"/>
    </row>
    <row r="183" spans="7:7" s="96" customFormat="1" ht="32.4">
      <c r="G183" s="97"/>
    </row>
    <row r="184" spans="7:7" s="96" customFormat="1" ht="32.4">
      <c r="G184" s="97"/>
    </row>
    <row r="185" spans="7:7" s="96" customFormat="1" ht="32.4">
      <c r="G185" s="97"/>
    </row>
    <row r="186" spans="7:7" s="96" customFormat="1" ht="32.4">
      <c r="G186" s="97"/>
    </row>
    <row r="187" spans="7:7" s="96" customFormat="1" ht="32.4">
      <c r="G187" s="97"/>
    </row>
    <row r="188" spans="7:7" s="96" customFormat="1" ht="32.4">
      <c r="G188" s="97"/>
    </row>
    <row r="189" spans="7:7" s="96" customFormat="1" ht="32.4">
      <c r="G189" s="97"/>
    </row>
    <row r="190" spans="7:7" s="96" customFormat="1" ht="32.4">
      <c r="G190" s="97"/>
    </row>
    <row r="191" spans="7:7" s="96" customFormat="1" ht="32.4">
      <c r="G191" s="97"/>
    </row>
    <row r="192" spans="7:7" s="96" customFormat="1" ht="32.4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38"/>
  <sheetViews>
    <sheetView tabSelected="1" view="pageBreakPreview" topLeftCell="A59" zoomScale="40" zoomScaleNormal="10" zoomScaleSheetLayoutView="40" zoomScalePageLayoutView="25" workbookViewId="0">
      <selection activeCell="B58" sqref="B58:E59"/>
    </sheetView>
  </sheetViews>
  <sheetFormatPr defaultColWidth="9.109375" defaultRowHeight="16.8"/>
  <cols>
    <col min="1" max="1" width="8.44140625" style="38" customWidth="1"/>
    <col min="2" max="2" width="25" style="38" customWidth="1"/>
    <col min="3" max="3" width="24.109375" style="38" customWidth="1"/>
    <col min="4" max="4" width="39.109375" style="38" customWidth="1"/>
    <col min="5" max="5" width="22.88671875" style="38" customWidth="1"/>
    <col min="6" max="6" width="24.5546875" style="227" customWidth="1"/>
    <col min="7" max="7" width="20" style="39" customWidth="1"/>
    <col min="8" max="8" width="19.44140625" style="38" customWidth="1"/>
    <col min="9" max="9" width="18.5546875" style="38" customWidth="1"/>
    <col min="10" max="10" width="22.88671875" style="38" customWidth="1"/>
    <col min="11" max="11" width="22.109375" style="38" customWidth="1"/>
    <col min="12" max="12" width="21.5546875" style="38" customWidth="1"/>
    <col min="13" max="13" width="15.6640625" style="38" customWidth="1"/>
    <col min="14" max="15" width="13.44140625" style="38" customWidth="1"/>
    <col min="16" max="16" width="24.109375" style="38" customWidth="1"/>
    <col min="17" max="17" width="27.109375" style="38" customWidth="1"/>
    <col min="18" max="18" width="9.109375" style="38"/>
    <col min="19" max="19" width="13.33203125" style="38" bestFit="1" customWidth="1"/>
    <col min="20" max="20" width="9.5546875" style="38" bestFit="1" customWidth="1"/>
    <col min="21" max="16384" width="9.109375" style="38"/>
  </cols>
  <sheetData>
    <row r="1" spans="1:17" s="4" customFormat="1" ht="39.9" customHeight="1">
      <c r="A1" s="69"/>
      <c r="B1" s="69"/>
      <c r="C1" s="69"/>
      <c r="D1" s="70"/>
      <c r="E1" s="69"/>
      <c r="F1" s="219"/>
      <c r="G1" s="69"/>
      <c r="H1" s="69"/>
      <c r="I1" s="69"/>
      <c r="J1" s="69"/>
      <c r="K1" s="69"/>
      <c r="L1" s="71"/>
      <c r="M1" s="71"/>
      <c r="N1" s="457" t="s">
        <v>0</v>
      </c>
      <c r="O1" s="457" t="s">
        <v>0</v>
      </c>
      <c r="P1" s="458" t="s">
        <v>1</v>
      </c>
      <c r="Q1" s="458"/>
    </row>
    <row r="2" spans="1:17" s="4" customFormat="1" ht="39.9" customHeight="1">
      <c r="A2" s="69"/>
      <c r="B2" s="69"/>
      <c r="C2" s="69"/>
      <c r="D2" s="69"/>
      <c r="E2" s="69"/>
      <c r="F2" s="219"/>
      <c r="G2" s="69"/>
      <c r="H2" s="69"/>
      <c r="I2" s="69"/>
      <c r="J2" s="69"/>
      <c r="K2" s="69"/>
      <c r="L2" s="71"/>
      <c r="M2" s="71"/>
      <c r="N2" s="457" t="s">
        <v>2</v>
      </c>
      <c r="O2" s="457" t="s">
        <v>2</v>
      </c>
      <c r="P2" s="459" t="s">
        <v>3</v>
      </c>
      <c r="Q2" s="459"/>
    </row>
    <row r="3" spans="1:17" s="4" customFormat="1" ht="39.9" customHeight="1">
      <c r="A3" s="69"/>
      <c r="B3" s="69"/>
      <c r="C3" s="69"/>
      <c r="D3" s="69"/>
      <c r="E3" s="69"/>
      <c r="F3" s="219"/>
      <c r="G3" s="69"/>
      <c r="H3" s="69"/>
      <c r="I3" s="69"/>
      <c r="J3" s="69"/>
      <c r="K3" s="69"/>
      <c r="L3" s="71"/>
      <c r="M3" s="71"/>
      <c r="N3" s="457" t="s">
        <v>4</v>
      </c>
      <c r="O3" s="457" t="s">
        <v>4</v>
      </c>
      <c r="P3" s="460" t="s">
        <v>5</v>
      </c>
      <c r="Q3" s="458"/>
    </row>
    <row r="4" spans="1:17" s="5" customFormat="1" ht="42" customHeight="1" thickBot="1">
      <c r="B4" s="6" t="s">
        <v>163</v>
      </c>
      <c r="F4" s="220"/>
      <c r="G4" s="7"/>
    </row>
    <row r="5" spans="1:17" s="5" customFormat="1" ht="57.9" customHeight="1">
      <c r="B5" s="8" t="s">
        <v>7</v>
      </c>
      <c r="C5" s="8"/>
      <c r="D5" s="6"/>
      <c r="F5" s="221"/>
      <c r="G5" s="478" t="s">
        <v>164</v>
      </c>
      <c r="H5" s="479"/>
      <c r="I5" s="479"/>
      <c r="J5" s="479"/>
      <c r="K5" s="479"/>
      <c r="L5" s="479"/>
      <c r="M5" s="480"/>
    </row>
    <row r="6" spans="1:17" s="10" customFormat="1" ht="57.9" customHeight="1">
      <c r="B6" s="11" t="s">
        <v>9</v>
      </c>
      <c r="C6" s="11"/>
      <c r="D6" s="12" t="s">
        <v>165</v>
      </c>
      <c r="E6" s="14"/>
      <c r="F6" s="222"/>
      <c r="G6" s="481"/>
      <c r="H6" s="482"/>
      <c r="I6" s="482"/>
      <c r="J6" s="482"/>
      <c r="K6" s="482"/>
      <c r="L6" s="482"/>
      <c r="M6" s="483"/>
      <c r="N6" s="13"/>
      <c r="O6" s="13"/>
      <c r="P6" s="13"/>
      <c r="Q6" s="13"/>
    </row>
    <row r="7" spans="1:17" s="10" customFormat="1" ht="57.9" customHeight="1">
      <c r="B7" s="11" t="s">
        <v>11</v>
      </c>
      <c r="C7" s="11"/>
      <c r="D7" s="12" t="s">
        <v>166</v>
      </c>
      <c r="E7" s="12"/>
      <c r="F7" s="222"/>
      <c r="G7" s="481"/>
      <c r="H7" s="482"/>
      <c r="I7" s="482"/>
      <c r="J7" s="482"/>
      <c r="K7" s="482"/>
      <c r="L7" s="482"/>
      <c r="M7" s="483"/>
      <c r="N7" s="13"/>
      <c r="O7" s="13"/>
      <c r="P7" s="13"/>
      <c r="Q7" s="13"/>
    </row>
    <row r="8" spans="1:17" s="10" customFormat="1" ht="57.9" customHeight="1" thickBot="1">
      <c r="B8" s="11" t="s">
        <v>13</v>
      </c>
      <c r="C8" s="11"/>
      <c r="D8" s="477" t="s">
        <v>167</v>
      </c>
      <c r="E8" s="452"/>
      <c r="F8" s="452"/>
      <c r="G8" s="484"/>
      <c r="H8" s="485"/>
      <c r="I8" s="485"/>
      <c r="J8" s="485"/>
      <c r="K8" s="485"/>
      <c r="L8" s="485"/>
      <c r="M8" s="486"/>
      <c r="N8" s="13"/>
      <c r="O8" s="13"/>
      <c r="P8" s="13"/>
      <c r="Q8" s="13"/>
    </row>
    <row r="9" spans="1:17" s="15" customFormat="1" ht="32.4">
      <c r="B9" s="16" t="s">
        <v>15</v>
      </c>
      <c r="C9" s="16"/>
      <c r="D9" s="137" t="s">
        <v>168</v>
      </c>
      <c r="E9" s="17"/>
      <c r="F9" s="36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4">
      <c r="B10" s="322" t="s">
        <v>17</v>
      </c>
      <c r="C10" s="322"/>
      <c r="D10" s="136" t="s">
        <v>169</v>
      </c>
      <c r="E10" s="136"/>
      <c r="F10" s="342"/>
      <c r="G10" s="323"/>
      <c r="H10" s="136"/>
      <c r="I10" s="183"/>
      <c r="J10" s="343" t="s">
        <v>19</v>
      </c>
      <c r="K10" s="183"/>
      <c r="L10" s="183"/>
      <c r="M10" s="183" t="s">
        <v>170</v>
      </c>
      <c r="N10" s="324"/>
      <c r="O10" s="324"/>
      <c r="P10" s="324"/>
      <c r="Q10" s="324"/>
    </row>
    <row r="11" spans="1:17" s="15" customFormat="1" ht="68.25" customHeight="1">
      <c r="B11" s="183" t="s">
        <v>21</v>
      </c>
      <c r="C11" s="183"/>
      <c r="D11" s="453">
        <v>45418</v>
      </c>
      <c r="E11" s="454"/>
      <c r="F11" s="454"/>
      <c r="G11" s="326"/>
      <c r="H11" s="325"/>
      <c r="I11" s="183"/>
      <c r="J11" s="343" t="s">
        <v>22</v>
      </c>
      <c r="K11" s="183"/>
      <c r="L11" s="183"/>
      <c r="M11" s="455" t="s">
        <v>171</v>
      </c>
      <c r="N11" s="455"/>
      <c r="O11" s="455"/>
      <c r="P11" s="455"/>
      <c r="Q11" s="455"/>
    </row>
    <row r="12" spans="1:17" s="15" customFormat="1" ht="32.4">
      <c r="B12" s="183" t="s">
        <v>24</v>
      </c>
      <c r="C12" s="183"/>
      <c r="D12" s="327">
        <f>D11+10</f>
        <v>45428</v>
      </c>
      <c r="E12" s="183"/>
      <c r="F12" s="329"/>
      <c r="G12" s="328"/>
      <c r="H12" s="329"/>
      <c r="I12" s="183"/>
      <c r="J12" s="343" t="s">
        <v>25</v>
      </c>
      <c r="M12" s="183" t="s">
        <v>172</v>
      </c>
      <c r="N12" s="183"/>
      <c r="O12" s="329"/>
      <c r="P12" s="329"/>
      <c r="Q12" s="324"/>
    </row>
    <row r="13" spans="1:17" s="15" customFormat="1" ht="32.4">
      <c r="B13" s="456"/>
      <c r="C13" s="456"/>
      <c r="D13" s="456"/>
      <c r="E13" s="456"/>
      <c r="F13" s="456"/>
      <c r="G13" s="328"/>
      <c r="H13" s="329"/>
      <c r="I13" s="183"/>
      <c r="J13" s="343" t="s">
        <v>27</v>
      </c>
      <c r="K13" s="183"/>
      <c r="L13" s="183"/>
      <c r="M13" s="183" t="s">
        <v>173</v>
      </c>
      <c r="N13" s="329"/>
      <c r="O13" s="324"/>
      <c r="P13" s="324"/>
      <c r="Q13" s="329"/>
    </row>
    <row r="14" spans="1:17" s="15" customFormat="1" ht="32.4">
      <c r="B14" s="183" t="s">
        <v>29</v>
      </c>
      <c r="C14" s="183"/>
      <c r="D14" s="183" t="s">
        <v>30</v>
      </c>
      <c r="E14" s="183"/>
      <c r="F14" s="329"/>
      <c r="G14" s="330"/>
      <c r="H14" s="183"/>
      <c r="I14" s="183"/>
      <c r="J14" s="343" t="s">
        <v>31</v>
      </c>
      <c r="K14" s="183"/>
      <c r="L14" s="183"/>
      <c r="M14" s="324" t="s">
        <v>174</v>
      </c>
      <c r="N14" s="324"/>
      <c r="O14" s="324"/>
      <c r="P14" s="324"/>
      <c r="Q14" s="324"/>
    </row>
    <row r="15" spans="1:17" s="15" customFormat="1" ht="32.4" customHeight="1">
      <c r="B15" s="20" t="s">
        <v>33</v>
      </c>
      <c r="C15" s="20"/>
      <c r="D15" s="20"/>
      <c r="E15" s="16"/>
      <c r="F15" s="3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196" customFormat="1" ht="37.5" customHeight="1">
      <c r="B17" s="283"/>
      <c r="C17" s="284" t="s">
        <v>34</v>
      </c>
      <c r="D17" s="284" t="s">
        <v>35</v>
      </c>
      <c r="E17" s="194" t="s">
        <v>36</v>
      </c>
      <c r="F17" s="194" t="s">
        <v>175</v>
      </c>
      <c r="G17" s="194" t="s">
        <v>37</v>
      </c>
      <c r="H17" s="194" t="s">
        <v>38</v>
      </c>
      <c r="I17" s="194" t="s">
        <v>39</v>
      </c>
      <c r="J17" s="194" t="s">
        <v>40</v>
      </c>
      <c r="K17" s="194" t="s">
        <v>41</v>
      </c>
      <c r="L17" s="194"/>
      <c r="M17" s="194"/>
      <c r="N17" s="194"/>
      <c r="O17" s="194"/>
      <c r="P17" s="194"/>
      <c r="Q17" s="195" t="s">
        <v>42</v>
      </c>
    </row>
    <row r="18" spans="2:17" s="196" customFormat="1" ht="54">
      <c r="B18" s="285" t="s">
        <v>43</v>
      </c>
      <c r="C18" s="285"/>
      <c r="D18" s="286" t="s">
        <v>176</v>
      </c>
      <c r="E18" s="197"/>
      <c r="F18" s="198">
        <v>0</v>
      </c>
      <c r="G18" s="198">
        <v>0</v>
      </c>
      <c r="H18" s="198">
        <v>1</v>
      </c>
      <c r="I18" s="198">
        <v>0</v>
      </c>
      <c r="J18" s="198">
        <v>0</v>
      </c>
      <c r="K18" s="198">
        <v>0</v>
      </c>
      <c r="L18" s="198"/>
      <c r="M18" s="198"/>
      <c r="N18" s="198"/>
      <c r="O18" s="198"/>
      <c r="P18" s="198"/>
      <c r="Q18" s="199">
        <f>SUM(E18:P18)</f>
        <v>1</v>
      </c>
    </row>
    <row r="19" spans="2:17" s="196" customFormat="1" ht="54">
      <c r="B19" s="285" t="s">
        <v>45</v>
      </c>
      <c r="C19" s="285"/>
      <c r="D19" s="287" t="str">
        <f>+D18</f>
        <v xml:space="preserve">ALLOY </v>
      </c>
      <c r="E19" s="197"/>
      <c r="F19" s="198">
        <f>ROUND(F18*5%,0)</f>
        <v>0</v>
      </c>
      <c r="G19" s="198">
        <f t="shared" ref="G19:J19" si="0">ROUND(G18*5%,0)</f>
        <v>0</v>
      </c>
      <c r="H19" s="198">
        <v>2</v>
      </c>
      <c r="I19" s="198">
        <f t="shared" si="0"/>
        <v>0</v>
      </c>
      <c r="J19" s="198">
        <f t="shared" si="0"/>
        <v>0</v>
      </c>
      <c r="K19" s="198">
        <v>0</v>
      </c>
      <c r="L19" s="200"/>
      <c r="M19" s="200"/>
      <c r="N19" s="200"/>
      <c r="O19" s="200"/>
      <c r="P19" s="200"/>
      <c r="Q19" s="199">
        <f t="shared" ref="Q19:Q22" si="1">SUM(E19:P19)</f>
        <v>2</v>
      </c>
    </row>
    <row r="20" spans="2:17" s="196" customFormat="1" ht="54">
      <c r="B20" s="285" t="s">
        <v>177</v>
      </c>
      <c r="C20" s="285"/>
      <c r="D20" s="287" t="str">
        <f>D19</f>
        <v xml:space="preserve">ALLOY </v>
      </c>
      <c r="E20" s="197"/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216"/>
      <c r="M20" s="200"/>
      <c r="N20" s="200"/>
      <c r="O20" s="200"/>
      <c r="P20" s="200"/>
      <c r="Q20" s="199">
        <f t="shared" si="1"/>
        <v>0</v>
      </c>
    </row>
    <row r="21" spans="2:17" s="196" customFormat="1" ht="54">
      <c r="B21" s="285" t="s">
        <v>178</v>
      </c>
      <c r="C21" s="285"/>
      <c r="D21" s="287" t="str">
        <f>D20</f>
        <v xml:space="preserve">ALLOY </v>
      </c>
      <c r="E21" s="197"/>
      <c r="F21" s="198"/>
      <c r="G21" s="198"/>
      <c r="H21" s="198">
        <v>0</v>
      </c>
      <c r="I21" s="198"/>
      <c r="J21" s="198"/>
      <c r="K21" s="198"/>
      <c r="L21" s="216"/>
      <c r="M21" s="200"/>
      <c r="N21" s="200"/>
      <c r="O21" s="200"/>
      <c r="P21" s="200"/>
      <c r="Q21" s="199">
        <f t="shared" si="1"/>
        <v>0</v>
      </c>
    </row>
    <row r="22" spans="2:17" s="204" customFormat="1" ht="54">
      <c r="B22" s="288" t="s">
        <v>46</v>
      </c>
      <c r="C22" s="288"/>
      <c r="D22" s="289" t="str">
        <f>+D19</f>
        <v xml:space="preserve">ALLOY </v>
      </c>
      <c r="E22" s="201"/>
      <c r="F22" s="202">
        <f t="shared" ref="F22:K22" si="2">SUM(F18:F21)</f>
        <v>0</v>
      </c>
      <c r="G22" s="202">
        <f>SUM(G18:G21)</f>
        <v>0</v>
      </c>
      <c r="H22" s="202">
        <f t="shared" si="2"/>
        <v>3</v>
      </c>
      <c r="I22" s="202">
        <f t="shared" si="2"/>
        <v>0</v>
      </c>
      <c r="J22" s="202">
        <f t="shared" si="2"/>
        <v>0</v>
      </c>
      <c r="K22" s="202">
        <f t="shared" si="2"/>
        <v>0</v>
      </c>
      <c r="L22" s="203"/>
      <c r="M22" s="202"/>
      <c r="N22" s="202"/>
      <c r="O22" s="202"/>
      <c r="P22" s="202"/>
      <c r="Q22" s="202">
        <f t="shared" si="1"/>
        <v>3</v>
      </c>
    </row>
    <row r="23" spans="2:17" s="196" customFormat="1" ht="54">
      <c r="B23" s="290"/>
      <c r="C23" s="290"/>
      <c r="D23" s="290"/>
      <c r="E23" s="205"/>
      <c r="F23" s="223"/>
      <c r="G23" s="206"/>
      <c r="H23" s="205"/>
      <c r="I23" s="205"/>
      <c r="J23" s="205"/>
      <c r="K23" s="205"/>
      <c r="L23" s="205"/>
      <c r="M23" s="207"/>
      <c r="N23" s="207"/>
      <c r="O23" s="207"/>
      <c r="P23" s="207"/>
      <c r="Q23" s="208"/>
    </row>
    <row r="24" spans="2:17" s="196" customFormat="1" ht="54" hidden="1">
      <c r="B24" s="283"/>
      <c r="C24" s="284" t="s">
        <v>34</v>
      </c>
      <c r="D24" s="284" t="s">
        <v>35</v>
      </c>
      <c r="E24" s="209" t="s">
        <v>36</v>
      </c>
      <c r="F24" s="209" t="s">
        <v>175</v>
      </c>
      <c r="G24" s="194" t="s">
        <v>37</v>
      </c>
      <c r="H24" s="194" t="s">
        <v>38</v>
      </c>
      <c r="I24" s="194" t="s">
        <v>39</v>
      </c>
      <c r="J24" s="194" t="s">
        <v>40</v>
      </c>
      <c r="K24" s="194" t="s">
        <v>41</v>
      </c>
      <c r="L24" s="194"/>
      <c r="M24" s="209"/>
      <c r="N24" s="209"/>
      <c r="O24" s="209"/>
      <c r="P24" s="209"/>
      <c r="Q24" s="195" t="s">
        <v>42</v>
      </c>
    </row>
    <row r="25" spans="2:17" s="196" customFormat="1" ht="54" hidden="1">
      <c r="B25" s="285" t="s">
        <v>43</v>
      </c>
      <c r="C25" s="285"/>
      <c r="D25" s="286" t="s">
        <v>179</v>
      </c>
      <c r="E25" s="197"/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/>
      <c r="M25" s="198"/>
      <c r="N25" s="198"/>
      <c r="O25" s="198"/>
      <c r="P25" s="198"/>
      <c r="Q25" s="199">
        <f>SUM(E25:P25)</f>
        <v>0</v>
      </c>
    </row>
    <row r="26" spans="2:17" s="196" customFormat="1" ht="54" hidden="1">
      <c r="B26" s="285" t="s">
        <v>45</v>
      </c>
      <c r="C26" s="285"/>
      <c r="D26" s="287" t="str">
        <f>+D25</f>
        <v>Royal Blue</v>
      </c>
      <c r="E26" s="197"/>
      <c r="F26" s="198">
        <v>0</v>
      </c>
      <c r="G26" s="198">
        <f t="shared" ref="G26" si="3">ROUND(G25*5%,0)</f>
        <v>0</v>
      </c>
      <c r="H26" s="198">
        <f t="shared" ref="H26" si="4">ROUND(H25*5%,0)</f>
        <v>0</v>
      </c>
      <c r="I26" s="198">
        <f t="shared" ref="I26" si="5">ROUND(I25*5%,0)</f>
        <v>0</v>
      </c>
      <c r="J26" s="198">
        <f t="shared" ref="J26" si="6">ROUND(J25*5%,0)</f>
        <v>0</v>
      </c>
      <c r="K26" s="198">
        <v>0</v>
      </c>
      <c r="L26" s="200"/>
      <c r="M26" s="200"/>
      <c r="N26" s="200"/>
      <c r="O26" s="200"/>
      <c r="P26" s="200"/>
      <c r="Q26" s="199">
        <f>SUM(E26:P26)</f>
        <v>0</v>
      </c>
    </row>
    <row r="27" spans="2:17" s="196" customFormat="1" ht="54" hidden="1">
      <c r="B27" s="285" t="s">
        <v>180</v>
      </c>
      <c r="C27" s="285"/>
      <c r="D27" s="287" t="str">
        <f>D26</f>
        <v>Royal Blue</v>
      </c>
      <c r="E27" s="197"/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216"/>
      <c r="M27" s="200"/>
      <c r="N27" s="200"/>
      <c r="O27" s="200"/>
      <c r="P27" s="200"/>
      <c r="Q27" s="199">
        <f>SUM(E27:P27)</f>
        <v>0</v>
      </c>
    </row>
    <row r="28" spans="2:17" s="196" customFormat="1" ht="54" hidden="1">
      <c r="B28" s="285" t="s">
        <v>177</v>
      </c>
      <c r="C28" s="285"/>
      <c r="D28" s="287" t="str">
        <f>D27</f>
        <v>Royal Blue</v>
      </c>
      <c r="E28" s="197"/>
      <c r="F28" s="198"/>
      <c r="G28" s="198"/>
      <c r="H28" s="198">
        <v>0</v>
      </c>
      <c r="I28" s="198"/>
      <c r="J28" s="198"/>
      <c r="K28" s="198"/>
      <c r="L28" s="216"/>
      <c r="M28" s="200"/>
      <c r="N28" s="200"/>
      <c r="O28" s="200"/>
      <c r="P28" s="200"/>
      <c r="Q28" s="199">
        <f>SUM(E28:P28)</f>
        <v>0</v>
      </c>
    </row>
    <row r="29" spans="2:17" s="204" customFormat="1" ht="54" hidden="1">
      <c r="B29" s="288" t="s">
        <v>46</v>
      </c>
      <c r="C29" s="288"/>
      <c r="D29" s="289" t="str">
        <f>+D26</f>
        <v>Royal Blue</v>
      </c>
      <c r="E29" s="201"/>
      <c r="F29" s="202">
        <f t="shared" ref="F29:K29" si="7">SUM(F25:F28)</f>
        <v>0</v>
      </c>
      <c r="G29" s="202">
        <f>SUM(G25:G28)</f>
        <v>0</v>
      </c>
      <c r="H29" s="202">
        <f t="shared" si="7"/>
        <v>0</v>
      </c>
      <c r="I29" s="202">
        <f t="shared" si="7"/>
        <v>0</v>
      </c>
      <c r="J29" s="202">
        <f t="shared" si="7"/>
        <v>0</v>
      </c>
      <c r="K29" s="202">
        <f t="shared" si="7"/>
        <v>0</v>
      </c>
      <c r="L29" s="203"/>
      <c r="M29" s="202"/>
      <c r="N29" s="202"/>
      <c r="O29" s="202"/>
      <c r="P29" s="202"/>
      <c r="Q29" s="202">
        <f t="shared" ref="Q29" si="8">SUM(E29:P29)</f>
        <v>0</v>
      </c>
    </row>
    <row r="30" spans="2:17" s="196" customFormat="1" ht="54" hidden="1">
      <c r="B30" s="290"/>
      <c r="C30" s="290"/>
      <c r="D30" s="290"/>
      <c r="E30" s="205"/>
      <c r="F30" s="223"/>
      <c r="G30" s="206"/>
      <c r="H30" s="205"/>
      <c r="I30" s="205"/>
      <c r="J30" s="205"/>
      <c r="K30" s="205"/>
      <c r="L30" s="205"/>
      <c r="M30" s="207"/>
      <c r="N30" s="207"/>
      <c r="O30" s="207"/>
      <c r="P30" s="207"/>
      <c r="Q30" s="208"/>
    </row>
    <row r="31" spans="2:17" s="196" customFormat="1" ht="54" hidden="1">
      <c r="B31" s="283"/>
      <c r="C31" s="284" t="s">
        <v>34</v>
      </c>
      <c r="D31" s="284" t="s">
        <v>35</v>
      </c>
      <c r="E31" s="203" t="s">
        <v>36</v>
      </c>
      <c r="F31" s="203" t="s">
        <v>175</v>
      </c>
      <c r="G31" s="194" t="s">
        <v>37</v>
      </c>
      <c r="H31" s="194" t="s">
        <v>38</v>
      </c>
      <c r="I31" s="194" t="s">
        <v>39</v>
      </c>
      <c r="J31" s="194" t="s">
        <v>40</v>
      </c>
      <c r="K31" s="194" t="s">
        <v>41</v>
      </c>
      <c r="L31" s="210"/>
      <c r="M31" s="211"/>
      <c r="N31" s="211"/>
      <c r="O31" s="211"/>
      <c r="P31" s="211"/>
      <c r="Q31" s="195" t="s">
        <v>42</v>
      </c>
    </row>
    <row r="32" spans="2:17" s="196" customFormat="1" ht="54" hidden="1">
      <c r="B32" s="285" t="s">
        <v>43</v>
      </c>
      <c r="C32" s="285"/>
      <c r="D32" s="287" t="s">
        <v>181</v>
      </c>
      <c r="E32" s="217"/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/>
      <c r="M32" s="200"/>
      <c r="N32" s="200"/>
      <c r="O32" s="200"/>
      <c r="P32" s="200"/>
      <c r="Q32" s="199">
        <f>SUM(E32:P32)</f>
        <v>0</v>
      </c>
    </row>
    <row r="33" spans="1:19" s="196" customFormat="1" ht="54" hidden="1">
      <c r="B33" s="285" t="s">
        <v>45</v>
      </c>
      <c r="C33" s="285"/>
      <c r="D33" s="287" t="str">
        <f>+D32</f>
        <v>Light Grey</v>
      </c>
      <c r="E33" s="217"/>
      <c r="F33" s="198"/>
      <c r="G33" s="198">
        <v>0</v>
      </c>
      <c r="H33" s="198">
        <v>0</v>
      </c>
      <c r="I33" s="198">
        <f t="shared" ref="I33" si="9">ROUND(I32*5%,0)</f>
        <v>0</v>
      </c>
      <c r="J33" s="198"/>
      <c r="K33" s="198"/>
      <c r="L33" s="200"/>
      <c r="M33" s="200"/>
      <c r="N33" s="200"/>
      <c r="O33" s="200"/>
      <c r="P33" s="200"/>
      <c r="Q33" s="199">
        <f>SUM(E33:P33)</f>
        <v>0</v>
      </c>
    </row>
    <row r="34" spans="1:19" s="196" customFormat="1" ht="54" hidden="1">
      <c r="B34" s="285" t="s">
        <v>180</v>
      </c>
      <c r="C34" s="285"/>
      <c r="D34" s="287" t="str">
        <f>D33</f>
        <v>Light Grey</v>
      </c>
      <c r="E34" s="197"/>
      <c r="F34" s="198"/>
      <c r="G34" s="198"/>
      <c r="H34" s="198">
        <v>0</v>
      </c>
      <c r="I34" s="198"/>
      <c r="J34" s="198"/>
      <c r="K34" s="198"/>
      <c r="L34" s="216"/>
      <c r="M34" s="216"/>
      <c r="N34" s="216"/>
      <c r="O34" s="216"/>
      <c r="P34" s="216"/>
      <c r="Q34" s="199">
        <f>SUM(E34:P34)</f>
        <v>0</v>
      </c>
    </row>
    <row r="35" spans="1:19" s="196" customFormat="1" ht="54" hidden="1">
      <c r="B35" s="285" t="s">
        <v>177</v>
      </c>
      <c r="C35" s="285"/>
      <c r="D35" s="287" t="str">
        <f>D34</f>
        <v>Light Grey</v>
      </c>
      <c r="E35" s="197"/>
      <c r="F35" s="198"/>
      <c r="G35" s="198"/>
      <c r="H35" s="198">
        <v>0</v>
      </c>
      <c r="I35" s="198"/>
      <c r="J35" s="198"/>
      <c r="K35" s="198"/>
      <c r="L35" s="216"/>
      <c r="M35" s="200"/>
      <c r="N35" s="200"/>
      <c r="O35" s="200"/>
      <c r="P35" s="200"/>
      <c r="Q35" s="199">
        <f>SUM(E35:P35)</f>
        <v>0</v>
      </c>
    </row>
    <row r="36" spans="1:19" s="196" customFormat="1" ht="54" hidden="1">
      <c r="B36" s="291" t="s">
        <v>46</v>
      </c>
      <c r="C36" s="292"/>
      <c r="D36" s="293" t="str">
        <f>D35</f>
        <v>Light Grey</v>
      </c>
      <c r="E36" s="218"/>
      <c r="F36" s="202">
        <f t="shared" ref="F36:K36" si="10">SUM(F32:F35)</f>
        <v>0</v>
      </c>
      <c r="G36" s="202">
        <f>SUM(G32:G35)</f>
        <v>0</v>
      </c>
      <c r="H36" s="202">
        <f t="shared" si="10"/>
        <v>0</v>
      </c>
      <c r="I36" s="202">
        <f t="shared" si="10"/>
        <v>0</v>
      </c>
      <c r="J36" s="202">
        <f t="shared" si="10"/>
        <v>0</v>
      </c>
      <c r="K36" s="202">
        <f t="shared" si="10"/>
        <v>0</v>
      </c>
      <c r="L36" s="203"/>
      <c r="M36" s="202"/>
      <c r="N36" s="202"/>
      <c r="O36" s="202"/>
      <c r="P36" s="202"/>
      <c r="Q36" s="202">
        <f t="shared" ref="Q36" si="11">SUM(E36:P36)</f>
        <v>0</v>
      </c>
    </row>
    <row r="37" spans="1:19" s="204" customFormat="1" ht="54">
      <c r="B37" s="212" t="s">
        <v>51</v>
      </c>
      <c r="C37" s="213"/>
      <c r="D37" s="212"/>
      <c r="E37" s="214"/>
      <c r="F37" s="215">
        <f t="shared" ref="F37:G37" si="12">+F22+F29</f>
        <v>0</v>
      </c>
      <c r="G37" s="215">
        <f t="shared" si="12"/>
        <v>0</v>
      </c>
      <c r="H37" s="215">
        <f>+H22+H29+H36</f>
        <v>3</v>
      </c>
      <c r="I37" s="215">
        <f t="shared" ref="I37:Q37" si="13">+I22+I29+I36</f>
        <v>0</v>
      </c>
      <c r="J37" s="215">
        <f t="shared" si="13"/>
        <v>0</v>
      </c>
      <c r="K37" s="215">
        <f t="shared" si="13"/>
        <v>0</v>
      </c>
      <c r="L37" s="215"/>
      <c r="M37" s="215"/>
      <c r="N37" s="215"/>
      <c r="O37" s="215"/>
      <c r="P37" s="215"/>
      <c r="Q37" s="215">
        <f t="shared" si="13"/>
        <v>3</v>
      </c>
      <c r="S37" s="248"/>
    </row>
    <row r="38" spans="1:19" s="99" customFormat="1" ht="20.25" customHeight="1">
      <c r="B38" s="100"/>
      <c r="C38" s="101"/>
      <c r="D38" s="436" t="s">
        <v>182</v>
      </c>
      <c r="E38" s="436"/>
      <c r="F38" s="436"/>
      <c r="G38" s="436"/>
      <c r="H38" s="436"/>
      <c r="I38" s="436"/>
      <c r="J38" s="436"/>
      <c r="K38" s="436"/>
      <c r="L38" s="436"/>
      <c r="M38" s="436"/>
      <c r="N38" s="436"/>
      <c r="O38" s="436"/>
      <c r="P38" s="436"/>
      <c r="Q38" s="436"/>
    </row>
    <row r="39" spans="1:19" s="4" customFormat="1" ht="59.1" customHeight="1">
      <c r="B39" s="87" t="s">
        <v>53</v>
      </c>
      <c r="C39" s="24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</row>
    <row r="40" spans="1:19" s="25" customFormat="1" ht="168">
      <c r="A40" s="492" t="s">
        <v>54</v>
      </c>
      <c r="B40" s="492"/>
      <c r="C40" s="492"/>
      <c r="D40" s="187" t="s">
        <v>55</v>
      </c>
      <c r="E40" s="187" t="s">
        <v>56</v>
      </c>
      <c r="F40" s="187" t="s">
        <v>57</v>
      </c>
      <c r="G40" s="186" t="s">
        <v>58</v>
      </c>
      <c r="H40" s="186" t="s">
        <v>59</v>
      </c>
      <c r="I40" s="186" t="s">
        <v>60</v>
      </c>
      <c r="J40" s="186" t="s">
        <v>183</v>
      </c>
      <c r="K40" s="186" t="s">
        <v>184</v>
      </c>
      <c r="L40" s="186" t="s">
        <v>185</v>
      </c>
      <c r="M40" s="186" t="s">
        <v>63</v>
      </c>
      <c r="N40" s="491" t="s">
        <v>64</v>
      </c>
      <c r="O40" s="491"/>
      <c r="P40" s="491"/>
      <c r="Q40" s="491"/>
    </row>
    <row r="41" spans="1:19" s="34" customFormat="1" ht="45.75" customHeight="1">
      <c r="A41" s="490" t="str">
        <f>D18</f>
        <v xml:space="preserve">ALLOY </v>
      </c>
      <c r="B41" s="490"/>
      <c r="C41" s="490"/>
      <c r="D41" s="490"/>
      <c r="E41" s="490"/>
      <c r="F41" s="490"/>
      <c r="G41" s="490"/>
      <c r="H41" s="490"/>
      <c r="I41" s="490"/>
      <c r="J41" s="490"/>
      <c r="K41" s="490"/>
      <c r="L41" s="490"/>
      <c r="M41" s="490"/>
      <c r="N41" s="490"/>
      <c r="O41" s="490"/>
      <c r="P41" s="490"/>
      <c r="Q41" s="490"/>
    </row>
    <row r="42" spans="1:19" s="128" customFormat="1" ht="152.25" customHeight="1">
      <c r="A42" s="129">
        <v>1</v>
      </c>
      <c r="B42" s="426" t="str">
        <f>$M$11</f>
        <v>W3930: 100% NYLON COATING TASLAN WRINKLE 110GSM</v>
      </c>
      <c r="C42" s="426"/>
      <c r="D42" s="191" t="s">
        <v>65</v>
      </c>
      <c r="E42" s="191" t="str">
        <f>D18</f>
        <v xml:space="preserve">ALLOY </v>
      </c>
      <c r="F42" s="129" t="s">
        <v>38</v>
      </c>
      <c r="G42" s="192">
        <f>Q22</f>
        <v>3</v>
      </c>
      <c r="H42" s="193">
        <v>1.66</v>
      </c>
      <c r="I42" s="189">
        <f t="shared" ref="I42:I43" si="14">G42*H42</f>
        <v>4.9799999999999995</v>
      </c>
      <c r="J42" s="189">
        <f>I42*2%+(I42/70)*0.5</f>
        <v>0.13517142857142855</v>
      </c>
      <c r="K42" s="189"/>
      <c r="L42" s="296">
        <v>0.5</v>
      </c>
      <c r="M42" s="297">
        <f>SUM(I42:L42)</f>
        <v>5.6151714285714283</v>
      </c>
      <c r="N42" s="489"/>
      <c r="O42" s="489"/>
      <c r="P42" s="489"/>
      <c r="Q42" s="489"/>
    </row>
    <row r="43" spans="1:19" s="321" customFormat="1" ht="152.25" customHeight="1">
      <c r="A43" s="318">
        <v>3</v>
      </c>
      <c r="B43" s="498" t="s">
        <v>186</v>
      </c>
      <c r="C43" s="499"/>
      <c r="D43" s="319" t="s">
        <v>187</v>
      </c>
      <c r="E43" s="319" t="s">
        <v>44</v>
      </c>
      <c r="F43" s="318" t="s">
        <v>38</v>
      </c>
      <c r="G43" s="192">
        <f>Q23</f>
        <v>0</v>
      </c>
      <c r="H43" s="318">
        <v>2.5000000000000001E-2</v>
      </c>
      <c r="I43" s="245">
        <f t="shared" si="14"/>
        <v>0</v>
      </c>
      <c r="J43" s="189">
        <f>I43*2%+(I43/70)*0.5</f>
        <v>0</v>
      </c>
      <c r="K43" s="245"/>
      <c r="L43" s="296">
        <v>0.5</v>
      </c>
      <c r="M43" s="320">
        <f>SUM(I43:L43)</f>
        <v>0.5</v>
      </c>
      <c r="N43" s="500" t="s">
        <v>188</v>
      </c>
      <c r="O43" s="501"/>
      <c r="P43" s="501"/>
      <c r="Q43" s="502"/>
    </row>
    <row r="44" spans="1:19" s="34" customFormat="1" ht="45.75" hidden="1" customHeight="1">
      <c r="A44" s="490" t="str">
        <f>D29</f>
        <v>Royal Blue</v>
      </c>
      <c r="B44" s="490"/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O44" s="490"/>
      <c r="P44" s="490"/>
      <c r="Q44" s="490"/>
    </row>
    <row r="45" spans="1:19" s="128" customFormat="1" ht="152.25" hidden="1" customHeight="1">
      <c r="A45" s="129">
        <v>1</v>
      </c>
      <c r="B45" s="426" t="str">
        <f>$M$11</f>
        <v>W3930: 100% NYLON COATING TASLAN WRINKLE 110GSM</v>
      </c>
      <c r="C45" s="426"/>
      <c r="D45" s="191" t="s">
        <v>65</v>
      </c>
      <c r="E45" s="191" t="s">
        <v>189</v>
      </c>
      <c r="F45" s="129" t="s">
        <v>38</v>
      </c>
      <c r="G45" s="192">
        <f>Q29</f>
        <v>0</v>
      </c>
      <c r="H45" s="193">
        <v>1.66</v>
      </c>
      <c r="I45" s="179">
        <f>H45*G45</f>
        <v>0</v>
      </c>
      <c r="J45" s="189">
        <f>I45*0.7%+(I45/70)*0.5</f>
        <v>0</v>
      </c>
      <c r="K45" s="189"/>
      <c r="L45" s="296">
        <v>0.5</v>
      </c>
      <c r="M45" s="252">
        <f>SUM(I45:L45)</f>
        <v>0.5</v>
      </c>
      <c r="N45" s="489" t="s">
        <v>190</v>
      </c>
      <c r="O45" s="489" t="s">
        <v>190</v>
      </c>
      <c r="P45" s="489" t="s">
        <v>190</v>
      </c>
      <c r="Q45" s="489" t="s">
        <v>190</v>
      </c>
    </row>
    <row r="46" spans="1:19" s="128" customFormat="1" ht="152.25" hidden="1" customHeight="1">
      <c r="A46" s="129">
        <v>2</v>
      </c>
      <c r="B46" s="426" t="s">
        <v>191</v>
      </c>
      <c r="C46" s="426"/>
      <c r="D46" s="191" t="s">
        <v>192</v>
      </c>
      <c r="E46" s="191" t="s">
        <v>189</v>
      </c>
      <c r="F46" s="129" t="s">
        <v>38</v>
      </c>
      <c r="G46" s="192">
        <f>G45</f>
        <v>0</v>
      </c>
      <c r="H46" s="193">
        <v>1.1499999999999999</v>
      </c>
      <c r="I46" s="179">
        <f>H46*G46</f>
        <v>0</v>
      </c>
      <c r="J46" s="189">
        <f>I46*0.5%+(I46/30)*0.5+1</f>
        <v>1</v>
      </c>
      <c r="K46" s="189"/>
      <c r="L46" s="297"/>
      <c r="M46" s="252">
        <f>SUM(I46:L46)</f>
        <v>1</v>
      </c>
      <c r="N46" s="489" t="s">
        <v>193</v>
      </c>
      <c r="O46" s="489" t="s">
        <v>193</v>
      </c>
      <c r="P46" s="489" t="s">
        <v>193</v>
      </c>
      <c r="Q46" s="489" t="s">
        <v>193</v>
      </c>
    </row>
    <row r="47" spans="1:19" s="317" customFormat="1" ht="152.25" hidden="1" customHeight="1">
      <c r="A47" s="312">
        <v>3</v>
      </c>
      <c r="B47" s="503" t="s">
        <v>186</v>
      </c>
      <c r="C47" s="504"/>
      <c r="D47" s="313" t="s">
        <v>187</v>
      </c>
      <c r="E47" s="313" t="s">
        <v>117</v>
      </c>
      <c r="F47" s="312" t="s">
        <v>38</v>
      </c>
      <c r="G47" s="314">
        <f>G46</f>
        <v>0</v>
      </c>
      <c r="H47" s="312">
        <v>2.5000000000000001E-2</v>
      </c>
      <c r="I47" s="315">
        <f t="shared" ref="I47" si="15">G47*H47</f>
        <v>0</v>
      </c>
      <c r="J47" s="315"/>
      <c r="K47" s="315"/>
      <c r="L47" s="316"/>
      <c r="M47" s="316">
        <f>SUM(I47:L47)</f>
        <v>0</v>
      </c>
      <c r="N47" s="505" t="s">
        <v>188</v>
      </c>
      <c r="O47" s="506"/>
      <c r="P47" s="506"/>
      <c r="Q47" s="507"/>
    </row>
    <row r="48" spans="1:19" s="34" customFormat="1" ht="32.4" hidden="1">
      <c r="A48" s="490" t="str">
        <f>D36</f>
        <v>Light Grey</v>
      </c>
      <c r="B48" s="490"/>
      <c r="C48" s="490"/>
      <c r="D48" s="490"/>
      <c r="E48" s="490"/>
      <c r="F48" s="490"/>
      <c r="G48" s="490"/>
      <c r="H48" s="490"/>
      <c r="I48" s="490"/>
      <c r="J48" s="490"/>
      <c r="K48" s="490"/>
      <c r="L48" s="490"/>
      <c r="M48" s="490"/>
      <c r="N48" s="490"/>
      <c r="O48" s="490"/>
      <c r="P48" s="490"/>
      <c r="Q48" s="490"/>
    </row>
    <row r="49" spans="1:21" s="128" customFormat="1" ht="108" hidden="1">
      <c r="A49" s="129">
        <v>1</v>
      </c>
      <c r="B49" s="426" t="str">
        <f>$M$11</f>
        <v>W3930: 100% NYLON COATING TASLAN WRINKLE 110GSM</v>
      </c>
      <c r="C49" s="426"/>
      <c r="D49" s="191" t="s">
        <v>65</v>
      </c>
      <c r="E49" s="191" t="s">
        <v>194</v>
      </c>
      <c r="F49" s="129" t="s">
        <v>38</v>
      </c>
      <c r="G49" s="192">
        <f>Q36</f>
        <v>0</v>
      </c>
      <c r="H49" s="193">
        <v>1.66</v>
      </c>
      <c r="I49" s="179">
        <f>H49*G49</f>
        <v>0</v>
      </c>
      <c r="J49" s="189">
        <f>I49*3.4%+(I49/70)*0.5</f>
        <v>0</v>
      </c>
      <c r="K49" s="189"/>
      <c r="L49" s="296">
        <v>0.5</v>
      </c>
      <c r="M49" s="252">
        <f>SUM(I49:L49)</f>
        <v>0.5</v>
      </c>
      <c r="N49" s="489" t="s">
        <v>195</v>
      </c>
      <c r="O49" s="510" t="s">
        <v>195</v>
      </c>
      <c r="P49" s="510" t="s">
        <v>195</v>
      </c>
      <c r="Q49" s="510" t="s">
        <v>195</v>
      </c>
    </row>
    <row r="50" spans="1:21" s="128" customFormat="1" ht="108" hidden="1">
      <c r="A50" s="129">
        <v>2</v>
      </c>
      <c r="B50" s="426" t="s">
        <v>191</v>
      </c>
      <c r="C50" s="426"/>
      <c r="D50" s="191" t="s">
        <v>192</v>
      </c>
      <c r="E50" s="191" t="s">
        <v>194</v>
      </c>
      <c r="F50" s="129" t="s">
        <v>38</v>
      </c>
      <c r="G50" s="192">
        <f>G49</f>
        <v>0</v>
      </c>
      <c r="H50" s="193">
        <v>1.1499999999999999</v>
      </c>
      <c r="I50" s="179">
        <f>H50*G50</f>
        <v>0</v>
      </c>
      <c r="J50" s="189">
        <f>I50*0.7%+(I50/30)*0.5+1</f>
        <v>1</v>
      </c>
      <c r="K50" s="189"/>
      <c r="L50" s="297"/>
      <c r="M50" s="252">
        <f>SUM(I50:L50)</f>
        <v>1</v>
      </c>
      <c r="N50" s="489" t="s">
        <v>196</v>
      </c>
      <c r="O50" s="489" t="s">
        <v>196</v>
      </c>
      <c r="P50" s="489" t="s">
        <v>196</v>
      </c>
      <c r="Q50" s="489" t="s">
        <v>196</v>
      </c>
    </row>
    <row r="51" spans="1:21" s="317" customFormat="1" ht="36" hidden="1">
      <c r="A51" s="312">
        <v>3</v>
      </c>
      <c r="B51" s="503" t="s">
        <v>186</v>
      </c>
      <c r="C51" s="504"/>
      <c r="D51" s="313" t="s">
        <v>187</v>
      </c>
      <c r="E51" s="313" t="s">
        <v>117</v>
      </c>
      <c r="F51" s="312" t="s">
        <v>38</v>
      </c>
      <c r="G51" s="314">
        <f>G50</f>
        <v>0</v>
      </c>
      <c r="H51" s="312">
        <v>2.5000000000000001E-2</v>
      </c>
      <c r="I51" s="315">
        <f t="shared" ref="I51" si="16">G51*H51</f>
        <v>0</v>
      </c>
      <c r="J51" s="315"/>
      <c r="K51" s="315"/>
      <c r="L51" s="316"/>
      <c r="M51" s="316">
        <f>SUM(I51:L51)</f>
        <v>0</v>
      </c>
      <c r="N51" s="505" t="s">
        <v>188</v>
      </c>
      <c r="O51" s="506"/>
      <c r="P51" s="506"/>
      <c r="Q51" s="507"/>
    </row>
    <row r="52" spans="1:21" s="26" customFormat="1" ht="50.25" customHeight="1" thickBot="1">
      <c r="B52" s="87" t="s">
        <v>73</v>
      </c>
      <c r="C52" s="27"/>
      <c r="D52" s="27"/>
      <c r="E52" s="27"/>
      <c r="F52" s="29"/>
      <c r="G52" s="28"/>
      <c r="Q52" s="29"/>
      <c r="S52" s="229"/>
      <c r="U52" s="98"/>
    </row>
    <row r="53" spans="1:21" s="40" customFormat="1" ht="72.900000000000006" customHeight="1">
      <c r="A53" s="411" t="s">
        <v>74</v>
      </c>
      <c r="B53" s="412"/>
      <c r="C53" s="412"/>
      <c r="D53" s="412"/>
      <c r="E53" s="413"/>
      <c r="F53" s="84" t="s">
        <v>75</v>
      </c>
      <c r="G53" s="84" t="s">
        <v>76</v>
      </c>
      <c r="H53" s="414" t="s">
        <v>77</v>
      </c>
      <c r="I53" s="415"/>
      <c r="J53" s="85" t="s">
        <v>57</v>
      </c>
      <c r="K53" s="84" t="s">
        <v>78</v>
      </c>
      <c r="L53" s="84" t="s">
        <v>79</v>
      </c>
      <c r="M53" s="86" t="s">
        <v>80</v>
      </c>
      <c r="N53" s="86" t="s">
        <v>81</v>
      </c>
      <c r="O53" s="86" t="s">
        <v>82</v>
      </c>
      <c r="P53" s="414" t="s">
        <v>83</v>
      </c>
      <c r="Q53" s="511"/>
      <c r="S53" s="230"/>
    </row>
    <row r="54" spans="1:21" s="15" customFormat="1" ht="57.75" customHeight="1">
      <c r="A54" s="250">
        <v>1</v>
      </c>
      <c r="B54" s="399" t="s">
        <v>84</v>
      </c>
      <c r="C54" s="399"/>
      <c r="D54" s="399"/>
      <c r="E54" s="399"/>
      <c r="F54" s="182" t="str">
        <f>H54</f>
        <v xml:space="preserve">ALLOY </v>
      </c>
      <c r="G54" s="251" t="s">
        <v>197</v>
      </c>
      <c r="H54" s="403" t="str">
        <f t="shared" ref="H54:I58" si="17">$D$18</f>
        <v xml:space="preserve">ALLOY </v>
      </c>
      <c r="I54" s="402" t="str">
        <f t="shared" si="17"/>
        <v xml:space="preserve">ALLOY </v>
      </c>
      <c r="J54" s="184" t="s">
        <v>85</v>
      </c>
      <c r="K54" s="184">
        <f t="shared" ref="K54:K60" si="18">$Q$22</f>
        <v>3</v>
      </c>
      <c r="L54" s="190">
        <f>290/5000</f>
        <v>5.8000000000000003E-2</v>
      </c>
      <c r="M54" s="189">
        <f t="shared" ref="M54:M60" si="19">K54*L54</f>
        <v>0.17400000000000002</v>
      </c>
      <c r="N54" s="189"/>
      <c r="O54" s="185">
        <f>ROUNDUP(N54+M54,0)</f>
        <v>1</v>
      </c>
      <c r="P54" s="295"/>
      <c r="Q54" s="298"/>
    </row>
    <row r="55" spans="1:21" s="15" customFormat="1" ht="57.75" customHeight="1">
      <c r="A55" s="250">
        <v>2</v>
      </c>
      <c r="B55" s="493" t="s">
        <v>198</v>
      </c>
      <c r="C55" s="494"/>
      <c r="D55" s="494"/>
      <c r="E55" s="495"/>
      <c r="F55" s="182" t="s">
        <v>117</v>
      </c>
      <c r="G55" s="251"/>
      <c r="H55" s="403" t="str">
        <f t="shared" si="17"/>
        <v xml:space="preserve">ALLOY </v>
      </c>
      <c r="I55" s="402" t="str">
        <f t="shared" si="17"/>
        <v xml:space="preserve">ALLOY </v>
      </c>
      <c r="J55" s="184" t="s">
        <v>92</v>
      </c>
      <c r="K55" s="184">
        <f t="shared" si="18"/>
        <v>3</v>
      </c>
      <c r="L55" s="190">
        <v>1</v>
      </c>
      <c r="M55" s="189">
        <f t="shared" si="19"/>
        <v>3</v>
      </c>
      <c r="N55" s="189"/>
      <c r="O55" s="185">
        <f t="shared" ref="O55:O59" si="20">ROUNDUP(N55+M55,0)</f>
        <v>3</v>
      </c>
      <c r="P55" s="295"/>
      <c r="Q55" s="298"/>
    </row>
    <row r="56" spans="1:21" s="15" customFormat="1" ht="57.75" customHeight="1">
      <c r="A56" s="250">
        <v>3</v>
      </c>
      <c r="B56" s="399" t="s">
        <v>199</v>
      </c>
      <c r="C56" s="399"/>
      <c r="D56" s="399"/>
      <c r="E56" s="399"/>
      <c r="F56" s="182" t="s">
        <v>117</v>
      </c>
      <c r="G56" s="251"/>
      <c r="H56" s="403" t="str">
        <f t="shared" si="17"/>
        <v xml:space="preserve">ALLOY </v>
      </c>
      <c r="I56" s="402" t="str">
        <f t="shared" si="17"/>
        <v xml:space="preserve">ALLOY </v>
      </c>
      <c r="J56" s="184" t="s">
        <v>92</v>
      </c>
      <c r="K56" s="184">
        <f t="shared" si="18"/>
        <v>3</v>
      </c>
      <c r="L56" s="190">
        <v>1</v>
      </c>
      <c r="M56" s="189">
        <f t="shared" si="19"/>
        <v>3</v>
      </c>
      <c r="N56" s="189"/>
      <c r="O56" s="185">
        <f t="shared" si="20"/>
        <v>3</v>
      </c>
      <c r="P56" s="295"/>
      <c r="Q56" s="298"/>
    </row>
    <row r="57" spans="1:21" s="15" customFormat="1" ht="57.75" customHeight="1">
      <c r="A57" s="250">
        <v>4</v>
      </c>
      <c r="B57" s="399" t="s">
        <v>200</v>
      </c>
      <c r="C57" s="399"/>
      <c r="D57" s="399"/>
      <c r="E57" s="399"/>
      <c r="F57" s="282" t="s">
        <v>201</v>
      </c>
      <c r="G57" s="140"/>
      <c r="H57" s="403" t="str">
        <f t="shared" si="17"/>
        <v xml:space="preserve">ALLOY </v>
      </c>
      <c r="I57" s="402" t="str">
        <f t="shared" si="17"/>
        <v xml:space="preserve">ALLOY </v>
      </c>
      <c r="J57" s="184" t="s">
        <v>92</v>
      </c>
      <c r="K57" s="184">
        <f t="shared" si="18"/>
        <v>3</v>
      </c>
      <c r="L57" s="190">
        <v>1.7</v>
      </c>
      <c r="M57" s="189">
        <f t="shared" si="19"/>
        <v>5.0999999999999996</v>
      </c>
      <c r="N57" s="189"/>
      <c r="O57" s="185">
        <f t="shared" si="20"/>
        <v>6</v>
      </c>
      <c r="P57" s="508"/>
      <c r="Q57" s="509"/>
    </row>
    <row r="58" spans="1:21" s="15" customFormat="1" ht="72.75" customHeight="1">
      <c r="A58" s="250">
        <v>6</v>
      </c>
      <c r="B58" s="398" t="s">
        <v>202</v>
      </c>
      <c r="C58" s="398"/>
      <c r="D58" s="398"/>
      <c r="E58" s="398"/>
      <c r="F58" s="182" t="s">
        <v>201</v>
      </c>
      <c r="G58" s="251">
        <v>580</v>
      </c>
      <c r="H58" s="403" t="str">
        <f t="shared" si="17"/>
        <v xml:space="preserve">ALLOY </v>
      </c>
      <c r="I58" s="402" t="str">
        <f t="shared" si="17"/>
        <v xml:space="preserve">ALLOY </v>
      </c>
      <c r="J58" s="184" t="s">
        <v>92</v>
      </c>
      <c r="K58" s="184">
        <f t="shared" si="18"/>
        <v>3</v>
      </c>
      <c r="L58" s="190">
        <v>2</v>
      </c>
      <c r="M58" s="189">
        <f t="shared" si="19"/>
        <v>6</v>
      </c>
      <c r="N58" s="189"/>
      <c r="O58" s="185">
        <f t="shared" si="20"/>
        <v>6</v>
      </c>
      <c r="P58" s="508"/>
      <c r="Q58" s="509"/>
    </row>
    <row r="59" spans="1:21" s="15" customFormat="1" ht="72.75" customHeight="1">
      <c r="A59" s="250">
        <v>7</v>
      </c>
      <c r="B59" s="398" t="s">
        <v>203</v>
      </c>
      <c r="C59" s="398"/>
      <c r="D59" s="398"/>
      <c r="E59" s="398"/>
      <c r="F59" s="140" t="str">
        <f t="shared" ref="F59" si="21">$D$18</f>
        <v xml:space="preserve">ALLOY </v>
      </c>
      <c r="G59" s="251">
        <v>580</v>
      </c>
      <c r="H59" s="403" t="str">
        <f t="shared" ref="H59:I59" si="22">$D$18</f>
        <v xml:space="preserve">ALLOY </v>
      </c>
      <c r="I59" s="402" t="str">
        <f t="shared" si="22"/>
        <v xml:space="preserve">ALLOY </v>
      </c>
      <c r="J59" s="184" t="s">
        <v>92</v>
      </c>
      <c r="K59" s="184">
        <f t="shared" si="18"/>
        <v>3</v>
      </c>
      <c r="L59" s="190">
        <v>1</v>
      </c>
      <c r="M59" s="189">
        <f t="shared" si="19"/>
        <v>3</v>
      </c>
      <c r="N59" s="189"/>
      <c r="O59" s="185">
        <f t="shared" si="20"/>
        <v>3</v>
      </c>
      <c r="P59" s="508"/>
      <c r="Q59" s="509"/>
    </row>
    <row r="60" spans="1:21" s="15" customFormat="1" ht="57.75" customHeight="1">
      <c r="A60" s="250">
        <v>8</v>
      </c>
      <c r="B60" s="399" t="s">
        <v>204</v>
      </c>
      <c r="C60" s="399"/>
      <c r="D60" s="399"/>
      <c r="E60" s="399"/>
      <c r="F60" s="182" t="s">
        <v>44</v>
      </c>
      <c r="G60" s="251"/>
      <c r="H60" s="403" t="str">
        <f t="shared" ref="H60:I60" si="23">$D$18</f>
        <v xml:space="preserve">ALLOY </v>
      </c>
      <c r="I60" s="402" t="str">
        <f t="shared" si="23"/>
        <v xml:space="preserve">ALLOY </v>
      </c>
      <c r="J60" s="184" t="s">
        <v>38</v>
      </c>
      <c r="K60" s="184">
        <f t="shared" si="18"/>
        <v>3</v>
      </c>
      <c r="L60" s="190">
        <v>1.1000000000000001</v>
      </c>
      <c r="M60" s="189">
        <f t="shared" si="19"/>
        <v>3.3000000000000003</v>
      </c>
      <c r="N60" s="189"/>
      <c r="O60" s="185">
        <f>ROUNDUP(N60+M60,0)</f>
        <v>4</v>
      </c>
      <c r="P60" s="508"/>
      <c r="Q60" s="509"/>
    </row>
    <row r="61" spans="1:21" s="26" customFormat="1" ht="32.4" hidden="1">
      <c r="B61" s="91" t="s">
        <v>101</v>
      </c>
      <c r="C61" s="27"/>
      <c r="D61" s="27"/>
      <c r="E61" s="27"/>
      <c r="F61" s="29"/>
      <c r="G61" s="28"/>
      <c r="J61" s="184"/>
      <c r="K61" s="184"/>
      <c r="L61" s="190"/>
      <c r="O61" s="185"/>
      <c r="Q61" s="29"/>
    </row>
    <row r="62" spans="1:21" s="40" customFormat="1" ht="96" hidden="1">
      <c r="A62" s="492" t="s">
        <v>74</v>
      </c>
      <c r="B62" s="492"/>
      <c r="C62" s="492"/>
      <c r="D62" s="492"/>
      <c r="E62" s="492"/>
      <c r="F62" s="186" t="s">
        <v>75</v>
      </c>
      <c r="G62" s="186" t="s">
        <v>76</v>
      </c>
      <c r="H62" s="491" t="s">
        <v>77</v>
      </c>
      <c r="I62" s="491"/>
      <c r="J62" s="187" t="s">
        <v>57</v>
      </c>
      <c r="K62" s="186" t="s">
        <v>78</v>
      </c>
      <c r="L62" s="186" t="s">
        <v>79</v>
      </c>
      <c r="M62" s="186" t="s">
        <v>80</v>
      </c>
      <c r="N62" s="186" t="s">
        <v>81</v>
      </c>
      <c r="O62" s="186" t="s">
        <v>82</v>
      </c>
      <c r="P62" s="491" t="s">
        <v>83</v>
      </c>
      <c r="Q62" s="491"/>
    </row>
    <row r="63" spans="1:21" s="34" customFormat="1" ht="32.4" hidden="1">
      <c r="A63" s="188">
        <v>1</v>
      </c>
      <c r="B63" s="398" t="s">
        <v>205</v>
      </c>
      <c r="C63" s="399"/>
      <c r="D63" s="399"/>
      <c r="E63" s="399"/>
      <c r="F63" s="182" t="s">
        <v>117</v>
      </c>
      <c r="G63" s="232"/>
      <c r="H63" s="422" t="str">
        <f t="shared" ref="H63:H69" si="24">$D$22</f>
        <v xml:space="preserve">ALLOY </v>
      </c>
      <c r="I63" s="422" t="e">
        <f>#REF!</f>
        <v>#REF!</v>
      </c>
      <c r="J63" s="184" t="s">
        <v>92</v>
      </c>
      <c r="K63" s="184">
        <f>$Q$22</f>
        <v>3</v>
      </c>
      <c r="L63" s="184">
        <v>1</v>
      </c>
      <c r="M63" s="184">
        <f t="shared" ref="M63:M79" si="25">K63*L63</f>
        <v>3</v>
      </c>
      <c r="N63" s="189"/>
      <c r="O63" s="185">
        <f t="shared" ref="O63:O79" si="26">ROUNDUP(N63+M63,0)</f>
        <v>3</v>
      </c>
      <c r="P63" s="487"/>
      <c r="Q63" s="488"/>
    </row>
    <row r="64" spans="1:21" s="34" customFormat="1" ht="32.4" hidden="1">
      <c r="A64" s="188">
        <v>1</v>
      </c>
      <c r="B64" s="398" t="s">
        <v>205</v>
      </c>
      <c r="C64" s="399"/>
      <c r="D64" s="399"/>
      <c r="E64" s="399"/>
      <c r="F64" s="182" t="s">
        <v>117</v>
      </c>
      <c r="G64" s="232"/>
      <c r="H64" s="422" t="str">
        <f>$D$29</f>
        <v>Royal Blue</v>
      </c>
      <c r="I64" s="422" t="e">
        <f>#REF!</f>
        <v>#REF!</v>
      </c>
      <c r="J64" s="184" t="s">
        <v>92</v>
      </c>
      <c r="K64" s="184">
        <f>$Q$29</f>
        <v>0</v>
      </c>
      <c r="L64" s="184">
        <v>1</v>
      </c>
      <c r="M64" s="184">
        <f t="shared" ref="M64" si="27">K64*L64</f>
        <v>0</v>
      </c>
      <c r="N64" s="189"/>
      <c r="O64" s="185">
        <f t="shared" ref="O64" si="28">ROUNDUP(N64+M64,0)</f>
        <v>0</v>
      </c>
      <c r="P64" s="487"/>
      <c r="Q64" s="488"/>
    </row>
    <row r="65" spans="1:17" s="34" customFormat="1" ht="32.4" hidden="1">
      <c r="A65" s="188">
        <v>1</v>
      </c>
      <c r="B65" s="398" t="s">
        <v>205</v>
      </c>
      <c r="C65" s="399"/>
      <c r="D65" s="399"/>
      <c r="E65" s="399"/>
      <c r="F65" s="182" t="s">
        <v>117</v>
      </c>
      <c r="G65" s="232"/>
      <c r="H65" s="422" t="str">
        <f>$D$36</f>
        <v>Light Grey</v>
      </c>
      <c r="I65" s="422" t="e">
        <f>#REF!</f>
        <v>#REF!</v>
      </c>
      <c r="J65" s="184" t="s">
        <v>92</v>
      </c>
      <c r="K65" s="184">
        <f>$Q$36</f>
        <v>0</v>
      </c>
      <c r="L65" s="184">
        <v>1</v>
      </c>
      <c r="M65" s="184">
        <f t="shared" ref="M65" si="29">K65*L65</f>
        <v>0</v>
      </c>
      <c r="N65" s="189"/>
      <c r="O65" s="185">
        <f t="shared" ref="O65" si="30">ROUNDUP(N65+M65,0)</f>
        <v>0</v>
      </c>
      <c r="P65" s="487"/>
      <c r="Q65" s="488"/>
    </row>
    <row r="66" spans="1:17" s="34" customFormat="1" ht="32.4" hidden="1">
      <c r="A66" s="188">
        <v>2</v>
      </c>
      <c r="B66" s="398" t="s">
        <v>206</v>
      </c>
      <c r="C66" s="398"/>
      <c r="D66" s="398"/>
      <c r="E66" s="398"/>
      <c r="F66" s="182" t="s">
        <v>117</v>
      </c>
      <c r="G66" s="231"/>
      <c r="H66" s="422" t="str">
        <f t="shared" si="24"/>
        <v xml:space="preserve">ALLOY </v>
      </c>
      <c r="I66" s="422" t="e">
        <f>#REF!</f>
        <v>#REF!</v>
      </c>
      <c r="J66" s="184" t="s">
        <v>92</v>
      </c>
      <c r="K66" s="184">
        <f>$Q$22</f>
        <v>3</v>
      </c>
      <c r="L66" s="184">
        <v>1</v>
      </c>
      <c r="M66" s="184">
        <f t="shared" si="25"/>
        <v>3</v>
      </c>
      <c r="N66" s="189"/>
      <c r="O66" s="185">
        <f t="shared" si="26"/>
        <v>3</v>
      </c>
      <c r="P66" s="487"/>
      <c r="Q66" s="488"/>
    </row>
    <row r="67" spans="1:17" s="34" customFormat="1" ht="32.4" hidden="1">
      <c r="A67" s="188">
        <v>2</v>
      </c>
      <c r="B67" s="398" t="str">
        <f>B66</f>
        <v>THẺ BÀI - ALD-T06P</v>
      </c>
      <c r="C67" s="398"/>
      <c r="D67" s="398"/>
      <c r="E67" s="398"/>
      <c r="F67" s="182" t="str">
        <f>F66</f>
        <v>WHITE</v>
      </c>
      <c r="G67" s="231"/>
      <c r="H67" s="422" t="str">
        <f>$D$29</f>
        <v>Royal Blue</v>
      </c>
      <c r="I67" s="422" t="e">
        <f>#REF!</f>
        <v>#REF!</v>
      </c>
      <c r="J67" s="184" t="s">
        <v>92</v>
      </c>
      <c r="K67" s="184">
        <f>$Q$29</f>
        <v>0</v>
      </c>
      <c r="L67" s="184">
        <v>1</v>
      </c>
      <c r="M67" s="184">
        <f t="shared" ref="M67" si="31">K67*L67</f>
        <v>0</v>
      </c>
      <c r="N67" s="189"/>
      <c r="O67" s="185">
        <f t="shared" ref="O67" si="32">ROUNDUP(N67+M67,0)</f>
        <v>0</v>
      </c>
      <c r="P67" s="487"/>
      <c r="Q67" s="488"/>
    </row>
    <row r="68" spans="1:17" s="34" customFormat="1" ht="32.4" hidden="1">
      <c r="A68" s="188">
        <v>2</v>
      </c>
      <c r="B68" s="398" t="str">
        <f>B67</f>
        <v>THẺ BÀI - ALD-T06P</v>
      </c>
      <c r="C68" s="398"/>
      <c r="D68" s="398"/>
      <c r="E68" s="398"/>
      <c r="F68" s="182" t="str">
        <f>F67</f>
        <v>WHITE</v>
      </c>
      <c r="G68" s="231"/>
      <c r="H68" s="422" t="str">
        <f>$D$36</f>
        <v>Light Grey</v>
      </c>
      <c r="I68" s="422" t="e">
        <f>#REF!</f>
        <v>#REF!</v>
      </c>
      <c r="J68" s="184" t="s">
        <v>92</v>
      </c>
      <c r="K68" s="184">
        <f>$Q$36</f>
        <v>0</v>
      </c>
      <c r="L68" s="184">
        <v>1</v>
      </c>
      <c r="M68" s="184">
        <f t="shared" ref="M68" si="33">K68*L68</f>
        <v>0</v>
      </c>
      <c r="N68" s="189"/>
      <c r="O68" s="185">
        <f t="shared" ref="O68" si="34">ROUNDUP(N68+M68,0)</f>
        <v>0</v>
      </c>
      <c r="P68" s="487"/>
      <c r="Q68" s="488"/>
    </row>
    <row r="69" spans="1:17" s="34" customFormat="1" ht="32.4" hidden="1">
      <c r="A69" s="188">
        <v>3</v>
      </c>
      <c r="B69" s="398" t="s">
        <v>207</v>
      </c>
      <c r="C69" s="398"/>
      <c r="D69" s="398"/>
      <c r="E69" s="398"/>
      <c r="F69" s="182" t="s">
        <v>111</v>
      </c>
      <c r="G69" s="231"/>
      <c r="H69" s="422" t="str">
        <f t="shared" si="24"/>
        <v xml:space="preserve">ALLOY </v>
      </c>
      <c r="I69" s="422" t="e">
        <f>#REF!</f>
        <v>#REF!</v>
      </c>
      <c r="J69" s="184" t="s">
        <v>92</v>
      </c>
      <c r="K69" s="184">
        <f>$Q$22</f>
        <v>3</v>
      </c>
      <c r="L69" s="184">
        <v>1</v>
      </c>
      <c r="M69" s="184">
        <f t="shared" si="25"/>
        <v>3</v>
      </c>
      <c r="N69" s="189"/>
      <c r="O69" s="185">
        <f t="shared" si="26"/>
        <v>3</v>
      </c>
      <c r="P69" s="487"/>
      <c r="Q69" s="488"/>
    </row>
    <row r="70" spans="1:17" s="34" customFormat="1" ht="32.4" hidden="1">
      <c r="A70" s="188">
        <v>3</v>
      </c>
      <c r="B70" s="398" t="str">
        <f>B69</f>
        <v>BAO POLY BAG - 15" X 18" ALD PB02-R</v>
      </c>
      <c r="C70" s="398"/>
      <c r="D70" s="398"/>
      <c r="E70" s="398"/>
      <c r="F70" s="182" t="s">
        <v>111</v>
      </c>
      <c r="G70" s="231"/>
      <c r="H70" s="422" t="str">
        <f>$D$29</f>
        <v>Royal Blue</v>
      </c>
      <c r="I70" s="422" t="e">
        <f>#REF!</f>
        <v>#REF!</v>
      </c>
      <c r="J70" s="184" t="s">
        <v>92</v>
      </c>
      <c r="K70" s="184">
        <f>$Q$29</f>
        <v>0</v>
      </c>
      <c r="L70" s="184">
        <v>1</v>
      </c>
      <c r="M70" s="184">
        <f t="shared" ref="M70:M71" si="35">K70*L70</f>
        <v>0</v>
      </c>
      <c r="N70" s="189"/>
      <c r="O70" s="185">
        <f t="shared" ref="O70:O71" si="36">ROUNDUP(N70+M70,0)</f>
        <v>0</v>
      </c>
      <c r="P70" s="487"/>
      <c r="Q70" s="488"/>
    </row>
    <row r="71" spans="1:17" s="34" customFormat="1" ht="32.4" hidden="1">
      <c r="A71" s="188">
        <v>3</v>
      </c>
      <c r="B71" s="398" t="str">
        <f>B70</f>
        <v>BAO POLY BAG - 15" X 18" ALD PB02-R</v>
      </c>
      <c r="C71" s="398"/>
      <c r="D71" s="398"/>
      <c r="E71" s="398"/>
      <c r="F71" s="182" t="s">
        <v>111</v>
      </c>
      <c r="G71" s="231"/>
      <c r="H71" s="422" t="str">
        <f>$D$36</f>
        <v>Light Grey</v>
      </c>
      <c r="I71" s="422" t="e">
        <f>#REF!</f>
        <v>#REF!</v>
      </c>
      <c r="J71" s="184" t="s">
        <v>92</v>
      </c>
      <c r="K71" s="184">
        <f>$Q$36</f>
        <v>0</v>
      </c>
      <c r="L71" s="184">
        <v>1</v>
      </c>
      <c r="M71" s="184">
        <f t="shared" si="35"/>
        <v>0</v>
      </c>
      <c r="N71" s="189"/>
      <c r="O71" s="185">
        <f t="shared" si="36"/>
        <v>0</v>
      </c>
      <c r="P71" s="487"/>
      <c r="Q71" s="488"/>
    </row>
    <row r="72" spans="1:17" s="34" customFormat="1" ht="32.4" hidden="1">
      <c r="A72" s="188">
        <v>3</v>
      </c>
      <c r="B72" s="398" t="s">
        <v>208</v>
      </c>
      <c r="C72" s="399"/>
      <c r="D72" s="399"/>
      <c r="E72" s="399"/>
      <c r="F72" s="182" t="s">
        <v>111</v>
      </c>
      <c r="G72" s="231"/>
      <c r="H72" s="422" t="str">
        <f t="shared" ref="H72" si="37">$D$22</f>
        <v xml:space="preserve">ALLOY </v>
      </c>
      <c r="I72" s="422" t="e">
        <f>#REF!</f>
        <v>#REF!</v>
      </c>
      <c r="J72" s="184" t="s">
        <v>92</v>
      </c>
      <c r="K72" s="184">
        <f>$Q$22</f>
        <v>3</v>
      </c>
      <c r="L72" s="184">
        <v>1</v>
      </c>
      <c r="M72" s="184">
        <f t="shared" ref="M72" si="38">K72*L72</f>
        <v>3</v>
      </c>
      <c r="N72" s="189"/>
      <c r="O72" s="185">
        <f t="shared" ref="O72" si="39">ROUNDUP(N72+M72,0)</f>
        <v>3</v>
      </c>
      <c r="P72" s="487"/>
      <c r="Q72" s="488"/>
    </row>
    <row r="73" spans="1:17" s="34" customFormat="1" ht="32.4" hidden="1">
      <c r="A73" s="188">
        <v>4</v>
      </c>
      <c r="B73" s="398" t="s">
        <v>208</v>
      </c>
      <c r="C73" s="399"/>
      <c r="D73" s="399"/>
      <c r="E73" s="399"/>
      <c r="F73" s="182" t="s">
        <v>113</v>
      </c>
      <c r="G73" s="182"/>
      <c r="H73" s="422" t="str">
        <f>$D$29</f>
        <v>Royal Blue</v>
      </c>
      <c r="I73" s="422" t="e">
        <f>#REF!</f>
        <v>#REF!</v>
      </c>
      <c r="J73" s="184" t="s">
        <v>92</v>
      </c>
      <c r="K73" s="184">
        <f>$Q$29</f>
        <v>0</v>
      </c>
      <c r="L73" s="190">
        <f t="shared" ref="L73:L75" si="40">1/40</f>
        <v>2.5000000000000001E-2</v>
      </c>
      <c r="M73" s="184">
        <f t="shared" si="25"/>
        <v>0</v>
      </c>
      <c r="N73" s="189"/>
      <c r="O73" s="185">
        <f t="shared" si="26"/>
        <v>0</v>
      </c>
      <c r="P73" s="496"/>
      <c r="Q73" s="496"/>
    </row>
    <row r="74" spans="1:17" s="34" customFormat="1" ht="32.4" hidden="1">
      <c r="A74" s="188">
        <v>4</v>
      </c>
      <c r="B74" s="398" t="s">
        <v>208</v>
      </c>
      <c r="C74" s="399"/>
      <c r="D74" s="399"/>
      <c r="E74" s="399"/>
      <c r="F74" s="182" t="s">
        <v>113</v>
      </c>
      <c r="G74" s="182"/>
      <c r="H74" s="422" t="str">
        <f>$D$36</f>
        <v>Light Grey</v>
      </c>
      <c r="I74" s="422" t="e">
        <f>#REF!</f>
        <v>#REF!</v>
      </c>
      <c r="J74" s="184" t="s">
        <v>92</v>
      </c>
      <c r="K74" s="184">
        <f>$Q$36</f>
        <v>0</v>
      </c>
      <c r="L74" s="190">
        <f t="shared" si="40"/>
        <v>2.5000000000000001E-2</v>
      </c>
      <c r="M74" s="184">
        <f t="shared" ref="M74" si="41">K74*L74</f>
        <v>0</v>
      </c>
      <c r="N74" s="189"/>
      <c r="O74" s="185">
        <f t="shared" ref="O74" si="42">ROUNDUP(N74+M74,0)</f>
        <v>0</v>
      </c>
      <c r="P74" s="496"/>
      <c r="Q74" s="496"/>
    </row>
    <row r="75" spans="1:17" s="34" customFormat="1" ht="32.4" hidden="1">
      <c r="A75" s="188"/>
      <c r="B75" s="398" t="s">
        <v>114</v>
      </c>
      <c r="C75" s="399"/>
      <c r="D75" s="399"/>
      <c r="E75" s="399"/>
      <c r="F75" s="182" t="s">
        <v>113</v>
      </c>
      <c r="G75" s="182"/>
      <c r="H75" s="422" t="str">
        <f t="shared" ref="H75" si="43">$D$22</f>
        <v xml:space="preserve">ALLOY </v>
      </c>
      <c r="I75" s="422" t="e">
        <f>#REF!</f>
        <v>#REF!</v>
      </c>
      <c r="J75" s="184" t="s">
        <v>92</v>
      </c>
      <c r="K75" s="184">
        <f>$Q$22</f>
        <v>3</v>
      </c>
      <c r="L75" s="190">
        <f t="shared" si="40"/>
        <v>2.5000000000000001E-2</v>
      </c>
      <c r="M75" s="184">
        <f t="shared" ref="M75" si="44">K75*L75</f>
        <v>7.5000000000000011E-2</v>
      </c>
      <c r="N75" s="189"/>
      <c r="O75" s="185">
        <f t="shared" ref="O75" si="45">ROUNDUP(N75+M75,0)</f>
        <v>1</v>
      </c>
      <c r="P75" s="496"/>
      <c r="Q75" s="496"/>
    </row>
    <row r="76" spans="1:17" s="34" customFormat="1" ht="32.4" hidden="1">
      <c r="A76" s="188">
        <v>5</v>
      </c>
      <c r="B76" s="398" t="s">
        <v>114</v>
      </c>
      <c r="C76" s="399"/>
      <c r="D76" s="399"/>
      <c r="E76" s="399"/>
      <c r="F76" s="182" t="s">
        <v>113</v>
      </c>
      <c r="G76" s="182"/>
      <c r="H76" s="422" t="str">
        <f>$D$29</f>
        <v>Royal Blue</v>
      </c>
      <c r="I76" s="422" t="e">
        <f>#REF!</f>
        <v>#REF!</v>
      </c>
      <c r="J76" s="184" t="s">
        <v>92</v>
      </c>
      <c r="K76" s="184">
        <f>$Q$29</f>
        <v>0</v>
      </c>
      <c r="L76" s="244">
        <f>L73*2</f>
        <v>0.05</v>
      </c>
      <c r="M76" s="243">
        <f t="shared" si="25"/>
        <v>0</v>
      </c>
      <c r="N76" s="245"/>
      <c r="O76" s="246">
        <f t="shared" si="26"/>
        <v>0</v>
      </c>
      <c r="P76" s="496"/>
      <c r="Q76" s="496"/>
    </row>
    <row r="77" spans="1:17" s="34" customFormat="1" ht="32.4" hidden="1">
      <c r="A77" s="188">
        <v>5</v>
      </c>
      <c r="B77" s="398" t="s">
        <v>114</v>
      </c>
      <c r="C77" s="399"/>
      <c r="D77" s="399"/>
      <c r="E77" s="399"/>
      <c r="F77" s="182" t="s">
        <v>113</v>
      </c>
      <c r="G77" s="182"/>
      <c r="H77" s="422" t="str">
        <f>$D$36</f>
        <v>Light Grey</v>
      </c>
      <c r="I77" s="422" t="e">
        <f>#REF!</f>
        <v>#REF!</v>
      </c>
      <c r="J77" s="184" t="s">
        <v>92</v>
      </c>
      <c r="K77" s="184">
        <f>$Q$36</f>
        <v>0</v>
      </c>
      <c r="L77" s="244">
        <f>L74*2</f>
        <v>0.05</v>
      </c>
      <c r="M77" s="243">
        <f t="shared" ref="M77" si="46">K77*L77</f>
        <v>0</v>
      </c>
      <c r="N77" s="245"/>
      <c r="O77" s="246">
        <f t="shared" ref="O77" si="47">ROUNDUP(N77+M77,0)</f>
        <v>0</v>
      </c>
      <c r="P77" s="496"/>
      <c r="Q77" s="496"/>
    </row>
    <row r="78" spans="1:17" s="34" customFormat="1" ht="32.4" hidden="1">
      <c r="A78" s="188"/>
      <c r="B78" s="398" t="s">
        <v>115</v>
      </c>
      <c r="C78" s="399"/>
      <c r="D78" s="399"/>
      <c r="E78" s="399"/>
      <c r="F78" s="182" t="s">
        <v>111</v>
      </c>
      <c r="G78" s="182"/>
      <c r="H78" s="422" t="str">
        <f t="shared" ref="H78" si="48">$D$22</f>
        <v xml:space="preserve">ALLOY </v>
      </c>
      <c r="I78" s="422" t="e">
        <f>#REF!</f>
        <v>#REF!</v>
      </c>
      <c r="J78" s="184" t="s">
        <v>92</v>
      </c>
      <c r="K78" s="184">
        <f>$Q$22</f>
        <v>3</v>
      </c>
      <c r="L78" s="244">
        <f>L75*2</f>
        <v>0.05</v>
      </c>
      <c r="M78" s="243">
        <f t="shared" ref="M78" si="49">K78*L78</f>
        <v>0.15000000000000002</v>
      </c>
      <c r="N78" s="245"/>
      <c r="O78" s="246">
        <f t="shared" ref="O78" si="50">ROUNDUP(N78+M78,0)</f>
        <v>1</v>
      </c>
      <c r="P78" s="496"/>
      <c r="Q78" s="496"/>
    </row>
    <row r="79" spans="1:17" s="34" customFormat="1" ht="32.4" hidden="1">
      <c r="A79" s="188">
        <v>6</v>
      </c>
      <c r="B79" s="398" t="s">
        <v>115</v>
      </c>
      <c r="C79" s="399"/>
      <c r="D79" s="399"/>
      <c r="E79" s="399"/>
      <c r="F79" s="182" t="s">
        <v>111</v>
      </c>
      <c r="G79" s="182"/>
      <c r="H79" s="422" t="str">
        <f>$D$29</f>
        <v>Royal Blue</v>
      </c>
      <c r="I79" s="422" t="e">
        <f>#REF!</f>
        <v>#REF!</v>
      </c>
      <c r="J79" s="184" t="s">
        <v>92</v>
      </c>
      <c r="K79" s="184">
        <f>$Q$29</f>
        <v>0</v>
      </c>
      <c r="L79" s="244">
        <f>L76*2</f>
        <v>0.1</v>
      </c>
      <c r="M79" s="243">
        <f t="shared" si="25"/>
        <v>0</v>
      </c>
      <c r="N79" s="245"/>
      <c r="O79" s="246">
        <f t="shared" si="26"/>
        <v>0</v>
      </c>
      <c r="P79" s="496"/>
      <c r="Q79" s="496"/>
    </row>
    <row r="80" spans="1:17" s="34" customFormat="1" ht="32.4" hidden="1">
      <c r="A80" s="188">
        <v>6</v>
      </c>
      <c r="B80" s="398" t="s">
        <v>115</v>
      </c>
      <c r="C80" s="399"/>
      <c r="D80" s="399"/>
      <c r="E80" s="399"/>
      <c r="F80" s="182" t="s">
        <v>111</v>
      </c>
      <c r="G80" s="182"/>
      <c r="H80" s="422" t="str">
        <f>$D$36</f>
        <v>Light Grey</v>
      </c>
      <c r="I80" s="422" t="e">
        <f>#REF!</f>
        <v>#REF!</v>
      </c>
      <c r="J80" s="184" t="s">
        <v>92</v>
      </c>
      <c r="K80" s="184">
        <f>$Q$36</f>
        <v>0</v>
      </c>
      <c r="L80" s="244">
        <f>L77*2</f>
        <v>0.1</v>
      </c>
      <c r="M80" s="243">
        <f t="shared" ref="M80" si="51">K80*L80</f>
        <v>0</v>
      </c>
      <c r="N80" s="245"/>
      <c r="O80" s="246">
        <f t="shared" ref="O80" si="52">ROUNDUP(N80+M80,0)</f>
        <v>0</v>
      </c>
      <c r="P80" s="496"/>
      <c r="Q80" s="496"/>
    </row>
    <row r="81" spans="1:17" s="15" customFormat="1" ht="32.4">
      <c r="B81" s="87" t="s">
        <v>124</v>
      </c>
      <c r="C81" s="88"/>
      <c r="D81" s="89"/>
      <c r="E81" s="89"/>
      <c r="F81" s="225"/>
      <c r="G81" s="90"/>
      <c r="H81" s="89"/>
      <c r="I81" s="89"/>
      <c r="J81" s="369" t="s">
        <v>125</v>
      </c>
      <c r="K81" s="369"/>
      <c r="L81" s="369"/>
      <c r="M81" s="369"/>
      <c r="N81" s="369"/>
      <c r="O81" s="33"/>
      <c r="P81" s="33"/>
      <c r="Q81" s="34"/>
    </row>
    <row r="82" spans="1:17" s="92" customFormat="1" ht="38.4">
      <c r="A82" s="92">
        <v>1</v>
      </c>
      <c r="B82" s="94" t="s">
        <v>126</v>
      </c>
      <c r="C82" s="497" t="s">
        <v>127</v>
      </c>
      <c r="D82" s="497"/>
      <c r="E82" s="497"/>
      <c r="F82" s="497"/>
      <c r="G82" s="497"/>
      <c r="H82" s="497"/>
      <c r="I82" s="497"/>
      <c r="J82" s="497"/>
      <c r="K82" s="497"/>
      <c r="L82" s="497"/>
      <c r="M82" s="35"/>
      <c r="N82" s="35"/>
      <c r="O82" s="35"/>
      <c r="P82" s="35"/>
      <c r="Q82" s="35"/>
    </row>
    <row r="83" spans="1:17" s="15" customFormat="1" ht="32.4" hidden="1">
      <c r="A83" s="92"/>
      <c r="B83" s="382" t="s">
        <v>128</v>
      </c>
      <c r="C83" s="383"/>
      <c r="D83" s="383"/>
      <c r="E83" s="383"/>
      <c r="F83" s="383"/>
      <c r="G83" s="383"/>
      <c r="H83" s="383"/>
      <c r="I83" s="391"/>
      <c r="J83" s="35"/>
      <c r="K83" s="19"/>
      <c r="L83" s="19"/>
      <c r="M83" s="35"/>
      <c r="N83" s="35"/>
      <c r="O83" s="35"/>
      <c r="P83" s="35"/>
      <c r="Q83" s="35"/>
    </row>
    <row r="84" spans="1:17" s="15" customFormat="1" ht="32.4" hidden="1">
      <c r="A84" s="92"/>
      <c r="B84" s="376" t="s">
        <v>77</v>
      </c>
      <c r="C84" s="378"/>
      <c r="D84" s="379" t="s">
        <v>131</v>
      </c>
      <c r="E84" s="380"/>
      <c r="F84" s="380"/>
      <c r="G84" s="380"/>
      <c r="H84" s="380"/>
      <c r="I84" s="381"/>
      <c r="J84" s="35"/>
      <c r="K84" s="35"/>
      <c r="L84" s="35"/>
      <c r="M84" s="35"/>
      <c r="N84" s="35"/>
      <c r="O84" s="35"/>
      <c r="P84" s="35"/>
      <c r="Q84" s="35"/>
    </row>
    <row r="85" spans="1:17" s="15" customFormat="1" ht="32.4" hidden="1">
      <c r="A85" s="92"/>
      <c r="B85" s="403" t="s">
        <v>209</v>
      </c>
      <c r="C85" s="402"/>
      <c r="D85" s="468" t="s">
        <v>210</v>
      </c>
      <c r="E85" s="469"/>
      <c r="F85" s="469"/>
      <c r="G85" s="469"/>
      <c r="H85" s="469"/>
      <c r="I85" s="470"/>
      <c r="J85" s="35"/>
      <c r="K85" s="35"/>
      <c r="L85" s="35"/>
      <c r="M85" s="35"/>
      <c r="N85" s="35"/>
      <c r="O85" s="35"/>
    </row>
    <row r="86" spans="1:17" s="15" customFormat="1" ht="32.4" hidden="1">
      <c r="A86" s="92"/>
      <c r="B86" s="382"/>
      <c r="C86" s="383"/>
      <c r="D86" s="383"/>
      <c r="E86" s="383"/>
      <c r="F86" s="383"/>
      <c r="G86" s="383"/>
      <c r="H86" s="383"/>
      <c r="I86" s="391"/>
      <c r="J86" s="35"/>
      <c r="K86" s="476"/>
      <c r="L86" s="476"/>
      <c r="M86" s="476"/>
      <c r="N86" s="476"/>
      <c r="O86" s="476"/>
      <c r="P86" s="476"/>
    </row>
    <row r="87" spans="1:17" s="15" customFormat="1" ht="32.4" hidden="1">
      <c r="A87" s="92"/>
      <c r="B87" s="372"/>
      <c r="C87" s="373"/>
      <c r="D87" s="233" t="s">
        <v>175</v>
      </c>
      <c r="E87" s="233" t="s">
        <v>37</v>
      </c>
      <c r="F87" s="233" t="s">
        <v>38</v>
      </c>
      <c r="G87" s="233" t="s">
        <v>39</v>
      </c>
      <c r="H87" s="233" t="s">
        <v>40</v>
      </c>
      <c r="I87" s="233" t="s">
        <v>41</v>
      </c>
      <c r="J87" s="35"/>
      <c r="K87" s="476"/>
      <c r="L87" s="476"/>
      <c r="M87" s="476"/>
      <c r="N87" s="476"/>
      <c r="O87" s="476"/>
      <c r="P87" s="476"/>
    </row>
    <row r="88" spans="1:17" s="15" customFormat="1" ht="93.9" hidden="1" customHeight="1">
      <c r="A88" s="92"/>
      <c r="B88" s="461" t="s">
        <v>211</v>
      </c>
      <c r="C88" s="462"/>
      <c r="D88" s="471" t="s">
        <v>212</v>
      </c>
      <c r="E88" s="472"/>
      <c r="F88" s="472"/>
      <c r="G88" s="472"/>
      <c r="H88" s="472"/>
      <c r="I88" s="473"/>
      <c r="J88" s="35"/>
      <c r="K88" s="476"/>
      <c r="L88" s="476"/>
      <c r="M88" s="476"/>
      <c r="N88" s="476"/>
      <c r="O88" s="476"/>
      <c r="P88" s="476"/>
    </row>
    <row r="89" spans="1:17" s="15" customFormat="1" ht="108" hidden="1" customHeight="1">
      <c r="A89" s="92"/>
      <c r="B89" s="461" t="s">
        <v>213</v>
      </c>
      <c r="C89" s="462"/>
      <c r="D89" s="242" t="s">
        <v>214</v>
      </c>
      <c r="E89" s="242" t="s">
        <v>215</v>
      </c>
      <c r="F89" s="242" t="s">
        <v>216</v>
      </c>
      <c r="G89" s="242" t="s">
        <v>217</v>
      </c>
      <c r="H89" s="242" t="s">
        <v>218</v>
      </c>
      <c r="I89" s="242" t="s">
        <v>219</v>
      </c>
      <c r="J89" s="35"/>
      <c r="K89" s="476"/>
      <c r="L89" s="476"/>
      <c r="M89" s="476"/>
      <c r="N89" s="476"/>
      <c r="O89" s="476"/>
      <c r="P89" s="476"/>
    </row>
    <row r="90" spans="1:17" s="15" customFormat="1" ht="110.4" hidden="1" customHeight="1">
      <c r="A90" s="92"/>
      <c r="B90" s="474" t="s">
        <v>220</v>
      </c>
      <c r="C90" s="475"/>
      <c r="D90" s="471" t="s">
        <v>221</v>
      </c>
      <c r="E90" s="472"/>
      <c r="F90" s="472"/>
      <c r="G90" s="472"/>
      <c r="H90" s="472"/>
      <c r="I90" s="473"/>
      <c r="J90" s="35"/>
      <c r="K90" s="476"/>
      <c r="L90" s="476"/>
      <c r="M90" s="476"/>
      <c r="N90" s="476"/>
      <c r="O90" s="476"/>
      <c r="P90" s="476"/>
    </row>
    <row r="91" spans="1:17" s="15" customFormat="1" ht="121.5" hidden="1" customHeight="1">
      <c r="A91" s="92"/>
      <c r="B91" s="474" t="s">
        <v>222</v>
      </c>
      <c r="C91" s="475"/>
      <c r="D91" s="242" t="s">
        <v>221</v>
      </c>
      <c r="E91" s="242" t="s">
        <v>223</v>
      </c>
      <c r="F91" s="242" t="s">
        <v>224</v>
      </c>
      <c r="G91" s="242" t="s">
        <v>225</v>
      </c>
      <c r="H91" s="242" t="s">
        <v>226</v>
      </c>
      <c r="I91" s="242" t="s">
        <v>227</v>
      </c>
      <c r="J91" s="35"/>
      <c r="K91" s="476"/>
      <c r="L91" s="476"/>
      <c r="M91" s="476"/>
      <c r="N91" s="476"/>
      <c r="O91" s="476"/>
      <c r="P91" s="476"/>
    </row>
    <row r="92" spans="1:17" s="15" customFormat="1" ht="12.75" customHeight="1">
      <c r="A92" s="92"/>
      <c r="B92" s="92"/>
      <c r="C92" s="92"/>
      <c r="D92" s="92"/>
      <c r="E92" s="92"/>
      <c r="F92" s="34"/>
      <c r="G92" s="92"/>
      <c r="H92" s="92"/>
      <c r="I92" s="92"/>
      <c r="J92" s="35"/>
      <c r="K92" s="476"/>
      <c r="L92" s="476"/>
      <c r="M92" s="476"/>
      <c r="N92" s="476"/>
      <c r="O92" s="476"/>
      <c r="P92" s="476"/>
      <c r="Q92" s="35"/>
    </row>
    <row r="93" spans="1:17" s="270" customFormat="1" ht="61.5" customHeight="1">
      <c r="A93" s="267">
        <v>2</v>
      </c>
      <c r="B93" s="268" t="s">
        <v>228</v>
      </c>
      <c r="C93" s="463" t="s">
        <v>229</v>
      </c>
      <c r="D93" s="463"/>
      <c r="E93" s="463"/>
      <c r="F93" s="463"/>
      <c r="G93" s="463"/>
      <c r="H93" s="463"/>
      <c r="I93" s="463"/>
      <c r="J93" s="269"/>
      <c r="K93" s="476"/>
      <c r="L93" s="476"/>
      <c r="M93" s="476"/>
      <c r="N93" s="476"/>
      <c r="O93" s="476"/>
      <c r="P93" s="476"/>
      <c r="Q93" s="269"/>
    </row>
    <row r="94" spans="1:17" s="15" customFormat="1" ht="54" hidden="1" customHeight="1">
      <c r="A94" s="92"/>
      <c r="B94" s="382" t="s">
        <v>128</v>
      </c>
      <c r="C94" s="383"/>
      <c r="D94" s="383"/>
      <c r="E94" s="383"/>
      <c r="F94" s="383"/>
      <c r="G94" s="383"/>
      <c r="H94" s="383"/>
      <c r="I94" s="391"/>
      <c r="J94" s="35"/>
      <c r="K94" s="19"/>
      <c r="L94" s="19"/>
      <c r="M94" s="35"/>
      <c r="N94" s="35"/>
      <c r="O94" s="35"/>
      <c r="P94" s="35"/>
      <c r="Q94" s="35"/>
    </row>
    <row r="95" spans="1:17" s="15" customFormat="1" ht="54" hidden="1" customHeight="1">
      <c r="A95" s="92"/>
      <c r="B95" s="376" t="s">
        <v>77</v>
      </c>
      <c r="C95" s="378"/>
      <c r="D95" s="379" t="s">
        <v>131</v>
      </c>
      <c r="E95" s="380"/>
      <c r="F95" s="380"/>
      <c r="G95" s="380"/>
      <c r="H95" s="380"/>
      <c r="I95" s="381"/>
      <c r="J95" s="35"/>
      <c r="K95" s="35"/>
      <c r="L95" s="35"/>
      <c r="M95" s="35"/>
      <c r="N95" s="35"/>
      <c r="O95" s="35"/>
      <c r="P95" s="35"/>
      <c r="Q95" s="35"/>
    </row>
    <row r="96" spans="1:17" s="15" customFormat="1" ht="54" hidden="1" customHeight="1">
      <c r="A96" s="92"/>
      <c r="B96" s="403" t="str">
        <f>D22</f>
        <v xml:space="preserve">ALLOY </v>
      </c>
      <c r="C96" s="402"/>
      <c r="D96" s="360" t="s">
        <v>230</v>
      </c>
      <c r="E96" s="361"/>
      <c r="F96" s="361"/>
      <c r="G96" s="361"/>
      <c r="H96" s="361"/>
      <c r="I96" s="362"/>
      <c r="J96" s="35"/>
      <c r="K96" s="35"/>
      <c r="L96" s="35"/>
      <c r="M96" s="35"/>
      <c r="N96" s="35"/>
      <c r="O96" s="35"/>
    </row>
    <row r="97" spans="1:17" s="15" customFormat="1" ht="54" hidden="1" customHeight="1">
      <c r="A97" s="92"/>
      <c r="B97" s="403" t="str">
        <f>D29</f>
        <v>Royal Blue</v>
      </c>
      <c r="C97" s="402"/>
      <c r="D97" s="363"/>
      <c r="E97" s="364"/>
      <c r="F97" s="364"/>
      <c r="G97" s="364"/>
      <c r="H97" s="364"/>
      <c r="I97" s="365"/>
      <c r="J97" s="35"/>
      <c r="K97" s="35"/>
      <c r="L97" s="35"/>
      <c r="M97" s="35"/>
      <c r="N97" s="35"/>
      <c r="O97" s="35"/>
    </row>
    <row r="98" spans="1:17" s="15" customFormat="1" ht="54" hidden="1" customHeight="1">
      <c r="A98" s="92"/>
      <c r="B98" s="403" t="str">
        <f>D36</f>
        <v>Light Grey</v>
      </c>
      <c r="C98" s="402"/>
      <c r="D98" s="366"/>
      <c r="E98" s="367"/>
      <c r="F98" s="367"/>
      <c r="G98" s="367"/>
      <c r="H98" s="367"/>
      <c r="I98" s="368"/>
      <c r="J98" s="35"/>
      <c r="K98" s="35"/>
      <c r="L98" s="35"/>
      <c r="M98" s="35"/>
      <c r="N98" s="35"/>
      <c r="O98" s="35"/>
    </row>
    <row r="99" spans="1:17" s="15" customFormat="1" ht="54" hidden="1" customHeight="1">
      <c r="A99" s="92"/>
      <c r="B99" s="382"/>
      <c r="C99" s="383"/>
      <c r="D99" s="383"/>
      <c r="E99" s="383"/>
      <c r="F99" s="383"/>
      <c r="G99" s="383"/>
      <c r="H99" s="383"/>
      <c r="I99" s="391"/>
      <c r="J99" s="35"/>
      <c r="K99" s="224"/>
      <c r="L99" s="224"/>
      <c r="M99" s="224"/>
      <c r="N99" s="224"/>
      <c r="O99" s="224"/>
      <c r="P99" s="224"/>
    </row>
    <row r="100" spans="1:17" s="15" customFormat="1" ht="54" hidden="1" customHeight="1">
      <c r="A100" s="92"/>
      <c r="B100" s="372"/>
      <c r="C100" s="373"/>
      <c r="D100" s="233" t="s">
        <v>231</v>
      </c>
      <c r="E100" s="233" t="s">
        <v>175</v>
      </c>
      <c r="F100" s="233" t="s">
        <v>37</v>
      </c>
      <c r="G100" s="233" t="s">
        <v>38</v>
      </c>
      <c r="H100" s="233" t="s">
        <v>39</v>
      </c>
      <c r="I100" s="233" t="s">
        <v>40</v>
      </c>
      <c r="J100" s="233" t="s">
        <v>41</v>
      </c>
      <c r="K100" s="224"/>
      <c r="L100" s="224"/>
      <c r="M100" s="224"/>
      <c r="N100" s="224"/>
      <c r="O100" s="224"/>
      <c r="P100" s="224"/>
    </row>
    <row r="101" spans="1:17" s="15" customFormat="1" ht="108" hidden="1" customHeight="1">
      <c r="A101" s="92"/>
      <c r="B101" s="461" t="e">
        <f>#REF!</f>
        <v>#REF!</v>
      </c>
      <c r="C101" s="462"/>
      <c r="D101" s="242" t="e">
        <f>#REF!</f>
        <v>#REF!</v>
      </c>
      <c r="E101" s="242" t="e">
        <f>#REF!</f>
        <v>#REF!</v>
      </c>
      <c r="F101" s="242" t="e">
        <f>#REF!</f>
        <v>#REF!</v>
      </c>
      <c r="G101" s="242" t="e">
        <f>#REF!</f>
        <v>#REF!</v>
      </c>
      <c r="H101" s="242" t="e">
        <f>#REF!</f>
        <v>#REF!</v>
      </c>
      <c r="I101" s="242" t="e">
        <f>#REF!</f>
        <v>#REF!</v>
      </c>
      <c r="J101" s="242" t="e">
        <f>#REF!</f>
        <v>#REF!</v>
      </c>
      <c r="K101" s="224"/>
      <c r="L101" s="224"/>
      <c r="M101" s="224"/>
      <c r="N101" s="224"/>
      <c r="O101" s="224"/>
      <c r="P101" s="224"/>
    </row>
    <row r="102" spans="1:17" s="15" customFormat="1" ht="108" hidden="1" customHeight="1">
      <c r="A102" s="92"/>
      <c r="B102" s="461" t="e">
        <f>#REF!</f>
        <v>#REF!</v>
      </c>
      <c r="C102" s="462"/>
      <c r="D102" s="242" t="e">
        <f>#REF!</f>
        <v>#REF!</v>
      </c>
      <c r="E102" s="242" t="e">
        <f>#REF!</f>
        <v>#REF!</v>
      </c>
      <c r="F102" s="242" t="e">
        <f>#REF!</f>
        <v>#REF!</v>
      </c>
      <c r="G102" s="242" t="e">
        <f>#REF!</f>
        <v>#REF!</v>
      </c>
      <c r="H102" s="242" t="e">
        <f>#REF!</f>
        <v>#REF!</v>
      </c>
      <c r="I102" s="242" t="e">
        <f>#REF!</f>
        <v>#REF!</v>
      </c>
      <c r="J102" s="242" t="e">
        <f>#REF!</f>
        <v>#REF!</v>
      </c>
      <c r="K102" s="224"/>
      <c r="L102" s="224"/>
      <c r="M102" s="224"/>
      <c r="N102" s="224"/>
      <c r="O102" s="224"/>
      <c r="P102" s="224"/>
    </row>
    <row r="103" spans="1:17" s="15" customFormat="1" ht="32.4">
      <c r="A103" s="92"/>
      <c r="B103" s="92"/>
      <c r="C103" s="92"/>
      <c r="D103" s="92"/>
      <c r="E103" s="92"/>
      <c r="F103" s="34"/>
      <c r="G103" s="92"/>
      <c r="H103" s="92"/>
      <c r="I103" s="92"/>
      <c r="J103" s="35"/>
      <c r="K103" s="35"/>
      <c r="L103" s="35"/>
      <c r="M103" s="35"/>
      <c r="N103" s="35"/>
      <c r="O103" s="35"/>
      <c r="P103" s="35"/>
      <c r="Q103" s="35"/>
    </row>
    <row r="104" spans="1:17" s="276" customFormat="1" ht="36">
      <c r="A104" s="271">
        <v>3</v>
      </c>
      <c r="B104" s="272" t="s">
        <v>232</v>
      </c>
      <c r="C104" s="98" t="s">
        <v>233</v>
      </c>
      <c r="D104" s="98"/>
      <c r="E104" s="98"/>
      <c r="F104" s="273"/>
      <c r="G104" s="274"/>
      <c r="H104" s="274"/>
      <c r="I104" s="274"/>
      <c r="J104" s="274"/>
      <c r="K104" s="275"/>
      <c r="L104" s="275"/>
      <c r="M104" s="274"/>
      <c r="N104" s="274"/>
      <c r="O104" s="274"/>
      <c r="P104" s="274"/>
      <c r="Q104" s="274"/>
    </row>
    <row r="105" spans="1:17" s="15" customFormat="1" ht="32.4" hidden="1">
      <c r="A105" s="92"/>
      <c r="B105" s="376" t="s">
        <v>77</v>
      </c>
      <c r="C105" s="378"/>
      <c r="D105" s="379" t="s">
        <v>142</v>
      </c>
      <c r="E105" s="380"/>
      <c r="F105" s="380"/>
      <c r="G105" s="380"/>
      <c r="H105" s="380"/>
      <c r="I105" s="381"/>
      <c r="J105" s="35"/>
      <c r="K105" s="35"/>
      <c r="L105" s="35"/>
      <c r="M105" s="35"/>
      <c r="N105" s="35"/>
      <c r="O105" s="35"/>
      <c r="P105" s="35"/>
      <c r="Q105" s="35"/>
    </row>
    <row r="106" spans="1:17" s="15" customFormat="1" ht="32.4" hidden="1">
      <c r="A106" s="92"/>
      <c r="B106" s="263" t="str">
        <f>$D$22</f>
        <v xml:space="preserve">ALLOY </v>
      </c>
      <c r="C106" s="263" t="e">
        <f>#REF!</f>
        <v>#REF!</v>
      </c>
      <c r="D106" s="357" t="s">
        <v>234</v>
      </c>
      <c r="E106" s="358"/>
      <c r="F106" s="358"/>
      <c r="G106" s="358"/>
      <c r="H106" s="358"/>
      <c r="I106" s="359"/>
      <c r="J106" s="35"/>
      <c r="K106" s="35"/>
      <c r="L106" s="35"/>
      <c r="M106" s="35"/>
      <c r="N106" s="35"/>
      <c r="O106" s="35"/>
    </row>
    <row r="107" spans="1:17" s="15" customFormat="1" ht="32.4" hidden="1">
      <c r="A107" s="92"/>
      <c r="B107" s="465" t="str">
        <f>$D$29</f>
        <v>Royal Blue</v>
      </c>
      <c r="C107" s="466"/>
      <c r="D107" s="357" t="s">
        <v>145</v>
      </c>
      <c r="E107" s="358"/>
      <c r="F107" s="358"/>
      <c r="G107" s="358"/>
      <c r="H107" s="358"/>
      <c r="I107" s="359"/>
      <c r="J107" s="35"/>
      <c r="K107" s="35"/>
      <c r="L107" s="35"/>
      <c r="M107" s="35"/>
      <c r="N107" s="35"/>
      <c r="O107" s="35"/>
    </row>
    <row r="108" spans="1:17" s="15" customFormat="1" ht="32.4" hidden="1">
      <c r="A108" s="92"/>
      <c r="B108" s="467" t="str">
        <f>$D$36</f>
        <v>Light Grey</v>
      </c>
      <c r="C108" s="467" t="e">
        <f>#REF!</f>
        <v>#REF!</v>
      </c>
      <c r="D108" s="357" t="s">
        <v>234</v>
      </c>
      <c r="E108" s="358"/>
      <c r="F108" s="358"/>
      <c r="G108" s="358"/>
      <c r="H108" s="358"/>
      <c r="I108" s="359"/>
      <c r="J108" s="35"/>
      <c r="K108" s="35"/>
      <c r="L108" s="35"/>
      <c r="M108" s="35"/>
      <c r="N108" s="35"/>
      <c r="O108" s="35"/>
    </row>
    <row r="109" spans="1:17" s="15" customFormat="1" ht="32.4" hidden="1">
      <c r="A109" s="92"/>
      <c r="B109" s="92"/>
      <c r="C109" s="35"/>
      <c r="D109" s="35"/>
      <c r="E109" s="35"/>
      <c r="F109" s="224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</row>
    <row r="110" spans="1:17" s="15" customFormat="1" ht="29.25" customHeight="1">
      <c r="B110" s="369" t="s">
        <v>157</v>
      </c>
      <c r="C110" s="369"/>
      <c r="D110" s="369"/>
      <c r="E110" s="369"/>
      <c r="F110" s="34"/>
      <c r="G110" s="35"/>
      <c r="N110" s="34"/>
      <c r="O110" s="33"/>
      <c r="P110" s="33"/>
      <c r="Q110" s="34"/>
    </row>
    <row r="111" spans="1:17" s="5" customFormat="1" ht="52.5" customHeight="1">
      <c r="A111" s="277">
        <v>1</v>
      </c>
      <c r="B111" s="278" t="s">
        <v>235</v>
      </c>
      <c r="C111" s="277"/>
      <c r="D111" s="277"/>
      <c r="F111" s="220"/>
      <c r="G111" s="7"/>
      <c r="N111" s="220"/>
      <c r="O111" s="279"/>
      <c r="P111" s="279"/>
      <c r="Q111" s="220"/>
    </row>
    <row r="112" spans="1:17" s="5" customFormat="1" ht="52.5" customHeight="1">
      <c r="A112" s="277">
        <v>2</v>
      </c>
      <c r="B112" s="278" t="s">
        <v>236</v>
      </c>
      <c r="C112" s="277"/>
      <c r="D112" s="277"/>
      <c r="F112" s="220"/>
      <c r="G112" s="7"/>
      <c r="N112" s="220"/>
      <c r="O112" s="279"/>
      <c r="P112" s="279"/>
      <c r="Q112" s="220"/>
    </row>
    <row r="113" spans="1:17" s="228" customFormat="1" ht="41.25" customHeight="1">
      <c r="A113" s="234"/>
      <c r="B113" s="235"/>
      <c r="C113" s="234"/>
      <c r="D113" s="234"/>
      <c r="F113" s="236"/>
      <c r="G113" s="237"/>
      <c r="N113" s="236"/>
      <c r="O113" s="238"/>
      <c r="P113" s="238"/>
      <c r="Q113" s="236"/>
    </row>
    <row r="114" spans="1:17" s="96" customFormat="1" ht="41.25" customHeight="1">
      <c r="A114" s="464"/>
      <c r="B114" s="371"/>
      <c r="C114" s="371"/>
      <c r="D114" s="371"/>
      <c r="E114" s="371"/>
      <c r="F114" s="371"/>
      <c r="G114" s="371"/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</row>
    <row r="115" spans="1:17" s="239" customFormat="1" ht="77.099999999999994" customHeight="1">
      <c r="B115" s="241"/>
      <c r="C115" s="240"/>
      <c r="D115" s="240"/>
      <c r="E115" s="240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</row>
    <row r="116" spans="1:17" s="239" customFormat="1" ht="77.099999999999994" customHeight="1">
      <c r="B116" s="241"/>
      <c r="C116" s="240"/>
      <c r="D116" s="240"/>
      <c r="E116" s="240"/>
      <c r="F116" s="240"/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</row>
    <row r="117" spans="1:17" s="96" customFormat="1" ht="42.9" customHeight="1">
      <c r="F117" s="226"/>
      <c r="G117" s="97"/>
    </row>
    <row r="118" spans="1:17" s="96" customFormat="1" ht="32.4">
      <c r="F118" s="226"/>
      <c r="G118" s="97"/>
    </row>
    <row r="119" spans="1:17" s="96" customFormat="1" ht="32.4">
      <c r="F119" s="226"/>
      <c r="G119" s="97"/>
    </row>
    <row r="120" spans="1:17" s="96" customFormat="1" ht="32.4">
      <c r="F120" s="226"/>
      <c r="G120" s="97"/>
    </row>
    <row r="121" spans="1:17" s="96" customFormat="1" ht="32.4">
      <c r="F121" s="226"/>
      <c r="G121" s="97"/>
    </row>
    <row r="122" spans="1:17" s="96" customFormat="1" ht="32.4">
      <c r="F122" s="226"/>
      <c r="G122" s="97"/>
    </row>
    <row r="123" spans="1:17" s="96" customFormat="1" ht="32.4">
      <c r="F123" s="226"/>
      <c r="G123" s="97"/>
    </row>
    <row r="124" spans="1:17" s="96" customFormat="1" ht="32.4">
      <c r="F124" s="226"/>
      <c r="G124" s="97"/>
    </row>
    <row r="125" spans="1:17" s="96" customFormat="1" ht="32.4">
      <c r="F125" s="226"/>
      <c r="G125" s="97"/>
    </row>
    <row r="126" spans="1:17" s="96" customFormat="1" ht="32.4">
      <c r="F126" s="226"/>
      <c r="G126" s="97"/>
    </row>
    <row r="127" spans="1:17" s="96" customFormat="1" ht="32.4">
      <c r="F127" s="226"/>
      <c r="G127" s="97"/>
    </row>
    <row r="128" spans="1:17" s="96" customFormat="1" ht="32.4">
      <c r="F128" s="226"/>
      <c r="G128" s="97"/>
    </row>
    <row r="129" spans="6:7" s="96" customFormat="1" ht="32.4">
      <c r="F129" s="226"/>
      <c r="G129" s="97"/>
    </row>
    <row r="130" spans="6:7" s="96" customFormat="1" ht="32.4">
      <c r="F130" s="226"/>
      <c r="G130" s="97"/>
    </row>
    <row r="131" spans="6:7" s="96" customFormat="1" ht="32.4">
      <c r="F131" s="226"/>
      <c r="G131" s="97"/>
    </row>
    <row r="132" spans="6:7" s="96" customFormat="1" ht="32.4">
      <c r="F132" s="226"/>
      <c r="G132" s="97"/>
    </row>
    <row r="133" spans="6:7" s="96" customFormat="1" ht="32.4">
      <c r="F133" s="226"/>
      <c r="G133" s="97"/>
    </row>
    <row r="134" spans="6:7" s="96" customFormat="1" ht="32.4">
      <c r="F134" s="226"/>
      <c r="G134" s="97"/>
    </row>
    <row r="135" spans="6:7" s="96" customFormat="1" ht="32.4">
      <c r="F135" s="226"/>
      <c r="G135" s="97"/>
    </row>
    <row r="136" spans="6:7" s="96" customFormat="1" ht="32.4">
      <c r="F136" s="226"/>
      <c r="G136" s="97"/>
    </row>
    <row r="137" spans="6:7" s="96" customFormat="1" ht="32.4">
      <c r="F137" s="226"/>
      <c r="G137" s="97"/>
    </row>
    <row r="138" spans="6:7" s="96" customFormat="1" ht="32.4">
      <c r="F138" s="226"/>
      <c r="G138" s="97"/>
    </row>
  </sheetData>
  <autoFilter ref="A53:R8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48">
    <mergeCell ref="B65:E65"/>
    <mergeCell ref="H65:I65"/>
    <mergeCell ref="P65:Q65"/>
    <mergeCell ref="P59:Q59"/>
    <mergeCell ref="P58:Q58"/>
    <mergeCell ref="P57:Q57"/>
    <mergeCell ref="P60:Q60"/>
    <mergeCell ref="B50:C50"/>
    <mergeCell ref="B60:E60"/>
    <mergeCell ref="H60:I60"/>
    <mergeCell ref="P53:Q53"/>
    <mergeCell ref="A53:E53"/>
    <mergeCell ref="B64:E64"/>
    <mergeCell ref="A62:E62"/>
    <mergeCell ref="H62:I62"/>
    <mergeCell ref="P63:Q63"/>
    <mergeCell ref="B57:E57"/>
    <mergeCell ref="B66:E66"/>
    <mergeCell ref="P80:Q80"/>
    <mergeCell ref="C82:L82"/>
    <mergeCell ref="J81:N81"/>
    <mergeCell ref="B72:E72"/>
    <mergeCell ref="H75:I75"/>
    <mergeCell ref="H78:I78"/>
    <mergeCell ref="P75:Q75"/>
    <mergeCell ref="P78:Q78"/>
    <mergeCell ref="B78:E78"/>
    <mergeCell ref="B75:E75"/>
    <mergeCell ref="P72:Q72"/>
    <mergeCell ref="P73:Q73"/>
    <mergeCell ref="P74:Q74"/>
    <mergeCell ref="B77:E77"/>
    <mergeCell ref="H77:I77"/>
    <mergeCell ref="P77:Q77"/>
    <mergeCell ref="P76:Q76"/>
    <mergeCell ref="P79:Q79"/>
    <mergeCell ref="H67:I67"/>
    <mergeCell ref="P66:Q66"/>
    <mergeCell ref="P67:Q67"/>
    <mergeCell ref="D38:Q39"/>
    <mergeCell ref="D11:F11"/>
    <mergeCell ref="B13:F13"/>
    <mergeCell ref="H57:I57"/>
    <mergeCell ref="A40:C40"/>
    <mergeCell ref="H55:I55"/>
    <mergeCell ref="B55:E55"/>
    <mergeCell ref="N40:Q40"/>
    <mergeCell ref="A41:Q41"/>
    <mergeCell ref="B42:C42"/>
    <mergeCell ref="N42:Q42"/>
    <mergeCell ref="B56:E56"/>
    <mergeCell ref="H56:I56"/>
    <mergeCell ref="H54:I54"/>
    <mergeCell ref="B54:E54"/>
    <mergeCell ref="H53:I53"/>
    <mergeCell ref="N50:Q50"/>
    <mergeCell ref="A44:Q44"/>
    <mergeCell ref="B43:C43"/>
    <mergeCell ref="N43:Q43"/>
    <mergeCell ref="B47:C47"/>
    <mergeCell ref="N47:Q47"/>
    <mergeCell ref="B51:C51"/>
    <mergeCell ref="N51:Q51"/>
    <mergeCell ref="B45:C45"/>
    <mergeCell ref="N45:Q45"/>
    <mergeCell ref="B46:C46"/>
    <mergeCell ref="N46:Q46"/>
    <mergeCell ref="A48:Q48"/>
    <mergeCell ref="B49:C49"/>
    <mergeCell ref="H64:I64"/>
    <mergeCell ref="B58:E58"/>
    <mergeCell ref="H58:I58"/>
    <mergeCell ref="B63:E63"/>
    <mergeCell ref="H63:I63"/>
    <mergeCell ref="P62:Q62"/>
    <mergeCell ref="B59:E59"/>
    <mergeCell ref="H59:I59"/>
    <mergeCell ref="N49:Q49"/>
    <mergeCell ref="B79:E79"/>
    <mergeCell ref="H73:I73"/>
    <mergeCell ref="B76:E76"/>
    <mergeCell ref="H76:I76"/>
    <mergeCell ref="P64:Q64"/>
    <mergeCell ref="B74:E74"/>
    <mergeCell ref="H74:I74"/>
    <mergeCell ref="H79:I79"/>
    <mergeCell ref="B73:E73"/>
    <mergeCell ref="B69:E69"/>
    <mergeCell ref="H69:I69"/>
    <mergeCell ref="H72:I72"/>
    <mergeCell ref="H66:I66"/>
    <mergeCell ref="B71:E71"/>
    <mergeCell ref="B70:E70"/>
    <mergeCell ref="B67:E67"/>
    <mergeCell ref="P68:Q68"/>
    <mergeCell ref="P69:Q69"/>
    <mergeCell ref="P70:Q70"/>
    <mergeCell ref="P71:Q71"/>
    <mergeCell ref="H70:I70"/>
    <mergeCell ref="H71:I71"/>
    <mergeCell ref="B68:E68"/>
    <mergeCell ref="H68:I68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B110:E110"/>
    <mergeCell ref="B83:I83"/>
    <mergeCell ref="A114:Q114"/>
    <mergeCell ref="B105:C105"/>
    <mergeCell ref="D105:I105"/>
    <mergeCell ref="D106:I106"/>
    <mergeCell ref="B107:C107"/>
    <mergeCell ref="D107:I107"/>
    <mergeCell ref="B108:C108"/>
    <mergeCell ref="D108:I108"/>
    <mergeCell ref="D84:I84"/>
    <mergeCell ref="D85:I85"/>
    <mergeCell ref="D88:I88"/>
    <mergeCell ref="B90:C90"/>
    <mergeCell ref="B91:C91"/>
    <mergeCell ref="D90:I90"/>
    <mergeCell ref="B89:C89"/>
    <mergeCell ref="B85:C85"/>
    <mergeCell ref="B102:C102"/>
    <mergeCell ref="K86:P93"/>
    <mergeCell ref="B94:I94"/>
    <mergeCell ref="B95:C95"/>
    <mergeCell ref="D95:I95"/>
    <mergeCell ref="B96:C96"/>
    <mergeCell ref="B84:C84"/>
    <mergeCell ref="B80:E80"/>
    <mergeCell ref="H80:I80"/>
    <mergeCell ref="B99:I99"/>
    <mergeCell ref="B100:C100"/>
    <mergeCell ref="B101:C101"/>
    <mergeCell ref="B87:C87"/>
    <mergeCell ref="B88:C88"/>
    <mergeCell ref="B86:I86"/>
    <mergeCell ref="B97:C97"/>
    <mergeCell ref="B98:C98"/>
    <mergeCell ref="D96:I98"/>
    <mergeCell ref="C93:I93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2"/>
  <sheetViews>
    <sheetView view="pageBreakPreview" topLeftCell="A10" zoomScale="40" zoomScaleNormal="40" zoomScaleSheetLayoutView="40" zoomScalePageLayoutView="25" workbookViewId="0">
      <selection activeCell="K12" sqref="K12"/>
    </sheetView>
  </sheetViews>
  <sheetFormatPr defaultColWidth="9.109375" defaultRowHeight="24"/>
  <cols>
    <col min="1" max="1" width="73" style="79" customWidth="1"/>
    <col min="2" max="2" width="172.44140625" style="80" customWidth="1"/>
    <col min="3" max="4" width="85.33203125" style="80" hidden="1" customWidth="1"/>
    <col min="5" max="5" width="18.5546875" style="80" bestFit="1" customWidth="1"/>
    <col min="6" max="16384" width="9.109375" style="80"/>
  </cols>
  <sheetData>
    <row r="1" spans="1:9" s="74" customFormat="1" ht="43.5" customHeight="1">
      <c r="A1" s="72"/>
      <c r="B1" s="73"/>
      <c r="C1" s="73"/>
      <c r="D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/>
      <c r="D2" s="73"/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SS25WP010</v>
      </c>
      <c r="C3" s="75"/>
      <c r="D3" s="75"/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Nylon Elasticated Easy Pant</v>
      </c>
      <c r="C4" s="75"/>
      <c r="D4" s="75"/>
    </row>
    <row r="5" spans="1:9" s="74" customFormat="1" ht="60" customHeight="1">
      <c r="A5" s="180"/>
      <c r="B5" s="142" t="str">
        <f>'1. CUTTING DOCKET'!$D$22</f>
        <v xml:space="preserve">ALLOY </v>
      </c>
      <c r="C5" s="142" t="str">
        <f>'1. CUTTING DOCKET'!$D$29</f>
        <v>Royal Blue</v>
      </c>
      <c r="D5" s="142" t="str">
        <f>'1. CUTTING DOCKET'!$D$36</f>
        <v>Light Grey</v>
      </c>
    </row>
    <row r="6" spans="1:9" s="77" customFormat="1" ht="69.75" customHeight="1">
      <c r="A6" s="144" t="s">
        <v>237</v>
      </c>
      <c r="B6" s="144" t="str">
        <f>'1. CUTTING DOCKET'!E42</f>
        <v xml:space="preserve">ALLOY </v>
      </c>
      <c r="C6" s="144" t="str">
        <f>'1. CUTTING DOCKET'!E45</f>
        <v>SURF THE WEB 19-3952 TCX</v>
      </c>
      <c r="D6" s="144" t="str">
        <f>'1. CUTTING DOCKET'!E49</f>
        <v>ALLOY 16-3915 TCX</v>
      </c>
    </row>
    <row r="7" spans="1:9" s="77" customFormat="1" ht="75" customHeight="1">
      <c r="A7" s="181" t="s">
        <v>238</v>
      </c>
      <c r="B7" s="512" t="str">
        <f>'1. CUTTING DOCKET'!M11</f>
        <v>W3930: 100% NYLON COATING TASLAN WRINKLE 110GSM</v>
      </c>
      <c r="C7" s="513"/>
      <c r="D7" s="514"/>
    </row>
    <row r="8" spans="1:9" s="77" customFormat="1" ht="256.5" customHeight="1">
      <c r="A8" s="145" t="str">
        <f>'1. CUTTING DOCKET'!$D$42</f>
        <v>VẢI CHÍNH</v>
      </c>
      <c r="B8" s="146"/>
      <c r="C8" s="146"/>
      <c r="D8" s="146"/>
      <c r="I8" s="78"/>
    </row>
    <row r="9" spans="1:9" s="77" customFormat="1" ht="53.1" customHeight="1">
      <c r="A9" s="144" t="s">
        <v>239</v>
      </c>
      <c r="B9" s="144" t="str">
        <f>B5</f>
        <v xml:space="preserve">ALLOY </v>
      </c>
      <c r="C9" s="144" t="str">
        <f t="shared" ref="C9:D9" si="0">C5</f>
        <v>Royal Blue</v>
      </c>
      <c r="D9" s="144" t="str">
        <f t="shared" si="0"/>
        <v>Light Grey</v>
      </c>
    </row>
    <row r="10" spans="1:9" s="77" customFormat="1" ht="155.4" customHeight="1">
      <c r="A10" s="145" t="str">
        <f>'1. CUTTING DOCKET'!$B$54</f>
        <v>CHỈ 40/2 MAY CHÍNH + VẮT SỔ</v>
      </c>
      <c r="B10" s="143"/>
      <c r="C10" s="143"/>
      <c r="D10" s="143"/>
    </row>
    <row r="11" spans="1:9" s="77" customFormat="1" ht="77.25" customHeight="1">
      <c r="A11" s="144" t="str">
        <f>'1. CUTTING DOCKET'!B55</f>
        <v>NHÃN CHÍNH ALD - ML03</v>
      </c>
      <c r="B11" s="518" t="str">
        <f>'1. CUTTING DOCKET'!F55</f>
        <v>WHITE</v>
      </c>
      <c r="C11" s="518"/>
      <c r="D11" s="518"/>
    </row>
    <row r="12" spans="1:9" s="77" customFormat="1" ht="243.75" customHeight="1">
      <c r="A12" s="145" t="s">
        <v>240</v>
      </c>
      <c r="B12" s="515"/>
      <c r="C12" s="516"/>
      <c r="D12" s="517"/>
    </row>
    <row r="13" spans="1:9" s="77" customFormat="1" ht="80.25" customHeight="1">
      <c r="A13" s="144" t="str">
        <f>'1. CUTTING DOCKET'!B56</f>
        <v>NHÃN THÀNH PHẦN 100% NYLON ALD-COO-509</v>
      </c>
      <c r="B13" s="518" t="str">
        <f>'1. CUTTING DOCKET'!F55</f>
        <v>WHITE</v>
      </c>
      <c r="C13" s="518"/>
      <c r="D13" s="518"/>
    </row>
    <row r="14" spans="1:9" s="77" customFormat="1" ht="303" customHeight="1">
      <c r="A14" s="145" t="s">
        <v>241</v>
      </c>
      <c r="B14" s="519"/>
      <c r="C14" s="519"/>
      <c r="D14" s="519"/>
    </row>
    <row r="15" spans="1:9" s="77" customFormat="1" ht="88.5" customHeight="1">
      <c r="A15" s="144" t="str">
        <f>'1. CUTTING DOCKET'!$B$57</f>
        <v xml:space="preserve">DÂY LUỒN DẸP 10CM </v>
      </c>
      <c r="B15" s="144" t="s">
        <v>242</v>
      </c>
      <c r="C15" s="144" t="s">
        <v>243</v>
      </c>
      <c r="D15" s="144" t="s">
        <v>243</v>
      </c>
    </row>
    <row r="16" spans="1:9" s="77" customFormat="1" ht="214.5" customHeight="1">
      <c r="A16" s="145" t="s">
        <v>244</v>
      </c>
      <c r="B16" s="294"/>
      <c r="C16" s="294"/>
      <c r="D16" s="294"/>
    </row>
    <row r="17" spans="1:5" s="77" customFormat="1" ht="71.400000000000006" hidden="1" customHeight="1">
      <c r="A17" s="144" t="e">
        <f>'1. CUTTING DOCKET'!#REF!</f>
        <v>#REF!</v>
      </c>
      <c r="B17" s="518" t="str">
        <f>B9</f>
        <v xml:space="preserve">ALLOY </v>
      </c>
      <c r="C17" s="518"/>
      <c r="D17" s="148"/>
    </row>
    <row r="18" spans="1:5" s="77" customFormat="1" ht="189.9" hidden="1" customHeight="1">
      <c r="A18" s="145" t="s">
        <v>245</v>
      </c>
      <c r="B18" s="525"/>
      <c r="C18" s="525"/>
      <c r="D18" s="281"/>
    </row>
    <row r="19" spans="1:5" s="77" customFormat="1" ht="181.5" customHeight="1">
      <c r="A19" s="144" t="str">
        <f>'1. CUTTING DOCKET'!B58</f>
        <v>NÚT ALD-S01 28L</v>
      </c>
      <c r="B19" s="144" t="s">
        <v>242</v>
      </c>
      <c r="C19" s="144" t="s">
        <v>243</v>
      </c>
      <c r="D19" s="144" t="s">
        <v>243</v>
      </c>
      <c r="E19" s="247"/>
    </row>
    <row r="20" spans="1:5" s="77" customFormat="1" ht="203.25" customHeight="1">
      <c r="A20" s="145" t="s">
        <v>246</v>
      </c>
      <c r="B20" s="294"/>
      <c r="C20" s="294"/>
      <c r="D20" s="281"/>
    </row>
    <row r="21" spans="1:5" s="77" customFormat="1" ht="140.25" customHeight="1">
      <c r="A21" s="144" t="str">
        <f>'1. CUTTING DOCKET'!B59</f>
        <v>NÚT 4TP 24L</v>
      </c>
      <c r="B21" s="144" t="s">
        <v>242</v>
      </c>
      <c r="C21" s="144" t="s">
        <v>243</v>
      </c>
      <c r="D21" s="144" t="s">
        <v>243</v>
      </c>
      <c r="E21" s="247"/>
    </row>
    <row r="22" spans="1:5" s="77" customFormat="1" ht="192.75" customHeight="1">
      <c r="A22" s="145" t="s">
        <v>247</v>
      </c>
      <c r="B22" s="294"/>
      <c r="C22" s="294"/>
      <c r="D22" s="281"/>
    </row>
    <row r="23" spans="1:5" s="77" customFormat="1" ht="91.5" customHeight="1">
      <c r="A23" s="144" t="str">
        <f>'1. CUTTING DOCKET'!B60</f>
        <v>THUN TO BẢN  1 3/4 = 4.5CM</v>
      </c>
      <c r="B23" s="148" t="s">
        <v>44</v>
      </c>
      <c r="C23" s="523" t="s">
        <v>117</v>
      </c>
      <c r="D23" s="526"/>
      <c r="E23" s="247"/>
    </row>
    <row r="24" spans="1:5" s="77" customFormat="1" ht="171" customHeight="1">
      <c r="A24" s="145" t="s">
        <v>248</v>
      </c>
      <c r="B24" s="281"/>
      <c r="C24" s="520"/>
      <c r="D24" s="522"/>
    </row>
    <row r="25" spans="1:5" s="77" customFormat="1" ht="72" customHeight="1">
      <c r="A25" s="144" t="str">
        <f>'1. CUTTING DOCKET'!B63</f>
        <v xml:space="preserve">STICKER DÁN BAO </v>
      </c>
      <c r="B25" s="523" t="str">
        <f>'1. CUTTING DOCKET'!F64</f>
        <v>WHITE</v>
      </c>
      <c r="C25" s="524"/>
      <c r="D25" s="524"/>
    </row>
    <row r="26" spans="1:5" s="77" customFormat="1" ht="189" customHeight="1">
      <c r="A26" s="145" t="s">
        <v>249</v>
      </c>
      <c r="B26" s="520"/>
      <c r="C26" s="521"/>
      <c r="D26" s="522"/>
    </row>
    <row r="27" spans="1:5" s="77" customFormat="1" ht="72" customHeight="1">
      <c r="A27" s="144" t="str">
        <f>'1. CUTTING DOCKET'!$B$66</f>
        <v>THẺ BÀI - ALD-T06P</v>
      </c>
      <c r="B27" s="523" t="str">
        <f>'1. CUTTING DOCKET'!F66</f>
        <v>WHITE</v>
      </c>
      <c r="C27" s="524"/>
      <c r="D27" s="524"/>
    </row>
    <row r="28" spans="1:5" s="77" customFormat="1" ht="188.25" customHeight="1">
      <c r="A28" s="145" t="s">
        <v>249</v>
      </c>
      <c r="B28" s="520"/>
      <c r="C28" s="521"/>
      <c r="D28" s="522"/>
    </row>
    <row r="29" spans="1:5" s="77" customFormat="1" ht="78" customHeight="1">
      <c r="A29" s="144" t="str">
        <f>'1. CUTTING DOCKET'!B69</f>
        <v>BAO POLY BAG - 15" X 18" ALD PB02-R</v>
      </c>
      <c r="B29" s="523" t="str">
        <f>'1. CUTTING DOCKET'!F69</f>
        <v>CLEAR</v>
      </c>
      <c r="C29" s="524"/>
      <c r="D29" s="524"/>
    </row>
    <row r="30" spans="1:5" s="77" customFormat="1" ht="185.25" customHeight="1">
      <c r="A30" s="249"/>
      <c r="B30" s="520"/>
      <c r="C30" s="521"/>
      <c r="D30" s="522"/>
    </row>
    <row r="31" spans="1:5" s="77" customFormat="1" ht="119.4" customHeight="1">
      <c r="A31" s="144" t="s">
        <v>250</v>
      </c>
      <c r="B31" s="523" t="str">
        <f>'1. CUTTING DOCKET'!F73</f>
        <v>NATURAL</v>
      </c>
      <c r="C31" s="524"/>
      <c r="D31" s="524"/>
    </row>
    <row r="32" spans="1:5" s="77" customFormat="1" ht="82.8">
      <c r="A32" s="145" t="s">
        <v>251</v>
      </c>
      <c r="B32" s="520"/>
      <c r="C32" s="521"/>
      <c r="D32" s="522"/>
    </row>
  </sheetData>
  <mergeCells count="17">
    <mergeCell ref="B32:D32"/>
    <mergeCell ref="B29:D29"/>
    <mergeCell ref="B30:D30"/>
    <mergeCell ref="B17:C17"/>
    <mergeCell ref="B18:C18"/>
    <mergeCell ref="C23:D23"/>
    <mergeCell ref="C24:D24"/>
    <mergeCell ref="B31:D31"/>
    <mergeCell ref="B25:D25"/>
    <mergeCell ref="B26:D26"/>
    <mergeCell ref="B28:D28"/>
    <mergeCell ref="B27:D27"/>
    <mergeCell ref="B7:D7"/>
    <mergeCell ref="B12:D12"/>
    <mergeCell ref="B11:D11"/>
    <mergeCell ref="B13:D13"/>
    <mergeCell ref="B14:D14"/>
  </mergeCells>
  <printOptions horizontalCentered="1"/>
  <pageMargins left="0.25" right="0" top="0.60416666666666696" bottom="0.75" header="0" footer="0"/>
  <pageSetup paperSize="9" scale="4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4" max="3" man="1"/>
    <brk id="24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D46CF-5031-4F79-99A3-6D5E4E0AB177}">
  <sheetPr>
    <pageSetUpPr fitToPage="1"/>
  </sheetPr>
  <dimension ref="A1:N26"/>
  <sheetViews>
    <sheetView view="pageBreakPreview" zoomScale="40" zoomScaleNormal="85" zoomScaleSheetLayoutView="40" workbookViewId="0">
      <selection activeCell="H121" sqref="H121"/>
    </sheetView>
  </sheetViews>
  <sheetFormatPr defaultColWidth="8.6640625" defaultRowHeight="13.2"/>
  <cols>
    <col min="1" max="1" width="65.109375" style="262" customWidth="1"/>
    <col min="2" max="2" width="57.6640625" style="262" customWidth="1"/>
    <col min="3" max="3" width="19" style="262" customWidth="1"/>
    <col min="4" max="4" width="57.88671875" style="262" customWidth="1"/>
    <col min="5" max="5" width="62.109375" style="262" customWidth="1"/>
    <col min="6" max="6" width="27.44140625" style="262" customWidth="1"/>
    <col min="7" max="7" width="12.33203125" style="262" customWidth="1"/>
    <col min="8" max="8" width="30.44140625" style="262" customWidth="1"/>
    <col min="9" max="9" width="25" style="262" customWidth="1"/>
    <col min="10" max="13" width="30.44140625" style="262" customWidth="1"/>
    <col min="14" max="14" width="68.88671875" style="262" customWidth="1"/>
    <col min="15" max="16384" width="8.6640625" style="262"/>
  </cols>
  <sheetData>
    <row r="1" spans="1:14" s="255" customFormat="1" ht="61.2">
      <c r="A1" s="253" t="str">
        <f>'1. CUTTING DOCKET'!$D$7</f>
        <v>SS25WP010</v>
      </c>
      <c r="B1" s="254"/>
      <c r="D1" s="253" t="s">
        <v>252</v>
      </c>
      <c r="E1" s="256"/>
      <c r="F1" s="256"/>
      <c r="G1" s="256"/>
      <c r="H1" s="256"/>
      <c r="I1" s="257"/>
      <c r="J1" s="256"/>
      <c r="K1" s="256"/>
      <c r="L1" s="256"/>
      <c r="M1" s="256"/>
      <c r="N1" s="255" t="s">
        <v>253</v>
      </c>
    </row>
    <row r="2" spans="1:14" s="260" customFormat="1" ht="82.8">
      <c r="A2" s="258" t="s">
        <v>254</v>
      </c>
      <c r="B2" s="259"/>
      <c r="C2" s="259" t="s">
        <v>255</v>
      </c>
      <c r="D2" s="259" t="s">
        <v>256</v>
      </c>
      <c r="E2" s="259"/>
      <c r="F2" s="259" t="s">
        <v>257</v>
      </c>
      <c r="G2" s="259" t="s">
        <v>258</v>
      </c>
      <c r="H2" s="259" t="s">
        <v>259</v>
      </c>
      <c r="I2" s="259" t="s">
        <v>260</v>
      </c>
      <c r="J2" s="259" t="s">
        <v>261</v>
      </c>
      <c r="K2" s="259" t="s">
        <v>262</v>
      </c>
      <c r="L2" s="259" t="s">
        <v>263</v>
      </c>
      <c r="M2" s="259" t="s">
        <v>264</v>
      </c>
      <c r="N2" s="259" t="s">
        <v>265</v>
      </c>
    </row>
    <row r="3" spans="1:14" s="265" customFormat="1" ht="64.8">
      <c r="A3" s="264" t="s">
        <v>266</v>
      </c>
      <c r="B3" s="261" t="s">
        <v>267</v>
      </c>
      <c r="C3" s="264" t="s">
        <v>268</v>
      </c>
      <c r="D3" s="264"/>
      <c r="E3" s="261"/>
      <c r="F3" s="299" t="s">
        <v>269</v>
      </c>
      <c r="G3" s="299" t="s">
        <v>270</v>
      </c>
      <c r="H3" s="300" t="s">
        <v>271</v>
      </c>
      <c r="I3" s="301" t="s">
        <v>214</v>
      </c>
      <c r="J3" s="302"/>
      <c r="K3" s="303"/>
      <c r="L3" s="300"/>
      <c r="M3" s="300"/>
      <c r="N3" s="304"/>
    </row>
    <row r="4" spans="1:14" s="265" customFormat="1" ht="64.8">
      <c r="A4" s="264" t="s">
        <v>272</v>
      </c>
      <c r="B4" s="261" t="s">
        <v>273</v>
      </c>
      <c r="C4" s="264" t="s">
        <v>274</v>
      </c>
      <c r="D4" s="264" t="s">
        <v>275</v>
      </c>
      <c r="E4" s="261" t="s">
        <v>276</v>
      </c>
      <c r="F4" s="299" t="s">
        <v>277</v>
      </c>
      <c r="G4" s="299" t="s">
        <v>278</v>
      </c>
      <c r="H4" s="300" t="s">
        <v>279</v>
      </c>
      <c r="I4" s="301" t="s">
        <v>280</v>
      </c>
      <c r="J4" s="302"/>
      <c r="K4" s="303"/>
      <c r="L4" s="300"/>
      <c r="M4" s="300"/>
      <c r="N4" s="304"/>
    </row>
    <row r="5" spans="1:14" s="265" customFormat="1" ht="64.8">
      <c r="A5" s="264" t="s">
        <v>281</v>
      </c>
      <c r="B5" s="261" t="s">
        <v>282</v>
      </c>
      <c r="C5" s="264" t="s">
        <v>283</v>
      </c>
      <c r="D5" s="264" t="s">
        <v>284</v>
      </c>
      <c r="E5" s="261" t="s">
        <v>285</v>
      </c>
      <c r="F5" s="299" t="s">
        <v>277</v>
      </c>
      <c r="G5" s="299" t="s">
        <v>270</v>
      </c>
      <c r="H5" s="300" t="s">
        <v>279</v>
      </c>
      <c r="I5" s="301" t="s">
        <v>286</v>
      </c>
      <c r="J5" s="302"/>
      <c r="K5" s="303"/>
      <c r="L5" s="300"/>
      <c r="M5" s="300"/>
      <c r="N5" s="304"/>
    </row>
    <row r="6" spans="1:14" s="265" customFormat="1" ht="64.8">
      <c r="A6" s="264" t="s">
        <v>287</v>
      </c>
      <c r="B6" s="261" t="s">
        <v>288</v>
      </c>
      <c r="C6" s="264" t="s">
        <v>289</v>
      </c>
      <c r="D6" s="264"/>
      <c r="E6" s="261"/>
      <c r="F6" s="299" t="s">
        <v>269</v>
      </c>
      <c r="G6" s="299" t="s">
        <v>270</v>
      </c>
      <c r="H6" s="300" t="s">
        <v>290</v>
      </c>
      <c r="I6" s="301" t="s">
        <v>291</v>
      </c>
      <c r="J6" s="302"/>
      <c r="K6" s="305"/>
      <c r="L6" s="300"/>
      <c r="M6" s="300"/>
      <c r="N6" s="300"/>
    </row>
    <row r="7" spans="1:14" s="265" customFormat="1" ht="96.75" customHeight="1">
      <c r="A7" s="264" t="s">
        <v>292</v>
      </c>
      <c r="B7" s="261" t="s">
        <v>293</v>
      </c>
      <c r="C7" s="264" t="s">
        <v>294</v>
      </c>
      <c r="D7" s="266" t="s">
        <v>295</v>
      </c>
      <c r="E7" s="261" t="s">
        <v>296</v>
      </c>
      <c r="F7" s="299" t="s">
        <v>277</v>
      </c>
      <c r="G7" s="299" t="s">
        <v>270</v>
      </c>
      <c r="H7" s="300" t="s">
        <v>297</v>
      </c>
      <c r="I7" s="301" t="s">
        <v>298</v>
      </c>
      <c r="J7" s="302"/>
      <c r="K7" s="303"/>
      <c r="L7" s="300"/>
      <c r="M7" s="300"/>
      <c r="N7" s="304"/>
    </row>
    <row r="8" spans="1:14" s="265" customFormat="1" ht="111.6" customHeight="1">
      <c r="A8" s="264" t="s">
        <v>299</v>
      </c>
      <c r="B8" s="261" t="s">
        <v>300</v>
      </c>
      <c r="C8" s="264" t="s">
        <v>301</v>
      </c>
      <c r="D8" s="264" t="s">
        <v>302</v>
      </c>
      <c r="E8" s="261" t="s">
        <v>303</v>
      </c>
      <c r="F8" s="299" t="s">
        <v>277</v>
      </c>
      <c r="G8" s="299" t="s">
        <v>270</v>
      </c>
      <c r="H8" s="300" t="s">
        <v>297</v>
      </c>
      <c r="I8" s="301" t="s">
        <v>304</v>
      </c>
      <c r="J8" s="302"/>
      <c r="K8" s="303"/>
      <c r="L8" s="300"/>
      <c r="M8" s="300"/>
      <c r="N8" s="304"/>
    </row>
    <row r="9" spans="1:14" s="265" customFormat="1" ht="97.2">
      <c r="A9" s="264" t="s">
        <v>305</v>
      </c>
      <c r="B9" s="261" t="s">
        <v>306</v>
      </c>
      <c r="C9" s="264" t="s">
        <v>307</v>
      </c>
      <c r="D9" s="264" t="s">
        <v>308</v>
      </c>
      <c r="E9" s="261" t="s">
        <v>309</v>
      </c>
      <c r="F9" s="299" t="s">
        <v>277</v>
      </c>
      <c r="G9" s="299" t="s">
        <v>270</v>
      </c>
      <c r="H9" s="300" t="s">
        <v>310</v>
      </c>
      <c r="I9" s="301" t="s">
        <v>311</v>
      </c>
      <c r="J9" s="302"/>
      <c r="K9" s="303"/>
      <c r="L9" s="300"/>
      <c r="M9" s="300"/>
      <c r="N9" s="304"/>
    </row>
    <row r="10" spans="1:14" s="265" customFormat="1" ht="112.8">
      <c r="A10" s="264" t="s">
        <v>312</v>
      </c>
      <c r="B10" s="261" t="s">
        <v>313</v>
      </c>
      <c r="C10" s="264" t="s">
        <v>268</v>
      </c>
      <c r="D10" s="264" t="s">
        <v>314</v>
      </c>
      <c r="E10" s="261" t="s">
        <v>315</v>
      </c>
      <c r="F10" s="299" t="s">
        <v>277</v>
      </c>
      <c r="G10" s="299" t="s">
        <v>270</v>
      </c>
      <c r="H10" s="300" t="s">
        <v>279</v>
      </c>
      <c r="I10" s="301" t="s">
        <v>316</v>
      </c>
      <c r="J10" s="302"/>
      <c r="K10" s="303"/>
      <c r="L10" s="300"/>
      <c r="M10" s="300"/>
      <c r="N10" s="304"/>
    </row>
    <row r="11" spans="1:14" s="265" customFormat="1" ht="97.2">
      <c r="A11" s="264" t="s">
        <v>317</v>
      </c>
      <c r="B11" s="261" t="s">
        <v>318</v>
      </c>
      <c r="C11" s="264" t="s">
        <v>319</v>
      </c>
      <c r="D11" s="264" t="s">
        <v>320</v>
      </c>
      <c r="E11" s="261" t="s">
        <v>321</v>
      </c>
      <c r="F11" s="299" t="s">
        <v>277</v>
      </c>
      <c r="G11" s="299" t="s">
        <v>270</v>
      </c>
      <c r="H11" s="300" t="s">
        <v>279</v>
      </c>
      <c r="I11" s="301" t="s">
        <v>322</v>
      </c>
      <c r="J11" s="302"/>
      <c r="K11" s="303"/>
      <c r="L11" s="300"/>
      <c r="M11" s="300"/>
      <c r="N11" s="304"/>
    </row>
    <row r="12" spans="1:14" s="265" customFormat="1" ht="97.2">
      <c r="A12" s="264" t="s">
        <v>323</v>
      </c>
      <c r="B12" s="261" t="s">
        <v>324</v>
      </c>
      <c r="C12" s="264" t="s">
        <v>325</v>
      </c>
      <c r="D12" s="264" t="s">
        <v>326</v>
      </c>
      <c r="E12" s="261" t="s">
        <v>327</v>
      </c>
      <c r="F12" s="299" t="s">
        <v>277</v>
      </c>
      <c r="G12" s="299" t="s">
        <v>270</v>
      </c>
      <c r="H12" s="300" t="s">
        <v>279</v>
      </c>
      <c r="I12" s="301" t="s">
        <v>328</v>
      </c>
      <c r="J12" s="302"/>
      <c r="K12" s="305"/>
      <c r="L12" s="300"/>
      <c r="M12" s="300"/>
      <c r="N12" s="300"/>
    </row>
    <row r="13" spans="1:14" s="265" customFormat="1" ht="109.5" customHeight="1">
      <c r="A13" s="264" t="s">
        <v>329</v>
      </c>
      <c r="B13" s="261" t="s">
        <v>330</v>
      </c>
      <c r="C13" s="264" t="s">
        <v>331</v>
      </c>
      <c r="D13" s="264" t="s">
        <v>332</v>
      </c>
      <c r="E13" s="261" t="s">
        <v>333</v>
      </c>
      <c r="F13" s="299" t="s">
        <v>277</v>
      </c>
      <c r="G13" s="299" t="s">
        <v>270</v>
      </c>
      <c r="H13" s="300" t="s">
        <v>297</v>
      </c>
      <c r="I13" s="301" t="s">
        <v>334</v>
      </c>
      <c r="J13" s="302"/>
      <c r="K13" s="303"/>
      <c r="L13" s="300"/>
      <c r="M13" s="300"/>
      <c r="N13" s="304"/>
    </row>
    <row r="14" spans="1:14" s="265" customFormat="1" ht="129.6">
      <c r="A14" s="280" t="s">
        <v>335</v>
      </c>
      <c r="B14" s="261" t="s">
        <v>336</v>
      </c>
      <c r="C14" s="264" t="s">
        <v>337</v>
      </c>
      <c r="D14" s="264" t="s">
        <v>338</v>
      </c>
      <c r="E14" s="261" t="s">
        <v>339</v>
      </c>
      <c r="F14" s="299" t="s">
        <v>277</v>
      </c>
      <c r="G14" s="299" t="s">
        <v>270</v>
      </c>
      <c r="H14" s="300" t="s">
        <v>279</v>
      </c>
      <c r="I14" s="301" t="s">
        <v>322</v>
      </c>
      <c r="J14" s="302"/>
      <c r="K14" s="303"/>
      <c r="L14" s="300"/>
      <c r="M14" s="300"/>
      <c r="N14" s="300"/>
    </row>
    <row r="15" spans="1:14" s="265" customFormat="1" ht="64.8">
      <c r="A15" s="264" t="s">
        <v>340</v>
      </c>
      <c r="B15" s="261" t="s">
        <v>341</v>
      </c>
      <c r="C15" s="264" t="s">
        <v>342</v>
      </c>
      <c r="D15" s="264"/>
      <c r="E15" s="261"/>
      <c r="F15" s="299" t="s">
        <v>269</v>
      </c>
      <c r="G15" s="299" t="s">
        <v>270</v>
      </c>
      <c r="H15" s="300" t="s">
        <v>271</v>
      </c>
      <c r="I15" s="301" t="s">
        <v>216</v>
      </c>
      <c r="J15" s="302"/>
      <c r="K15" s="303"/>
      <c r="L15" s="300"/>
      <c r="M15" s="300"/>
      <c r="N15" s="304"/>
    </row>
    <row r="16" spans="1:14" s="265" customFormat="1" ht="64.8">
      <c r="A16" s="264" t="s">
        <v>343</v>
      </c>
      <c r="B16" s="261" t="s">
        <v>344</v>
      </c>
      <c r="C16" s="264" t="s">
        <v>345</v>
      </c>
      <c r="D16" s="264"/>
      <c r="E16" s="261"/>
      <c r="F16" s="299" t="s">
        <v>269</v>
      </c>
      <c r="G16" s="299" t="s">
        <v>270</v>
      </c>
      <c r="H16" s="300" t="s">
        <v>297</v>
      </c>
      <c r="I16" s="301" t="s">
        <v>346</v>
      </c>
      <c r="J16" s="302"/>
      <c r="K16" s="303"/>
      <c r="L16" s="300"/>
      <c r="M16" s="300"/>
      <c r="N16" s="304"/>
    </row>
    <row r="17" spans="1:14" s="265" customFormat="1" ht="97.2">
      <c r="A17" s="264" t="s">
        <v>347</v>
      </c>
      <c r="B17" s="261" t="s">
        <v>348</v>
      </c>
      <c r="C17" s="264" t="s">
        <v>349</v>
      </c>
      <c r="D17" s="264" t="s">
        <v>350</v>
      </c>
      <c r="E17" s="261" t="s">
        <v>339</v>
      </c>
      <c r="F17" s="299" t="s">
        <v>269</v>
      </c>
      <c r="G17" s="299" t="s">
        <v>270</v>
      </c>
      <c r="H17" s="300" t="s">
        <v>271</v>
      </c>
      <c r="I17" s="301" t="s">
        <v>351</v>
      </c>
      <c r="J17" s="302"/>
      <c r="K17" s="303"/>
      <c r="L17" s="300"/>
      <c r="M17" s="300"/>
      <c r="N17" s="304"/>
    </row>
    <row r="18" spans="1:14" s="265" customFormat="1" ht="112.8">
      <c r="A18" s="264" t="s">
        <v>352</v>
      </c>
      <c r="B18" s="261" t="s">
        <v>353</v>
      </c>
      <c r="C18" s="264" t="s">
        <v>354</v>
      </c>
      <c r="D18" s="264"/>
      <c r="E18" s="261"/>
      <c r="F18" s="299" t="s">
        <v>269</v>
      </c>
      <c r="G18" s="299" t="s">
        <v>270</v>
      </c>
      <c r="H18" s="300" t="s">
        <v>297</v>
      </c>
      <c r="I18" s="301" t="s">
        <v>355</v>
      </c>
      <c r="J18" s="302"/>
      <c r="K18" s="303"/>
      <c r="L18" s="300"/>
      <c r="M18" s="300"/>
      <c r="N18" s="304"/>
    </row>
    <row r="19" spans="1:14" s="265" customFormat="1" ht="129.6">
      <c r="A19" s="264" t="s">
        <v>356</v>
      </c>
      <c r="B19" s="261" t="s">
        <v>357</v>
      </c>
      <c r="C19" s="264" t="s">
        <v>358</v>
      </c>
      <c r="D19" s="264" t="s">
        <v>359</v>
      </c>
      <c r="E19" s="261" t="s">
        <v>360</v>
      </c>
      <c r="F19" s="299" t="s">
        <v>269</v>
      </c>
      <c r="G19" s="299" t="s">
        <v>270</v>
      </c>
      <c r="H19" s="300" t="s">
        <v>297</v>
      </c>
      <c r="I19" s="301" t="s">
        <v>361</v>
      </c>
      <c r="J19" s="302"/>
      <c r="K19" s="303"/>
      <c r="L19" s="300"/>
      <c r="M19" s="300"/>
      <c r="N19" s="304"/>
    </row>
    <row r="20" spans="1:14" s="265" customFormat="1" ht="112.8">
      <c r="A20" s="264" t="s">
        <v>362</v>
      </c>
      <c r="B20" s="261" t="s">
        <v>363</v>
      </c>
      <c r="C20" s="264" t="s">
        <v>364</v>
      </c>
      <c r="D20" s="264" t="s">
        <v>365</v>
      </c>
      <c r="E20" s="261" t="s">
        <v>366</v>
      </c>
      <c r="F20" s="299" t="s">
        <v>269</v>
      </c>
      <c r="G20" s="299" t="s">
        <v>270</v>
      </c>
      <c r="H20" s="300" t="s">
        <v>297</v>
      </c>
      <c r="I20" s="301" t="s">
        <v>367</v>
      </c>
      <c r="J20" s="302"/>
      <c r="K20" s="303"/>
      <c r="L20" s="300"/>
      <c r="M20" s="300"/>
      <c r="N20" s="304"/>
    </row>
    <row r="21" spans="1:14" s="265" customFormat="1" ht="97.2">
      <c r="A21" s="264" t="s">
        <v>368</v>
      </c>
      <c r="B21" s="261" t="s">
        <v>369</v>
      </c>
      <c r="C21" s="264" t="s">
        <v>268</v>
      </c>
      <c r="D21" s="264"/>
      <c r="E21" s="261"/>
      <c r="F21" s="306" t="s">
        <v>269</v>
      </c>
      <c r="G21" s="306" t="s">
        <v>270</v>
      </c>
      <c r="H21" s="307" t="s">
        <v>271</v>
      </c>
      <c r="I21" s="308" t="s">
        <v>351</v>
      </c>
      <c r="J21" s="309"/>
      <c r="K21" s="310"/>
      <c r="L21" s="307"/>
      <c r="M21" s="307"/>
      <c r="N21" s="304"/>
    </row>
    <row r="22" spans="1:14" s="265" customFormat="1" ht="117.75" customHeight="1">
      <c r="A22" s="264" t="s">
        <v>370</v>
      </c>
      <c r="B22" s="261" t="s">
        <v>371</v>
      </c>
      <c r="C22" s="264" t="s">
        <v>268</v>
      </c>
      <c r="D22" s="264"/>
      <c r="E22" s="261"/>
      <c r="F22" s="306" t="s">
        <v>269</v>
      </c>
      <c r="G22" s="306" t="s">
        <v>270</v>
      </c>
      <c r="H22" s="307" t="s">
        <v>271</v>
      </c>
      <c r="I22" s="308" t="s">
        <v>372</v>
      </c>
      <c r="J22" s="309"/>
      <c r="K22" s="310"/>
      <c r="L22" s="307"/>
      <c r="M22" s="307"/>
      <c r="N22" s="304"/>
    </row>
    <row r="23" spans="1:14" s="265" customFormat="1" ht="117.75" customHeight="1">
      <c r="A23" s="264" t="s">
        <v>373</v>
      </c>
      <c r="B23" s="261" t="s">
        <v>374</v>
      </c>
      <c r="C23" s="264" t="s">
        <v>375</v>
      </c>
      <c r="D23" s="264" t="s">
        <v>376</v>
      </c>
      <c r="E23" s="261" t="s">
        <v>377</v>
      </c>
      <c r="F23" s="299" t="s">
        <v>269</v>
      </c>
      <c r="G23" s="299" t="s">
        <v>270</v>
      </c>
      <c r="H23" s="300" t="s">
        <v>271</v>
      </c>
      <c r="I23" s="301" t="s">
        <v>372</v>
      </c>
      <c r="J23" s="302"/>
      <c r="K23" s="305"/>
      <c r="L23" s="300"/>
      <c r="M23" s="300"/>
      <c r="N23" s="311"/>
    </row>
    <row r="24" spans="1:14" s="265" customFormat="1" ht="36.6">
      <c r="A24" s="264" t="s">
        <v>378</v>
      </c>
      <c r="B24" s="261" t="s">
        <v>379</v>
      </c>
      <c r="C24" s="264" t="s">
        <v>268</v>
      </c>
      <c r="D24" s="264"/>
      <c r="E24" s="261"/>
      <c r="F24" s="299" t="s">
        <v>269</v>
      </c>
      <c r="G24" s="299" t="s">
        <v>270</v>
      </c>
      <c r="H24" s="300" t="s">
        <v>271</v>
      </c>
      <c r="I24" s="301" t="s">
        <v>380</v>
      </c>
      <c r="J24" s="302"/>
      <c r="K24" s="303"/>
      <c r="L24" s="300"/>
      <c r="M24" s="300"/>
      <c r="N24" s="304"/>
    </row>
    <row r="25" spans="1:14" s="265" customFormat="1" ht="64.8">
      <c r="A25" s="264" t="s">
        <v>381</v>
      </c>
      <c r="B25" s="261" t="s">
        <v>382</v>
      </c>
      <c r="C25" s="264" t="s">
        <v>383</v>
      </c>
      <c r="D25" s="264"/>
      <c r="E25" s="261"/>
      <c r="F25" s="299" t="s">
        <v>269</v>
      </c>
      <c r="G25" s="299" t="s">
        <v>270</v>
      </c>
      <c r="H25" s="300" t="s">
        <v>271</v>
      </c>
      <c r="I25" s="301" t="s">
        <v>384</v>
      </c>
      <c r="J25" s="302"/>
      <c r="K25" s="305"/>
      <c r="L25" s="300"/>
      <c r="M25" s="300"/>
      <c r="N25" s="300"/>
    </row>
    <row r="26" spans="1:14" s="265" customFormat="1" ht="36.6">
      <c r="A26" s="264" t="s">
        <v>385</v>
      </c>
      <c r="B26" s="261" t="s">
        <v>386</v>
      </c>
      <c r="C26" s="264" t="s">
        <v>268</v>
      </c>
      <c r="D26" s="264" t="s">
        <v>387</v>
      </c>
      <c r="E26" s="261" t="s">
        <v>388</v>
      </c>
      <c r="F26" s="299" t="s">
        <v>269</v>
      </c>
      <c r="G26" s="299" t="s">
        <v>270</v>
      </c>
      <c r="H26" s="300" t="s">
        <v>297</v>
      </c>
      <c r="I26" s="301" t="s">
        <v>389</v>
      </c>
      <c r="J26" s="302"/>
      <c r="K26" s="303"/>
      <c r="L26" s="300"/>
      <c r="M26" s="300"/>
      <c r="N26" s="304"/>
    </row>
  </sheetData>
  <autoFilter ref="A2:N2" xr:uid="{5A37C7DA-4E88-489D-9662-7C9A2B61191D}"/>
  <pageMargins left="0.25" right="0.25" top="0.75" bottom="0.75" header="0.3" footer="0.3"/>
  <pageSetup paperSize="9" scale="3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9E8B3-D9F7-4CF3-A2CA-6EF2A833442A}">
  <sheetPr>
    <pageSetUpPr fitToPage="1"/>
  </sheetPr>
  <dimension ref="A1:O26"/>
  <sheetViews>
    <sheetView view="pageBreakPreview" topLeftCell="A19" zoomScale="40" zoomScaleNormal="85" zoomScaleSheetLayoutView="40" workbookViewId="0">
      <selection activeCell="K37" sqref="K37"/>
    </sheetView>
  </sheetViews>
  <sheetFormatPr defaultColWidth="8.6640625" defaultRowHeight="13.2"/>
  <cols>
    <col min="1" max="1" width="65.109375" style="262" customWidth="1"/>
    <col min="2" max="2" width="57.6640625" style="262" hidden="1" customWidth="1"/>
    <col min="3" max="3" width="19" style="262" customWidth="1"/>
    <col min="4" max="4" width="57.88671875" style="262" customWidth="1"/>
    <col min="5" max="5" width="62.109375" style="262" hidden="1" customWidth="1"/>
    <col min="6" max="6" width="27.44140625" style="262" customWidth="1"/>
    <col min="7" max="7" width="12.33203125" style="262" customWidth="1"/>
    <col min="8" max="8" width="30.44140625" style="262" customWidth="1"/>
    <col min="9" max="9" width="25" style="262" customWidth="1"/>
    <col min="10" max="11" width="30.44140625" style="354" customWidth="1"/>
    <col min="12" max="13" width="30.44140625" style="262" customWidth="1"/>
    <col min="14" max="14" width="68.88671875" style="262" customWidth="1"/>
    <col min="15" max="16384" width="8.6640625" style="262"/>
  </cols>
  <sheetData>
    <row r="1" spans="1:15" s="255" customFormat="1" ht="61.2">
      <c r="A1" s="253" t="str">
        <f>'1. CUTTING DOCKET'!$D$7</f>
        <v>SS25WP010</v>
      </c>
      <c r="B1" s="254"/>
      <c r="D1" s="253"/>
      <c r="E1" s="256"/>
      <c r="F1" s="256"/>
      <c r="G1" s="256"/>
      <c r="H1" s="256"/>
      <c r="I1" s="257"/>
      <c r="J1" s="351"/>
      <c r="K1" s="351"/>
      <c r="L1" s="256"/>
      <c r="M1" s="256"/>
    </row>
    <row r="2" spans="1:15" s="260" customFormat="1" ht="82.8">
      <c r="A2" s="258" t="s">
        <v>254</v>
      </c>
      <c r="B2" s="259"/>
      <c r="C2" s="259" t="s">
        <v>255</v>
      </c>
      <c r="D2" s="259" t="s">
        <v>256</v>
      </c>
      <c r="E2" s="259"/>
      <c r="F2" s="259" t="s">
        <v>257</v>
      </c>
      <c r="G2" s="259" t="s">
        <v>258</v>
      </c>
      <c r="H2" s="259" t="s">
        <v>259</v>
      </c>
      <c r="I2" s="259" t="s">
        <v>260</v>
      </c>
      <c r="J2" s="352" t="s">
        <v>440</v>
      </c>
      <c r="K2" s="352" t="s">
        <v>441</v>
      </c>
      <c r="L2" s="259" t="s">
        <v>263</v>
      </c>
      <c r="M2" s="259" t="s">
        <v>442</v>
      </c>
      <c r="N2" s="259" t="s">
        <v>265</v>
      </c>
    </row>
    <row r="3" spans="1:15" s="265" customFormat="1" ht="64.8">
      <c r="A3" s="264" t="s">
        <v>266</v>
      </c>
      <c r="B3" s="261" t="s">
        <v>267</v>
      </c>
      <c r="C3" s="264" t="s">
        <v>268</v>
      </c>
      <c r="D3" s="264"/>
      <c r="E3" s="261"/>
      <c r="F3" s="355" t="s">
        <v>269</v>
      </c>
      <c r="G3" s="355" t="s">
        <v>270</v>
      </c>
      <c r="H3" s="355" t="s">
        <v>271</v>
      </c>
      <c r="I3" s="356" t="s">
        <v>214</v>
      </c>
      <c r="J3" s="353">
        <f>K3+O3</f>
        <v>1.25</v>
      </c>
      <c r="K3" s="353">
        <v>0</v>
      </c>
      <c r="L3" s="300"/>
      <c r="M3" s="300"/>
      <c r="N3" s="304"/>
      <c r="O3" s="350" t="str">
        <f>LEFT(I3,LEN(I3)-2)</f>
        <v xml:space="preserve">1 1/4 </v>
      </c>
    </row>
    <row r="4" spans="1:15" s="265" customFormat="1" ht="64.8">
      <c r="A4" s="264" t="s">
        <v>272</v>
      </c>
      <c r="B4" s="261" t="s">
        <v>273</v>
      </c>
      <c r="C4" s="264" t="s">
        <v>274</v>
      </c>
      <c r="D4" s="264" t="s">
        <v>275</v>
      </c>
      <c r="E4" s="261" t="s">
        <v>276</v>
      </c>
      <c r="F4" s="355" t="s">
        <v>277</v>
      </c>
      <c r="G4" s="355" t="s">
        <v>278</v>
      </c>
      <c r="H4" s="355" t="s">
        <v>279</v>
      </c>
      <c r="I4" s="356" t="s">
        <v>280</v>
      </c>
      <c r="J4" s="353">
        <f t="shared" ref="J4:J26" si="0">K4+O4</f>
        <v>30.875</v>
      </c>
      <c r="K4" s="353">
        <v>0.375</v>
      </c>
      <c r="L4" s="300"/>
      <c r="M4" s="300"/>
      <c r="N4" s="304"/>
      <c r="O4" s="350" t="str">
        <f t="shared" ref="O4:O26" si="1">LEFT(I4,LEN(I4)-2)</f>
        <v xml:space="preserve">30 1/2 </v>
      </c>
    </row>
    <row r="5" spans="1:15" s="265" customFormat="1" ht="64.8">
      <c r="A5" s="264" t="s">
        <v>281</v>
      </c>
      <c r="B5" s="261" t="s">
        <v>282</v>
      </c>
      <c r="C5" s="264" t="s">
        <v>283</v>
      </c>
      <c r="D5" s="264" t="s">
        <v>284</v>
      </c>
      <c r="E5" s="261" t="s">
        <v>285</v>
      </c>
      <c r="F5" s="355" t="s">
        <v>277</v>
      </c>
      <c r="G5" s="355" t="s">
        <v>270</v>
      </c>
      <c r="H5" s="355" t="s">
        <v>279</v>
      </c>
      <c r="I5" s="356" t="s">
        <v>286</v>
      </c>
      <c r="J5" s="353">
        <f t="shared" si="0"/>
        <v>41</v>
      </c>
      <c r="K5" s="353">
        <v>0</v>
      </c>
      <c r="L5" s="300"/>
      <c r="M5" s="300"/>
      <c r="N5" s="304"/>
      <c r="O5" s="350" t="str">
        <f t="shared" si="1"/>
        <v xml:space="preserve">41 </v>
      </c>
    </row>
    <row r="6" spans="1:15" s="265" customFormat="1" ht="64.8">
      <c r="A6" s="264" t="s">
        <v>287</v>
      </c>
      <c r="B6" s="261" t="s">
        <v>288</v>
      </c>
      <c r="C6" s="264" t="s">
        <v>289</v>
      </c>
      <c r="D6" s="264"/>
      <c r="E6" s="261"/>
      <c r="F6" s="355" t="s">
        <v>269</v>
      </c>
      <c r="G6" s="355" t="s">
        <v>270</v>
      </c>
      <c r="H6" s="355" t="s">
        <v>290</v>
      </c>
      <c r="I6" s="356" t="s">
        <v>291</v>
      </c>
      <c r="J6" s="353">
        <f t="shared" si="0"/>
        <v>52</v>
      </c>
      <c r="K6" s="353">
        <v>0</v>
      </c>
      <c r="L6" s="300"/>
      <c r="M6" s="300"/>
      <c r="N6" s="300"/>
      <c r="O6" s="350" t="str">
        <f t="shared" si="1"/>
        <v xml:space="preserve">52 </v>
      </c>
    </row>
    <row r="7" spans="1:15" s="265" customFormat="1" ht="96.75" customHeight="1">
      <c r="A7" s="264" t="s">
        <v>292</v>
      </c>
      <c r="B7" s="261" t="s">
        <v>293</v>
      </c>
      <c r="C7" s="264" t="s">
        <v>294</v>
      </c>
      <c r="D7" s="266" t="s">
        <v>295</v>
      </c>
      <c r="E7" s="261" t="s">
        <v>296</v>
      </c>
      <c r="F7" s="355" t="s">
        <v>277</v>
      </c>
      <c r="G7" s="355" t="s">
        <v>270</v>
      </c>
      <c r="H7" s="355" t="s">
        <v>297</v>
      </c>
      <c r="I7" s="356" t="s">
        <v>298</v>
      </c>
      <c r="J7" s="353">
        <f t="shared" si="0"/>
        <v>12.875</v>
      </c>
      <c r="K7" s="353">
        <v>0.125</v>
      </c>
      <c r="L7" s="300"/>
      <c r="M7" s="300"/>
      <c r="N7" s="304"/>
      <c r="O7" s="350" t="str">
        <f t="shared" si="1"/>
        <v xml:space="preserve">12 3/4 </v>
      </c>
    </row>
    <row r="8" spans="1:15" s="265" customFormat="1" ht="111.6" customHeight="1">
      <c r="A8" s="264" t="s">
        <v>299</v>
      </c>
      <c r="B8" s="261" t="s">
        <v>300</v>
      </c>
      <c r="C8" s="264" t="s">
        <v>301</v>
      </c>
      <c r="D8" s="264" t="s">
        <v>302</v>
      </c>
      <c r="E8" s="261" t="s">
        <v>303</v>
      </c>
      <c r="F8" s="355" t="s">
        <v>277</v>
      </c>
      <c r="G8" s="355" t="s">
        <v>270</v>
      </c>
      <c r="H8" s="355" t="s">
        <v>297</v>
      </c>
      <c r="I8" s="356" t="s">
        <v>304</v>
      </c>
      <c r="J8" s="353">
        <f t="shared" si="0"/>
        <v>18</v>
      </c>
      <c r="K8" s="353">
        <v>0.25</v>
      </c>
      <c r="L8" s="300"/>
      <c r="M8" s="300"/>
      <c r="N8" s="304"/>
      <c r="O8" s="350" t="str">
        <f t="shared" si="1"/>
        <v xml:space="preserve">17 3/4 </v>
      </c>
    </row>
    <row r="9" spans="1:15" s="265" customFormat="1" ht="97.2">
      <c r="A9" s="264" t="s">
        <v>305</v>
      </c>
      <c r="B9" s="261" t="s">
        <v>306</v>
      </c>
      <c r="C9" s="264" t="s">
        <v>307</v>
      </c>
      <c r="D9" s="264" t="s">
        <v>308</v>
      </c>
      <c r="E9" s="261" t="s">
        <v>309</v>
      </c>
      <c r="F9" s="355" t="s">
        <v>277</v>
      </c>
      <c r="G9" s="355" t="s">
        <v>270</v>
      </c>
      <c r="H9" s="355" t="s">
        <v>310</v>
      </c>
      <c r="I9" s="356" t="s">
        <v>311</v>
      </c>
      <c r="J9" s="353">
        <f t="shared" si="0"/>
        <v>8</v>
      </c>
      <c r="K9" s="353">
        <v>0</v>
      </c>
      <c r="L9" s="300"/>
      <c r="M9" s="300"/>
      <c r="N9" s="304"/>
      <c r="O9" s="350" t="str">
        <f t="shared" si="1"/>
        <v xml:space="preserve">8 </v>
      </c>
    </row>
    <row r="10" spans="1:15" s="265" customFormat="1" ht="112.8">
      <c r="A10" s="264" t="s">
        <v>312</v>
      </c>
      <c r="B10" s="261" t="s">
        <v>313</v>
      </c>
      <c r="C10" s="264" t="s">
        <v>268</v>
      </c>
      <c r="D10" s="264" t="s">
        <v>314</v>
      </c>
      <c r="E10" s="261" t="s">
        <v>315</v>
      </c>
      <c r="F10" s="355" t="s">
        <v>277</v>
      </c>
      <c r="G10" s="355" t="s">
        <v>270</v>
      </c>
      <c r="H10" s="355" t="s">
        <v>279</v>
      </c>
      <c r="I10" s="356" t="s">
        <v>316</v>
      </c>
      <c r="J10" s="353">
        <f t="shared" si="0"/>
        <v>46.5</v>
      </c>
      <c r="K10" s="353">
        <v>0.5</v>
      </c>
      <c r="L10" s="300"/>
      <c r="M10" s="300"/>
      <c r="N10" s="304"/>
      <c r="O10" s="350" t="str">
        <f t="shared" si="1"/>
        <v xml:space="preserve">46 </v>
      </c>
    </row>
    <row r="11" spans="1:15" s="265" customFormat="1" ht="97.2">
      <c r="A11" s="264" t="s">
        <v>317</v>
      </c>
      <c r="B11" s="261" t="s">
        <v>318</v>
      </c>
      <c r="C11" s="264" t="s">
        <v>319</v>
      </c>
      <c r="D11" s="264" t="s">
        <v>320</v>
      </c>
      <c r="E11" s="261" t="s">
        <v>321</v>
      </c>
      <c r="F11" s="355" t="s">
        <v>277</v>
      </c>
      <c r="G11" s="355" t="s">
        <v>270</v>
      </c>
      <c r="H11" s="355" t="s">
        <v>279</v>
      </c>
      <c r="I11" s="356" t="s">
        <v>322</v>
      </c>
      <c r="J11" s="353">
        <f t="shared" si="0"/>
        <v>29.5</v>
      </c>
      <c r="K11" s="353">
        <v>0.5</v>
      </c>
      <c r="L11" s="300"/>
      <c r="M11" s="300"/>
      <c r="N11" s="304"/>
      <c r="O11" s="350" t="str">
        <f t="shared" si="1"/>
        <v xml:space="preserve">29 </v>
      </c>
    </row>
    <row r="12" spans="1:15" s="265" customFormat="1" ht="97.2">
      <c r="A12" s="264" t="s">
        <v>323</v>
      </c>
      <c r="B12" s="261" t="s">
        <v>324</v>
      </c>
      <c r="C12" s="264" t="s">
        <v>325</v>
      </c>
      <c r="D12" s="264" t="s">
        <v>326</v>
      </c>
      <c r="E12" s="261" t="s">
        <v>327</v>
      </c>
      <c r="F12" s="355" t="s">
        <v>277</v>
      </c>
      <c r="G12" s="355" t="s">
        <v>270</v>
      </c>
      <c r="H12" s="355" t="s">
        <v>279</v>
      </c>
      <c r="I12" s="356" t="s">
        <v>328</v>
      </c>
      <c r="J12" s="353">
        <f t="shared" si="0"/>
        <v>24.75</v>
      </c>
      <c r="K12" s="353">
        <v>0.25</v>
      </c>
      <c r="L12" s="300"/>
      <c r="M12" s="300"/>
      <c r="N12" s="300"/>
      <c r="O12" s="350" t="str">
        <f t="shared" si="1"/>
        <v xml:space="preserve">24 1/2 </v>
      </c>
    </row>
    <row r="13" spans="1:15" s="265" customFormat="1" ht="109.5" customHeight="1">
      <c r="A13" s="264" t="s">
        <v>329</v>
      </c>
      <c r="B13" s="261" t="s">
        <v>330</v>
      </c>
      <c r="C13" s="264" t="s">
        <v>331</v>
      </c>
      <c r="D13" s="264" t="s">
        <v>332</v>
      </c>
      <c r="E13" s="261" t="s">
        <v>333</v>
      </c>
      <c r="F13" s="355" t="s">
        <v>277</v>
      </c>
      <c r="G13" s="355" t="s">
        <v>270</v>
      </c>
      <c r="H13" s="355" t="s">
        <v>297</v>
      </c>
      <c r="I13" s="356" t="s">
        <v>334</v>
      </c>
      <c r="J13" s="353">
        <f t="shared" si="0"/>
        <v>21</v>
      </c>
      <c r="K13" s="353">
        <v>0</v>
      </c>
      <c r="L13" s="300"/>
      <c r="M13" s="300"/>
      <c r="N13" s="304"/>
      <c r="O13" s="350" t="str">
        <f t="shared" si="1"/>
        <v xml:space="preserve">21 </v>
      </c>
    </row>
    <row r="14" spans="1:15" s="265" customFormat="1" ht="129.6">
      <c r="A14" s="280" t="s">
        <v>335</v>
      </c>
      <c r="B14" s="261" t="s">
        <v>336</v>
      </c>
      <c r="C14" s="264" t="s">
        <v>337</v>
      </c>
      <c r="D14" s="264" t="s">
        <v>338</v>
      </c>
      <c r="E14" s="261" t="s">
        <v>339</v>
      </c>
      <c r="F14" s="355" t="s">
        <v>277</v>
      </c>
      <c r="G14" s="355" t="s">
        <v>270</v>
      </c>
      <c r="H14" s="355" t="s">
        <v>279</v>
      </c>
      <c r="I14" s="356" t="s">
        <v>322</v>
      </c>
      <c r="J14" s="353">
        <f t="shared" si="0"/>
        <v>29.5</v>
      </c>
      <c r="K14" s="353">
        <v>0.5</v>
      </c>
      <c r="L14" s="300"/>
      <c r="M14" s="300"/>
      <c r="N14" s="300"/>
      <c r="O14" s="350" t="str">
        <f t="shared" si="1"/>
        <v xml:space="preserve">29 </v>
      </c>
    </row>
    <row r="15" spans="1:15" s="265" customFormat="1" ht="64.8">
      <c r="A15" s="264" t="s">
        <v>340</v>
      </c>
      <c r="B15" s="261" t="s">
        <v>341</v>
      </c>
      <c r="C15" s="264" t="s">
        <v>342</v>
      </c>
      <c r="D15" s="264"/>
      <c r="E15" s="261"/>
      <c r="F15" s="355" t="s">
        <v>269</v>
      </c>
      <c r="G15" s="355" t="s">
        <v>270</v>
      </c>
      <c r="H15" s="355" t="s">
        <v>271</v>
      </c>
      <c r="I15" s="356" t="s">
        <v>216</v>
      </c>
      <c r="J15" s="353">
        <f t="shared" si="0"/>
        <v>1.375</v>
      </c>
      <c r="K15" s="353">
        <v>-0.125</v>
      </c>
      <c r="L15" s="300"/>
      <c r="M15" s="300"/>
      <c r="N15" s="304"/>
      <c r="O15" s="350" t="str">
        <f t="shared" si="1"/>
        <v xml:space="preserve">1 1/2 </v>
      </c>
    </row>
    <row r="16" spans="1:15" s="265" customFormat="1" ht="64.8">
      <c r="A16" s="264" t="s">
        <v>343</v>
      </c>
      <c r="B16" s="261" t="s">
        <v>344</v>
      </c>
      <c r="C16" s="264" t="s">
        <v>345</v>
      </c>
      <c r="D16" s="264"/>
      <c r="E16" s="261"/>
      <c r="F16" s="355" t="s">
        <v>269</v>
      </c>
      <c r="G16" s="355" t="s">
        <v>270</v>
      </c>
      <c r="H16" s="355" t="s">
        <v>297</v>
      </c>
      <c r="I16" s="356" t="s">
        <v>346</v>
      </c>
      <c r="J16" s="353">
        <f t="shared" si="0"/>
        <v>6.375</v>
      </c>
      <c r="K16" s="353">
        <v>-0.25</v>
      </c>
      <c r="L16" s="300"/>
      <c r="M16" s="300"/>
      <c r="N16" s="304"/>
      <c r="O16" s="350" t="str">
        <f t="shared" si="1"/>
        <v xml:space="preserve">6 5/8 </v>
      </c>
    </row>
    <row r="17" spans="1:15" s="265" customFormat="1" ht="97.2">
      <c r="A17" s="264" t="s">
        <v>347</v>
      </c>
      <c r="B17" s="261" t="s">
        <v>348</v>
      </c>
      <c r="C17" s="264" t="s">
        <v>349</v>
      </c>
      <c r="D17" s="264" t="s">
        <v>350</v>
      </c>
      <c r="E17" s="261" t="s">
        <v>339</v>
      </c>
      <c r="F17" s="355" t="s">
        <v>269</v>
      </c>
      <c r="G17" s="355" t="s">
        <v>270</v>
      </c>
      <c r="H17" s="355" t="s">
        <v>271</v>
      </c>
      <c r="I17" s="356" t="s">
        <v>351</v>
      </c>
      <c r="J17" s="353">
        <f t="shared" si="0"/>
        <v>2</v>
      </c>
      <c r="K17" s="353">
        <v>0</v>
      </c>
      <c r="L17" s="300"/>
      <c r="M17" s="300"/>
      <c r="N17" s="304"/>
      <c r="O17" s="350" t="str">
        <f t="shared" si="1"/>
        <v xml:space="preserve">2 </v>
      </c>
    </row>
    <row r="18" spans="1:15" s="265" customFormat="1" ht="112.8">
      <c r="A18" s="264" t="s">
        <v>352</v>
      </c>
      <c r="B18" s="261" t="s">
        <v>353</v>
      </c>
      <c r="C18" s="264" t="s">
        <v>354</v>
      </c>
      <c r="D18" s="264"/>
      <c r="E18" s="261"/>
      <c r="F18" s="355" t="s">
        <v>269</v>
      </c>
      <c r="G18" s="355" t="s">
        <v>270</v>
      </c>
      <c r="H18" s="355" t="s">
        <v>297</v>
      </c>
      <c r="I18" s="356" t="s">
        <v>355</v>
      </c>
      <c r="J18" s="353">
        <f t="shared" si="0"/>
        <v>6.5</v>
      </c>
      <c r="K18" s="353">
        <v>0</v>
      </c>
      <c r="L18" s="300"/>
      <c r="M18" s="300"/>
      <c r="N18" s="304"/>
      <c r="O18" s="350" t="str">
        <f t="shared" si="1"/>
        <v xml:space="preserve">6 1/2 </v>
      </c>
    </row>
    <row r="19" spans="1:15" s="265" customFormat="1" ht="129.6">
      <c r="A19" s="264" t="s">
        <v>356</v>
      </c>
      <c r="B19" s="261" t="s">
        <v>357</v>
      </c>
      <c r="C19" s="264" t="s">
        <v>358</v>
      </c>
      <c r="D19" s="264" t="s">
        <v>359</v>
      </c>
      <c r="E19" s="261" t="s">
        <v>360</v>
      </c>
      <c r="F19" s="355" t="s">
        <v>269</v>
      </c>
      <c r="G19" s="355" t="s">
        <v>270</v>
      </c>
      <c r="H19" s="355" t="s">
        <v>297</v>
      </c>
      <c r="I19" s="356" t="s">
        <v>361</v>
      </c>
      <c r="J19" s="353">
        <f t="shared" si="0"/>
        <v>11.75</v>
      </c>
      <c r="K19" s="353">
        <v>0.25</v>
      </c>
      <c r="L19" s="300"/>
      <c r="M19" s="300"/>
      <c r="N19" s="304"/>
      <c r="O19" s="350" t="str">
        <f t="shared" si="1"/>
        <v xml:space="preserve">11 1/2 </v>
      </c>
    </row>
    <row r="20" spans="1:15" s="265" customFormat="1" ht="112.8">
      <c r="A20" s="264" t="s">
        <v>362</v>
      </c>
      <c r="B20" s="261" t="s">
        <v>363</v>
      </c>
      <c r="C20" s="264" t="s">
        <v>364</v>
      </c>
      <c r="D20" s="264" t="s">
        <v>365</v>
      </c>
      <c r="E20" s="261" t="s">
        <v>366</v>
      </c>
      <c r="F20" s="355" t="s">
        <v>269</v>
      </c>
      <c r="G20" s="355" t="s">
        <v>270</v>
      </c>
      <c r="H20" s="355" t="s">
        <v>297</v>
      </c>
      <c r="I20" s="356" t="s">
        <v>367</v>
      </c>
      <c r="J20" s="353">
        <f t="shared" si="0"/>
        <v>7</v>
      </c>
      <c r="K20" s="353">
        <v>0.25</v>
      </c>
      <c r="L20" s="300"/>
      <c r="M20" s="300"/>
      <c r="N20" s="304"/>
      <c r="O20" s="350" t="str">
        <f t="shared" si="1"/>
        <v xml:space="preserve">6 3/4 </v>
      </c>
    </row>
    <row r="21" spans="1:15" s="265" customFormat="1" ht="97.2">
      <c r="A21" s="264" t="s">
        <v>368</v>
      </c>
      <c r="B21" s="261" t="s">
        <v>369</v>
      </c>
      <c r="C21" s="264" t="s">
        <v>268</v>
      </c>
      <c r="D21" s="264"/>
      <c r="E21" s="261"/>
      <c r="F21" s="355" t="s">
        <v>269</v>
      </c>
      <c r="G21" s="355" t="s">
        <v>270</v>
      </c>
      <c r="H21" s="355" t="s">
        <v>271</v>
      </c>
      <c r="I21" s="356" t="s">
        <v>351</v>
      </c>
      <c r="J21" s="353">
        <f t="shared" si="0"/>
        <v>2</v>
      </c>
      <c r="K21" s="353">
        <v>0</v>
      </c>
      <c r="L21" s="307"/>
      <c r="M21" s="307"/>
      <c r="N21" s="304"/>
      <c r="O21" s="350" t="str">
        <f t="shared" si="1"/>
        <v xml:space="preserve">2 </v>
      </c>
    </row>
    <row r="22" spans="1:15" s="265" customFormat="1" ht="117.75" customHeight="1">
      <c r="A22" s="264" t="s">
        <v>370</v>
      </c>
      <c r="B22" s="261" t="s">
        <v>371</v>
      </c>
      <c r="C22" s="264" t="s">
        <v>268</v>
      </c>
      <c r="D22" s="264"/>
      <c r="E22" s="261"/>
      <c r="F22" s="355" t="s">
        <v>269</v>
      </c>
      <c r="G22" s="355" t="s">
        <v>270</v>
      </c>
      <c r="H22" s="355" t="s">
        <v>271</v>
      </c>
      <c r="I22" s="356" t="s">
        <v>372</v>
      </c>
      <c r="J22" s="353">
        <f t="shared" si="0"/>
        <v>2.25</v>
      </c>
      <c r="K22" s="353">
        <v>0</v>
      </c>
      <c r="L22" s="307"/>
      <c r="M22" s="307"/>
      <c r="N22" s="304"/>
      <c r="O22" s="350" t="str">
        <f t="shared" si="1"/>
        <v xml:space="preserve">2 1/4 </v>
      </c>
    </row>
    <row r="23" spans="1:15" s="265" customFormat="1" ht="117.75" customHeight="1">
      <c r="A23" s="264" t="s">
        <v>373</v>
      </c>
      <c r="B23" s="261" t="s">
        <v>374</v>
      </c>
      <c r="C23" s="264" t="s">
        <v>375</v>
      </c>
      <c r="D23" s="264" t="s">
        <v>376</v>
      </c>
      <c r="E23" s="261" t="s">
        <v>377</v>
      </c>
      <c r="F23" s="355" t="s">
        <v>269</v>
      </c>
      <c r="G23" s="355" t="s">
        <v>270</v>
      </c>
      <c r="H23" s="355" t="s">
        <v>271</v>
      </c>
      <c r="I23" s="356" t="s">
        <v>372</v>
      </c>
      <c r="J23" s="353">
        <f t="shared" si="0"/>
        <v>2.125</v>
      </c>
      <c r="K23" s="353">
        <v>-0.125</v>
      </c>
      <c r="L23" s="300"/>
      <c r="M23" s="300"/>
      <c r="N23" s="311"/>
      <c r="O23" s="350" t="str">
        <f t="shared" si="1"/>
        <v xml:space="preserve">2 1/4 </v>
      </c>
    </row>
    <row r="24" spans="1:15" s="265" customFormat="1" ht="36.6">
      <c r="A24" s="264" t="s">
        <v>378</v>
      </c>
      <c r="B24" s="261" t="s">
        <v>379</v>
      </c>
      <c r="C24" s="264" t="s">
        <v>268</v>
      </c>
      <c r="D24" s="264"/>
      <c r="E24" s="261"/>
      <c r="F24" s="355" t="s">
        <v>269</v>
      </c>
      <c r="G24" s="355" t="s">
        <v>270</v>
      </c>
      <c r="H24" s="355" t="s">
        <v>271</v>
      </c>
      <c r="I24" s="356" t="s">
        <v>380</v>
      </c>
      <c r="J24" s="353" t="str">
        <f>O24</f>
        <v xml:space="preserve">3/8 </v>
      </c>
      <c r="K24" s="353">
        <v>0</v>
      </c>
      <c r="L24" s="300"/>
      <c r="M24" s="300"/>
      <c r="N24" s="304"/>
      <c r="O24" s="350" t="str">
        <f t="shared" si="1"/>
        <v xml:space="preserve">3/8 </v>
      </c>
    </row>
    <row r="25" spans="1:15" s="265" customFormat="1" ht="64.8">
      <c r="A25" s="264" t="s">
        <v>381</v>
      </c>
      <c r="B25" s="261" t="s">
        <v>382</v>
      </c>
      <c r="C25" s="264" t="s">
        <v>383</v>
      </c>
      <c r="D25" s="264"/>
      <c r="E25" s="261"/>
      <c r="F25" s="355" t="s">
        <v>269</v>
      </c>
      <c r="G25" s="355" t="s">
        <v>270</v>
      </c>
      <c r="H25" s="355" t="s">
        <v>271</v>
      </c>
      <c r="I25" s="356" t="s">
        <v>384</v>
      </c>
      <c r="J25" s="353">
        <f t="shared" si="0"/>
        <v>5.5</v>
      </c>
      <c r="K25" s="353">
        <v>0</v>
      </c>
      <c r="L25" s="300"/>
      <c r="M25" s="300"/>
      <c r="N25" s="300"/>
      <c r="O25" s="350" t="str">
        <f t="shared" si="1"/>
        <v xml:space="preserve">5 1/2 </v>
      </c>
    </row>
    <row r="26" spans="1:15" s="265" customFormat="1" ht="36.6">
      <c r="A26" s="264" t="s">
        <v>385</v>
      </c>
      <c r="B26" s="261" t="s">
        <v>386</v>
      </c>
      <c r="C26" s="264" t="s">
        <v>268</v>
      </c>
      <c r="D26" s="264" t="s">
        <v>387</v>
      </c>
      <c r="E26" s="261" t="s">
        <v>388</v>
      </c>
      <c r="F26" s="355" t="s">
        <v>269</v>
      </c>
      <c r="G26" s="355" t="s">
        <v>270</v>
      </c>
      <c r="H26" s="355" t="s">
        <v>297</v>
      </c>
      <c r="I26" s="356" t="s">
        <v>389</v>
      </c>
      <c r="J26" s="353">
        <f t="shared" si="0"/>
        <v>9</v>
      </c>
      <c r="K26" s="353">
        <v>0</v>
      </c>
      <c r="L26" s="300"/>
      <c r="M26" s="300"/>
      <c r="N26" s="304"/>
      <c r="O26" s="350" t="str">
        <f t="shared" si="1"/>
        <v xml:space="preserve">9 </v>
      </c>
    </row>
  </sheetData>
  <autoFilter ref="A2:N2" xr:uid="{5A37C7DA-4E88-489D-9662-7C9A2B61191D}"/>
  <pageMargins left="0.25" right="0.25" top="0.75" bottom="0.75" header="0.3" footer="0.3"/>
  <pageSetup paperSize="9" scale="33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09375" defaultRowHeight="24"/>
  <cols>
    <col min="1" max="1" width="64.44140625" style="79" customWidth="1"/>
    <col min="2" max="2" width="81.33203125" style="80" hidden="1" customWidth="1"/>
    <col min="3" max="3" width="206" style="80" customWidth="1"/>
    <col min="4" max="4" width="70.6640625" style="80" hidden="1" customWidth="1"/>
    <col min="5" max="5" width="74.88671875" style="80" hidden="1" customWidth="1"/>
    <col min="6" max="16384" width="9.1093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 t="s">
        <v>10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SS25WP010</v>
      </c>
      <c r="C3" s="75" t="s">
        <v>12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Nylon Elasticated Easy Pant</v>
      </c>
      <c r="C4" s="75" t="s">
        <v>14</v>
      </c>
      <c r="D4" s="75"/>
      <c r="E4" s="75"/>
    </row>
    <row r="5" spans="1:12" s="74" customFormat="1" ht="75.900000000000006" customHeight="1">
      <c r="A5" s="76"/>
      <c r="B5" s="142" t="str">
        <f>'1. CUTTING DOCKET'!$D$22</f>
        <v xml:space="preserve">ALLOY </v>
      </c>
      <c r="C5" s="142" t="e">
        <f>'1. CUTTING DOCKET'!#REF!</f>
        <v>#REF!</v>
      </c>
      <c r="D5" s="142" t="str">
        <f>'1. CUTTING DOCKET'!$D$32</f>
        <v>Light Grey</v>
      </c>
      <c r="E5" s="142" t="e">
        <f>'1. CUTTING DOCKET'!#REF!</f>
        <v>#REF!</v>
      </c>
    </row>
    <row r="6" spans="1:12" s="77" customFormat="1" ht="69.75" customHeight="1">
      <c r="A6" s="144" t="s">
        <v>237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181" t="s">
        <v>238</v>
      </c>
      <c r="B7" s="512" t="str">
        <f>'1. CUTTING DOCKET'!M11</f>
        <v>W3930: 100% NYLON COATING TASLAN WRINKLE 110GSM</v>
      </c>
      <c r="C7" s="513"/>
      <c r="D7" s="513"/>
      <c r="E7" s="514"/>
    </row>
    <row r="8" spans="1:12" s="77" customFormat="1" ht="409.6" customHeight="1">
      <c r="A8" s="145" t="e">
        <f>'1. CUTTING DOCKET'!#REF!</f>
        <v>#REF!</v>
      </c>
      <c r="B8" s="541"/>
      <c r="C8" s="542"/>
      <c r="D8" s="542"/>
      <c r="E8" s="543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12" t="e">
        <f>'1. CUTTING DOCKET'!#REF!</f>
        <v>#REF!</v>
      </c>
      <c r="C13" s="513"/>
      <c r="D13" s="514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41"/>
      <c r="C14" s="542"/>
      <c r="D14" s="542"/>
      <c r="E14" s="344"/>
      <c r="L14" s="78"/>
    </row>
    <row r="15" spans="1:12" s="77" customFormat="1" ht="74.25" customHeight="1">
      <c r="A15" s="144" t="s">
        <v>239</v>
      </c>
      <c r="B15" s="148" t="str">
        <f>'1. CUTTING DOCKET'!$F$54</f>
        <v xml:space="preserve">ALLOY 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84</v>
      </c>
      <c r="B16" s="143" t="str">
        <f>'1. CUTTING DOCKET'!$G$54</f>
        <v>BK2729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str">
        <f>'1. CUTTING DOCKET'!B55</f>
        <v>NHÃN CHÍNH ALD - ML03</v>
      </c>
      <c r="B17" s="515">
        <f>'1. CUTTING DOCKET'!G55</f>
        <v>0</v>
      </c>
      <c r="C17" s="516"/>
      <c r="D17" s="516"/>
      <c r="E17" s="517"/>
    </row>
    <row r="18" spans="1:5" s="77" customFormat="1" ht="90" customHeight="1">
      <c r="A18" s="144" t="str">
        <f>'1. CUTTING DOCKET'!B56</f>
        <v>NHÃN THÀNH PHẦN 100% NYLON ALD-COO-509</v>
      </c>
      <c r="B18" s="523" t="str">
        <f>'1. CUTTING DOCKET'!F56</f>
        <v>WHITE</v>
      </c>
      <c r="C18" s="524"/>
      <c r="D18" s="524"/>
      <c r="E18" s="526"/>
    </row>
    <row r="19" spans="1:5" s="77" customFormat="1" ht="409.6" customHeight="1">
      <c r="A19" s="149" t="s">
        <v>390</v>
      </c>
      <c r="B19" s="530"/>
      <c r="C19" s="531"/>
      <c r="D19" s="531"/>
      <c r="E19" s="531"/>
    </row>
    <row r="20" spans="1:5" s="77" customFormat="1" ht="79.5" customHeight="1">
      <c r="A20" s="144" t="e">
        <f>'1. CUTTING DOCKET'!#REF!</f>
        <v>#REF!</v>
      </c>
      <c r="B20" s="523" t="e">
        <f>'1. CUTTING DOCKET'!#REF!</f>
        <v>#REF!</v>
      </c>
      <c r="C20" s="524"/>
      <c r="D20" s="524"/>
      <c r="E20" s="526"/>
    </row>
    <row r="21" spans="1:5" s="77" customFormat="1" ht="346.5" customHeight="1">
      <c r="A21" s="145" t="s">
        <v>391</v>
      </c>
      <c r="B21" s="532"/>
      <c r="C21" s="533"/>
      <c r="D21" s="533"/>
      <c r="E21" s="534"/>
    </row>
    <row r="22" spans="1:5" s="77" customFormat="1" ht="41.4">
      <c r="A22" s="144" t="e">
        <f>'1. CUTTING DOCKET'!#REF!</f>
        <v>#REF!</v>
      </c>
      <c r="B22" s="523" t="e">
        <f>'1. CUTTING DOCKET'!#REF!</f>
        <v>#REF!</v>
      </c>
      <c r="C22" s="524"/>
      <c r="D22" s="524"/>
      <c r="E22" s="345"/>
    </row>
    <row r="23" spans="1:5" s="77" customFormat="1" ht="299.25" customHeight="1">
      <c r="A23" s="149" t="s">
        <v>392</v>
      </c>
      <c r="B23" s="535"/>
      <c r="C23" s="536"/>
      <c r="D23" s="536"/>
      <c r="E23" s="536"/>
    </row>
    <row r="24" spans="1:5" s="77" customFormat="1" ht="101.4" customHeight="1">
      <c r="A24" s="144" t="e">
        <f>'1. CUTTING DOCKET'!#REF!</f>
        <v>#REF!</v>
      </c>
      <c r="B24" s="523" t="e">
        <f>'1. CUTTING DOCKET'!#REF!</f>
        <v>#REF!</v>
      </c>
      <c r="C24" s="524"/>
      <c r="D24" s="524"/>
      <c r="E24" s="345"/>
    </row>
    <row r="25" spans="1:5" s="77" customFormat="1" ht="362.25" customHeight="1">
      <c r="A25" s="149" t="s">
        <v>393</v>
      </c>
      <c r="B25" s="537" t="s">
        <v>394</v>
      </c>
      <c r="C25" s="538"/>
      <c r="D25" s="538"/>
      <c r="E25" s="346"/>
    </row>
    <row r="26" spans="1:5" s="77" customFormat="1" ht="109.5" customHeight="1">
      <c r="A26" s="144" t="s">
        <v>395</v>
      </c>
      <c r="B26" s="523" t="str">
        <f>'1. CUTTING DOCKET'!F63</f>
        <v>WHITE</v>
      </c>
      <c r="C26" s="524"/>
      <c r="D26" s="524"/>
      <c r="E26" s="347"/>
    </row>
    <row r="27" spans="1:5" s="77" customFormat="1" ht="282" customHeight="1">
      <c r="A27" s="149" t="s">
        <v>396</v>
      </c>
      <c r="B27" s="539" t="s">
        <v>397</v>
      </c>
      <c r="C27" s="540"/>
      <c r="D27" s="540"/>
      <c r="E27" s="540"/>
    </row>
    <row r="28" spans="1:5" s="77" customFormat="1" ht="93.6" customHeight="1">
      <c r="A28" s="144" t="str">
        <f>'1. CUTTING DOCKET'!B66</f>
        <v>THẺ BÀI - ALD-T06P</v>
      </c>
      <c r="B28" s="523" t="str">
        <f>'1. CUTTING DOCKET'!F66</f>
        <v>WHITE</v>
      </c>
      <c r="C28" s="524"/>
      <c r="D28" s="524"/>
      <c r="E28" s="347"/>
    </row>
    <row r="29" spans="1:5" s="77" customFormat="1" ht="273" customHeight="1">
      <c r="A29" s="145" t="s">
        <v>398</v>
      </c>
      <c r="B29" s="520"/>
      <c r="C29" s="521"/>
      <c r="D29" s="521"/>
      <c r="E29" s="521"/>
    </row>
    <row r="30" spans="1:5" s="77" customFormat="1" ht="95.25" customHeight="1">
      <c r="A30" s="144" t="str">
        <f>'1. CUTTING DOCKET'!B69</f>
        <v>BAO POLY BAG - 15" X 18" ALD PB02-R</v>
      </c>
      <c r="B30" s="523" t="str">
        <f>'1. CUTTING DOCKET'!F69</f>
        <v>CLEAR</v>
      </c>
      <c r="C30" s="524"/>
      <c r="D30" s="524"/>
      <c r="E30" s="347"/>
    </row>
    <row r="31" spans="1:5" s="77" customFormat="1" ht="324.75" customHeight="1">
      <c r="A31" s="145"/>
      <c r="B31" s="520"/>
      <c r="C31" s="521"/>
      <c r="D31" s="521"/>
      <c r="E31" s="521"/>
    </row>
    <row r="32" spans="1:5" s="77" customFormat="1" ht="119.4" customHeight="1">
      <c r="A32" s="144" t="s">
        <v>250</v>
      </c>
      <c r="B32" s="523" t="e">
        <f>'1. CUTTING DOCKET'!#REF!</f>
        <v>#REF!</v>
      </c>
      <c r="C32" s="524"/>
      <c r="D32" s="524"/>
      <c r="E32" s="347"/>
    </row>
    <row r="33" spans="1:9" s="77" customFormat="1" ht="287.25" customHeight="1">
      <c r="A33" s="145" t="s">
        <v>251</v>
      </c>
      <c r="B33" s="520"/>
      <c r="C33" s="521"/>
      <c r="D33" s="521"/>
      <c r="E33" s="521"/>
    </row>
    <row r="34" spans="1:9" s="77" customFormat="1" ht="71.400000000000006" customHeight="1">
      <c r="A34" s="144" t="s">
        <v>116</v>
      </c>
      <c r="B34" s="523" t="s">
        <v>117</v>
      </c>
      <c r="C34" s="524"/>
      <c r="D34" s="524"/>
      <c r="E34" s="347"/>
    </row>
    <row r="35" spans="1:9" s="77" customFormat="1" ht="87" customHeight="1">
      <c r="A35" s="145" t="s">
        <v>399</v>
      </c>
      <c r="B35" s="520"/>
      <c r="C35" s="521"/>
      <c r="D35" s="521"/>
      <c r="E35" s="521"/>
    </row>
    <row r="36" spans="1:9" s="77" customFormat="1" ht="63.6" customHeight="1">
      <c r="A36" s="144" t="s">
        <v>118</v>
      </c>
      <c r="B36" s="523" t="s">
        <v>111</v>
      </c>
      <c r="C36" s="524"/>
      <c r="D36" s="524"/>
      <c r="E36" s="347"/>
    </row>
    <row r="37" spans="1:9" s="77" customFormat="1" ht="97.5" customHeight="1">
      <c r="A37" s="145" t="s">
        <v>399</v>
      </c>
      <c r="B37" s="520"/>
      <c r="C37" s="521"/>
      <c r="D37" s="521"/>
      <c r="E37" s="521"/>
    </row>
    <row r="38" spans="1:9" s="77" customFormat="1" ht="97.5" customHeight="1">
      <c r="A38" s="348" t="e">
        <f>'1. CUTTING DOCKET'!#REF!</f>
        <v>#REF!</v>
      </c>
      <c r="B38" s="527" t="e">
        <f>'1. CUTTING DOCKET'!#REF!</f>
        <v>#REF!</v>
      </c>
      <c r="C38" s="528"/>
      <c r="D38" s="529"/>
      <c r="E38" s="349"/>
    </row>
    <row r="39" spans="1:9" s="77" customFormat="1" ht="221.4" customHeight="1">
      <c r="A39" s="145"/>
      <c r="B39" s="525"/>
      <c r="C39" s="525"/>
      <c r="D39" s="525"/>
      <c r="E39" s="525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09375" defaultRowHeight="16.8"/>
  <cols>
    <col min="1" max="17" width="9.109375" style="41"/>
    <col min="18" max="18" width="80.33203125" style="41" customWidth="1"/>
    <col min="19" max="16384" width="9.1093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4140625" defaultRowHeight="21"/>
  <cols>
    <col min="1" max="1" width="4.109375" style="2" customWidth="1"/>
    <col min="2" max="2" width="39.5546875" style="2" bestFit="1" customWidth="1"/>
    <col min="3" max="3" width="53.44140625" style="2" bestFit="1" customWidth="1"/>
    <col min="4" max="8" width="16.5546875" style="2" customWidth="1"/>
    <col min="9" max="9" width="16.44140625" style="2" customWidth="1"/>
    <col min="10" max="10" width="21" style="2" bestFit="1" customWidth="1"/>
    <col min="11" max="11" width="9.109375" style="2" customWidth="1"/>
    <col min="12" max="25" width="8" style="2" customWidth="1"/>
    <col min="26" max="16384" width="14.44140625" style="2"/>
  </cols>
  <sheetData>
    <row r="1" spans="1:25" s="47" customFormat="1" ht="30.75" customHeight="1">
      <c r="A1" s="43"/>
      <c r="B1" s="44" t="s">
        <v>400</v>
      </c>
      <c r="C1" s="44" t="s">
        <v>401</v>
      </c>
      <c r="D1" s="544" t="s">
        <v>402</v>
      </c>
      <c r="E1" s="544"/>
      <c r="F1" s="544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403</v>
      </c>
      <c r="C2" s="49" t="s">
        <v>404</v>
      </c>
      <c r="D2" s="545" t="s">
        <v>405</v>
      </c>
      <c r="E2" s="545"/>
      <c r="F2" s="545"/>
      <c r="G2" s="545"/>
      <c r="H2" s="545"/>
      <c r="I2" s="5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406</v>
      </c>
      <c r="B3" s="51" t="s">
        <v>407</v>
      </c>
      <c r="C3" s="51" t="s">
        <v>408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41</v>
      </c>
      <c r="I3" s="53" t="s">
        <v>409</v>
      </c>
      <c r="J3" s="54"/>
      <c r="K3" s="54"/>
    </row>
    <row r="4" spans="1:25" s="61" customFormat="1" ht="27" customHeight="1">
      <c r="A4" s="56">
        <v>1</v>
      </c>
      <c r="B4" s="57" t="s">
        <v>410</v>
      </c>
      <c r="C4" s="57" t="s">
        <v>411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412</v>
      </c>
      <c r="J4" s="60"/>
      <c r="K4" s="60"/>
    </row>
    <row r="5" spans="1:25" s="61" customFormat="1" ht="27" customHeight="1">
      <c r="A5" s="56">
        <v>2</v>
      </c>
      <c r="B5" s="57" t="s">
        <v>413</v>
      </c>
      <c r="C5" s="57" t="s">
        <v>414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412</v>
      </c>
      <c r="J5" s="60"/>
      <c r="K5" s="60"/>
    </row>
    <row r="6" spans="1:25" s="61" customFormat="1" ht="27" customHeight="1">
      <c r="A6" s="56">
        <v>3</v>
      </c>
      <c r="B6" s="42" t="s">
        <v>415</v>
      </c>
      <c r="C6" s="42" t="s">
        <v>416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412</v>
      </c>
      <c r="J6" s="60"/>
      <c r="K6" s="60"/>
    </row>
    <row r="7" spans="1:25" s="61" customFormat="1" ht="27" customHeight="1">
      <c r="A7" s="56">
        <v>4</v>
      </c>
      <c r="B7" s="42" t="s">
        <v>417</v>
      </c>
      <c r="C7" s="42" t="s">
        <v>418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412</v>
      </c>
      <c r="J7" s="60"/>
      <c r="K7" s="60"/>
    </row>
    <row r="8" spans="1:25" s="61" customFormat="1" ht="27" customHeight="1">
      <c r="A8" s="56">
        <v>5</v>
      </c>
      <c r="B8" s="42" t="s">
        <v>419</v>
      </c>
      <c r="C8" s="42" t="s">
        <v>420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421</v>
      </c>
      <c r="J8" s="60"/>
      <c r="K8" s="60"/>
    </row>
    <row r="9" spans="1:25" s="61" customFormat="1" ht="27" customHeight="1">
      <c r="A9" s="56">
        <v>6</v>
      </c>
      <c r="B9" s="42" t="s">
        <v>422</v>
      </c>
      <c r="C9" s="42" t="s">
        <v>423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412</v>
      </c>
      <c r="J9" s="60"/>
      <c r="K9" s="60"/>
    </row>
    <row r="10" spans="1:25" s="61" customFormat="1" ht="27" customHeight="1">
      <c r="A10" s="56">
        <v>7</v>
      </c>
      <c r="B10" s="42" t="s">
        <v>424</v>
      </c>
      <c r="C10" s="42" t="s">
        <v>425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412</v>
      </c>
      <c r="J10" s="60"/>
      <c r="K10" s="60"/>
    </row>
    <row r="11" spans="1:25" s="61" customFormat="1" ht="27" customHeight="1">
      <c r="A11" s="56">
        <v>8</v>
      </c>
      <c r="B11" s="42" t="s">
        <v>426</v>
      </c>
      <c r="C11" s="42" t="s">
        <v>427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428</v>
      </c>
      <c r="C12" s="42" t="s">
        <v>429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421</v>
      </c>
      <c r="J12" s="60"/>
      <c r="K12" s="60"/>
    </row>
    <row r="13" spans="1:25" s="61" customFormat="1" ht="27" customHeight="1">
      <c r="A13" s="56">
        <v>10</v>
      </c>
      <c r="B13" s="42" t="s">
        <v>430</v>
      </c>
      <c r="C13" s="42" t="s">
        <v>431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421</v>
      </c>
      <c r="J13" s="60"/>
      <c r="K13" s="60"/>
    </row>
    <row r="14" spans="1:25" s="61" customFormat="1" ht="27" customHeight="1">
      <c r="A14" s="56">
        <v>11</v>
      </c>
      <c r="B14" s="42" t="s">
        <v>432</v>
      </c>
      <c r="C14" s="42" t="s">
        <v>433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434</v>
      </c>
      <c r="C15" s="42" t="s">
        <v>435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436</v>
      </c>
      <c r="C16" s="42" t="s">
        <v>437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438</v>
      </c>
      <c r="C17" s="66" t="s">
        <v>439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8AE68C-9B85-4DF1-A80A-F05D4EEC80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99BA5F-2AFD-43D3-89B8-8F55D31F87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GREY</vt:lpstr>
      <vt:lpstr>1. CUTTING DOCKET</vt:lpstr>
      <vt:lpstr>2. TRIM CARD</vt:lpstr>
      <vt:lpstr>SPEC</vt:lpstr>
      <vt:lpstr>SPEC SPEND 21.5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SPEC!Print_Area</vt:lpstr>
      <vt:lpstr>'SPEC SPEND 21.5'!Print_Area</vt:lpstr>
      <vt:lpstr>'1. CUTTING DOCKET'!Print_Titles</vt:lpstr>
      <vt:lpstr>'2. TRIM CARD'!Print_Titles</vt:lpstr>
      <vt:lpstr>'2. TRIM CARD (GREY)'!Print_Titles</vt:lpstr>
      <vt:lpstr>GREY!Print_Titles</vt:lpstr>
      <vt:lpstr>SPEC!Print_Titles</vt:lpstr>
      <vt:lpstr>'SPEC SPEND 21.5'!Print_Titles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Tuyen Truong Mong</cp:lastModifiedBy>
  <cp:revision/>
  <cp:lastPrinted>2024-05-21T06:40:30Z</cp:lastPrinted>
  <dcterms:created xsi:type="dcterms:W3CDTF">2016-05-06T01:47:29Z</dcterms:created>
  <dcterms:modified xsi:type="dcterms:W3CDTF">2024-05-26T15:49:16Z</dcterms:modified>
  <cp:category/>
  <cp:contentStatus/>
</cp:coreProperties>
</file>