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0. SS25WR002 Crest Gym Short/"/>
    </mc:Choice>
  </mc:AlternateContent>
  <xr:revisionPtr revIDLastSave="136" documentId="13_ncr:1_{6F403DAC-A8E5-47AC-9BCD-2AB1804C54A7}" xr6:coauthVersionLast="47" xr6:coauthVersionMax="47" xr10:uidLastSave="{696475E9-9DA4-45A4-8396-6188918048CD}"/>
  <bookViews>
    <workbookView xWindow="-108" yWindow="-108" windowWidth="23256" windowHeight="12456" tabRatio="753" firstSheet="1" activeTab="1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7" state="hidden" r:id="rId4"/>
    <sheet name="PPS SPEC" sheetId="33" r:id="rId5"/>
    <sheet name="PPS SPEC SPEND 21.5" sheetId="34" r:id="rId6"/>
    <sheet name="2. TRIM CARD (GREY)" sheetId="17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2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1" hidden="1">'1. CUTTING DOCKET'!$A$48:$U$88</definedName>
    <definedName name="_xlnm._FilterDatabase" localSheetId="0" hidden="1">GREY!$A$64:$Q$131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4">[10]!K_1</definedName>
    <definedName name="FYUJK" localSheetId="5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4">[10]!K_1</definedName>
    <definedName name="K_1" localSheetId="5">[10]!K_1</definedName>
    <definedName name="K_1" localSheetId="3">[10]!K_1</definedName>
    <definedName name="K_1">[10]!K_1</definedName>
    <definedName name="K_2" localSheetId="4">[10]!K_2</definedName>
    <definedName name="K_2" localSheetId="5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4">[15]!NToS</definedName>
    <definedName name="NToS" localSheetId="5">[15]!NToS</definedName>
    <definedName name="NToS" localSheetId="3">[15]!NToS</definedName>
    <definedName name="NToS">[15]!NToS</definedName>
    <definedName name="PRICE">#REF!</definedName>
    <definedName name="_xlnm.Print_Area" localSheetId="1">'1. CUTTING DOCKET'!$A$1:$Q$125</definedName>
    <definedName name="_xlnm.Print_Area" localSheetId="2">'2. TRIM CARD'!$A$1:$D$18</definedName>
    <definedName name="_xlnm.Print_Area" localSheetId="6">'2. TRIM CARD (GREY)'!$A$1:$E$39</definedName>
    <definedName name="_xlnm.Print_Area" localSheetId="0">GREY!$A$1:$P$169</definedName>
    <definedName name="_xlnm.Print_Area" localSheetId="4">'PPS SPEC'!$A$1:$I$24</definedName>
    <definedName name="_xlnm.Print_Area" localSheetId="5">'PPS SPEC SPEND 21.5'!$A$1:$N$24</definedName>
    <definedName name="_xlnm.Print_Area" localSheetId="3">SPEC!$A$1:$N$24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6">'2. TRIM CARD (GREY)'!$1:$5</definedName>
    <definedName name="_xlnm.Print_Titles" localSheetId="0">GREY!$1:$15</definedName>
    <definedName name="_xlnm.Print_Titles" localSheetId="4">'PPS SPEC'!$1:$2</definedName>
    <definedName name="_xlnm.Print_Titles" localSheetId="5">'PPS SPEC SPEND 21.5'!$1:$2</definedName>
    <definedName name="_xlnm.Print_Titles" localSheetId="3">SPEC!$1:$2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4" l="1"/>
  <c r="J5" i="34"/>
  <c r="J6" i="34"/>
  <c r="J7" i="34"/>
  <c r="J8" i="34"/>
  <c r="J9" i="34"/>
  <c r="J10" i="34"/>
  <c r="J11" i="34"/>
  <c r="J12" i="34"/>
  <c r="J13" i="34"/>
  <c r="J15" i="34"/>
  <c r="J16" i="34"/>
  <c r="J17" i="34"/>
  <c r="J18" i="34"/>
  <c r="J19" i="34"/>
  <c r="J20" i="34"/>
  <c r="J21" i="34"/>
  <c r="J22" i="34"/>
  <c r="J23" i="34"/>
  <c r="J24" i="34"/>
  <c r="O4" i="34"/>
  <c r="O5" i="34"/>
  <c r="O6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3" i="34"/>
  <c r="J3" i="34"/>
  <c r="A1" i="34"/>
  <c r="B46" i="1"/>
  <c r="Q21" i="1"/>
  <c r="Q20" i="1"/>
  <c r="Q18" i="1"/>
  <c r="I83" i="1" l="1"/>
  <c r="I82" i="1"/>
  <c r="I81" i="1"/>
  <c r="H81" i="1"/>
  <c r="I80" i="1"/>
  <c r="I79" i="1"/>
  <c r="I78" i="1"/>
  <c r="H78" i="1"/>
  <c r="I77" i="1"/>
  <c r="I76" i="1"/>
  <c r="I75" i="1"/>
  <c r="H75" i="1"/>
  <c r="I74" i="1"/>
  <c r="I73" i="1"/>
  <c r="I72" i="1"/>
  <c r="H72" i="1"/>
  <c r="I71" i="1"/>
  <c r="I70" i="1"/>
  <c r="I69" i="1"/>
  <c r="H69" i="1"/>
  <c r="I68" i="1"/>
  <c r="I67" i="1"/>
  <c r="I66" i="1"/>
  <c r="H66" i="1"/>
  <c r="J82" i="1"/>
  <c r="J83" i="1" s="1"/>
  <c r="F82" i="1"/>
  <c r="F83" i="1" s="1"/>
  <c r="B82" i="1"/>
  <c r="B83" i="1" s="1"/>
  <c r="A82" i="1"/>
  <c r="A83" i="1" s="1"/>
  <c r="J79" i="1"/>
  <c r="J80" i="1" s="1"/>
  <c r="F79" i="1"/>
  <c r="F80" i="1" s="1"/>
  <c r="B79" i="1"/>
  <c r="B80" i="1" s="1"/>
  <c r="A79" i="1"/>
  <c r="A80" i="1" s="1"/>
  <c r="L78" i="1"/>
  <c r="L81" i="1" s="1"/>
  <c r="J76" i="1"/>
  <c r="J77" i="1" s="1"/>
  <c r="F76" i="1"/>
  <c r="F77" i="1" s="1"/>
  <c r="B76" i="1"/>
  <c r="B77" i="1" s="1"/>
  <c r="A76" i="1"/>
  <c r="A77" i="1" s="1"/>
  <c r="L75" i="1"/>
  <c r="L73" i="1"/>
  <c r="L74" i="1" s="1"/>
  <c r="J73" i="1"/>
  <c r="J74" i="1" s="1"/>
  <c r="F73" i="1"/>
  <c r="F74" i="1" s="1"/>
  <c r="B73" i="1"/>
  <c r="B74" i="1" s="1"/>
  <c r="A73" i="1"/>
  <c r="A74" i="1" s="1"/>
  <c r="L70" i="1"/>
  <c r="L71" i="1" s="1"/>
  <c r="J70" i="1"/>
  <c r="J71" i="1" s="1"/>
  <c r="F70" i="1"/>
  <c r="F71" i="1" s="1"/>
  <c r="B70" i="1"/>
  <c r="B71" i="1" s="1"/>
  <c r="A70" i="1"/>
  <c r="A71" i="1" s="1"/>
  <c r="L67" i="1"/>
  <c r="J67" i="1"/>
  <c r="J68" i="1" s="1"/>
  <c r="F67" i="1"/>
  <c r="F68" i="1" s="1"/>
  <c r="B67" i="1"/>
  <c r="B68" i="1" s="1"/>
  <c r="A67" i="1"/>
  <c r="A68" i="1" s="1"/>
  <c r="L51" i="1"/>
  <c r="L50" i="1"/>
  <c r="L49" i="1"/>
  <c r="B56" i="1"/>
  <c r="B57" i="1" s="1"/>
  <c r="B59" i="1"/>
  <c r="B60" i="1" s="1"/>
  <c r="L82" i="1" l="1"/>
  <c r="L79" i="1"/>
  <c r="L68" i="1"/>
  <c r="L76" i="1"/>
  <c r="D10" i="5"/>
  <c r="C10" i="5"/>
  <c r="B10" i="5"/>
  <c r="L77" i="1" l="1"/>
  <c r="L80" i="1"/>
  <c r="L83" i="1"/>
  <c r="B44" i="1"/>
  <c r="F33" i="1"/>
  <c r="Q19" i="1"/>
  <c r="B62" i="1"/>
  <c r="B63" i="1" s="1"/>
  <c r="B105" i="1"/>
  <c r="B104" i="1"/>
  <c r="D105" i="1"/>
  <c r="E105" i="1"/>
  <c r="F105" i="1"/>
  <c r="G105" i="1"/>
  <c r="H105" i="1"/>
  <c r="I105" i="1"/>
  <c r="J105" i="1"/>
  <c r="E104" i="1"/>
  <c r="F104" i="1"/>
  <c r="G104" i="1"/>
  <c r="H104" i="1"/>
  <c r="I104" i="1"/>
  <c r="J104" i="1"/>
  <c r="D104" i="1"/>
  <c r="A1" i="33" l="1"/>
  <c r="I63" i="1" l="1"/>
  <c r="I62" i="1"/>
  <c r="I61" i="1"/>
  <c r="H61" i="1"/>
  <c r="F61" i="1" s="1"/>
  <c r="B15" i="5" s="1"/>
  <c r="I60" i="1"/>
  <c r="I59" i="1"/>
  <c r="I58" i="1"/>
  <c r="H58" i="1"/>
  <c r="I57" i="1"/>
  <c r="I56" i="1"/>
  <c r="I55" i="1"/>
  <c r="H55" i="1"/>
  <c r="I54" i="1"/>
  <c r="I53" i="1"/>
  <c r="I52" i="1"/>
  <c r="H52" i="1"/>
  <c r="A15" i="5" l="1"/>
  <c r="I51" i="1" l="1"/>
  <c r="Q35" i="1"/>
  <c r="A17" i="5" l="1"/>
  <c r="B88" i="1"/>
  <c r="B17" i="5"/>
  <c r="C109" i="1" l="1"/>
  <c r="A1" i="27"/>
  <c r="D12" i="1" l="1"/>
  <c r="H49" i="1" l="1"/>
  <c r="F49" i="1" s="1"/>
  <c r="B9" i="5" s="1"/>
  <c r="I49" i="1"/>
  <c r="I50" i="1"/>
  <c r="E42" i="1"/>
  <c r="G29" i="1" l="1"/>
  <c r="D124" i="1" s="1"/>
  <c r="H29" i="1"/>
  <c r="E124" i="1" s="1"/>
  <c r="I29" i="1"/>
  <c r="F124" i="1" s="1"/>
  <c r="J29" i="1"/>
  <c r="G124" i="1" s="1"/>
  <c r="K29" i="1"/>
  <c r="H124" i="1" s="1"/>
  <c r="F29" i="1"/>
  <c r="C124" i="1" s="1"/>
  <c r="J124" i="1" l="1"/>
  <c r="Q32" i="1"/>
  <c r="D33" i="1"/>
  <c r="D34" i="1" s="1"/>
  <c r="D35" i="1" s="1"/>
  <c r="D36" i="1" s="1"/>
  <c r="B125" i="1" l="1"/>
  <c r="E46" i="1"/>
  <c r="A45" i="1"/>
  <c r="H51" i="1" s="1"/>
  <c r="F51" i="1" s="1"/>
  <c r="D9" i="5" s="1"/>
  <c r="B101" i="1"/>
  <c r="Q34" i="1"/>
  <c r="Q33" i="1"/>
  <c r="G22" i="1"/>
  <c r="H54" i="1" l="1"/>
  <c r="H57" i="1"/>
  <c r="H60" i="1"/>
  <c r="D6" i="5"/>
  <c r="H83" i="1"/>
  <c r="H74" i="1"/>
  <c r="H71" i="1"/>
  <c r="H77" i="1"/>
  <c r="H80" i="1"/>
  <c r="H68" i="1"/>
  <c r="H63" i="1"/>
  <c r="F63" i="1" s="1"/>
  <c r="D15" i="5" s="1"/>
  <c r="D123" i="1"/>
  <c r="D5" i="5"/>
  <c r="A13" i="5" l="1"/>
  <c r="B13" i="5" l="1"/>
  <c r="B11" i="5"/>
  <c r="A11" i="5"/>
  <c r="A10" i="5"/>
  <c r="A8" i="5"/>
  <c r="Q28" i="1" l="1"/>
  <c r="J22" i="1" l="1"/>
  <c r="I22" i="1"/>
  <c r="F123" i="1" l="1"/>
  <c r="G123" i="1"/>
  <c r="H22" i="1"/>
  <c r="A6" i="5"/>
  <c r="B42" i="1"/>
  <c r="E123" i="1" l="1"/>
  <c r="Q27" i="1" l="1"/>
  <c r="Q25" i="1"/>
  <c r="K22" i="1" l="1"/>
  <c r="F36" i="1"/>
  <c r="C125" i="1" s="1"/>
  <c r="H123" i="1" l="1"/>
  <c r="F22" i="1"/>
  <c r="Q22" i="1" s="1"/>
  <c r="C111" i="1"/>
  <c r="K36" i="1"/>
  <c r="H125" i="1" s="1"/>
  <c r="J36" i="1"/>
  <c r="I36" i="1"/>
  <c r="H36" i="1"/>
  <c r="G36" i="1"/>
  <c r="D26" i="1"/>
  <c r="D27" i="1" s="1"/>
  <c r="D28" i="1" s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K66" i="1" l="1"/>
  <c r="M66" i="1" s="1"/>
  <c r="O66" i="1" s="1"/>
  <c r="K78" i="1"/>
  <c r="M78" i="1" s="1"/>
  <c r="O78" i="1" s="1"/>
  <c r="K69" i="1"/>
  <c r="M69" i="1" s="1"/>
  <c r="O69" i="1" s="1"/>
  <c r="K81" i="1"/>
  <c r="M81" i="1" s="1"/>
  <c r="O81" i="1" s="1"/>
  <c r="K72" i="1"/>
  <c r="M72" i="1" s="1"/>
  <c r="O72" i="1" s="1"/>
  <c r="K75" i="1"/>
  <c r="M75" i="1" s="1"/>
  <c r="O75" i="1" s="1"/>
  <c r="D125" i="1"/>
  <c r="G37" i="1"/>
  <c r="D118" i="1" s="1"/>
  <c r="E125" i="1"/>
  <c r="H37" i="1"/>
  <c r="E118" i="1" s="1"/>
  <c r="F125" i="1"/>
  <c r="I37" i="1"/>
  <c r="F118" i="1" s="1"/>
  <c r="G125" i="1"/>
  <c r="J37" i="1"/>
  <c r="G118" i="1" s="1"/>
  <c r="C123" i="1"/>
  <c r="J123" i="1" s="1"/>
  <c r="F37" i="1"/>
  <c r="C118" i="1" s="1"/>
  <c r="K37" i="1"/>
  <c r="H118" i="1" s="1"/>
  <c r="Q26" i="1"/>
  <c r="Q29" i="1" s="1"/>
  <c r="Q36" i="1"/>
  <c r="D29" i="1"/>
  <c r="E44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80" i="1" l="1"/>
  <c r="M80" i="1" s="1"/>
  <c r="O80" i="1" s="1"/>
  <c r="K68" i="1"/>
  <c r="M68" i="1" s="1"/>
  <c r="O68" i="1" s="1"/>
  <c r="K83" i="1"/>
  <c r="M83" i="1" s="1"/>
  <c r="O83" i="1" s="1"/>
  <c r="K74" i="1"/>
  <c r="M74" i="1" s="1"/>
  <c r="O74" i="1" s="1"/>
  <c r="K77" i="1"/>
  <c r="M77" i="1" s="1"/>
  <c r="O77" i="1" s="1"/>
  <c r="K71" i="1"/>
  <c r="M71" i="1" s="1"/>
  <c r="O71" i="1" s="1"/>
  <c r="K73" i="1"/>
  <c r="M73" i="1" s="1"/>
  <c r="O73" i="1" s="1"/>
  <c r="K82" i="1"/>
  <c r="M82" i="1" s="1"/>
  <c r="O82" i="1" s="1"/>
  <c r="K67" i="1"/>
  <c r="M67" i="1" s="1"/>
  <c r="O67" i="1" s="1"/>
  <c r="K76" i="1"/>
  <c r="M76" i="1" s="1"/>
  <c r="O76" i="1" s="1"/>
  <c r="K70" i="1"/>
  <c r="M70" i="1" s="1"/>
  <c r="O70" i="1" s="1"/>
  <c r="K79" i="1"/>
  <c r="M79" i="1" s="1"/>
  <c r="O79" i="1" s="1"/>
  <c r="G46" i="1"/>
  <c r="I46" i="1" s="1"/>
  <c r="J46" i="1" s="1"/>
  <c r="K63" i="1"/>
  <c r="M63" i="1" s="1"/>
  <c r="O63" i="1" s="1"/>
  <c r="K54" i="1"/>
  <c r="M54" i="1" s="1"/>
  <c r="O54" i="1" s="1"/>
  <c r="K51" i="1"/>
  <c r="M51" i="1" s="1"/>
  <c r="O51" i="1" s="1"/>
  <c r="K60" i="1"/>
  <c r="M60" i="1" s="1"/>
  <c r="O60" i="1" s="1"/>
  <c r="K57" i="1"/>
  <c r="M57" i="1" s="1"/>
  <c r="O57" i="1" s="1"/>
  <c r="G44" i="1"/>
  <c r="I44" i="1" s="1"/>
  <c r="K62" i="1"/>
  <c r="M62" i="1" s="1"/>
  <c r="O62" i="1" s="1"/>
  <c r="K53" i="1"/>
  <c r="M53" i="1" s="1"/>
  <c r="O53" i="1" s="1"/>
  <c r="K59" i="1"/>
  <c r="M59" i="1" s="1"/>
  <c r="O59" i="1" s="1"/>
  <c r="K56" i="1"/>
  <c r="M56" i="1" s="1"/>
  <c r="O56" i="1" s="1"/>
  <c r="B100" i="1"/>
  <c r="B124" i="1"/>
  <c r="J118" i="1"/>
  <c r="J125" i="1"/>
  <c r="B110" i="1"/>
  <c r="A43" i="1"/>
  <c r="K50" i="1"/>
  <c r="M50" i="1" s="1"/>
  <c r="O50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H82" i="1" l="1"/>
  <c r="H70" i="1"/>
  <c r="H73" i="1"/>
  <c r="H76" i="1"/>
  <c r="H79" i="1"/>
  <c r="H67" i="1"/>
  <c r="J44" i="1"/>
  <c r="M44" i="1" s="1"/>
  <c r="M46" i="1"/>
  <c r="H62" i="1"/>
  <c r="F62" i="1" s="1"/>
  <c r="C15" i="5" s="1"/>
  <c r="H59" i="1"/>
  <c r="H56" i="1"/>
  <c r="H53" i="1"/>
  <c r="H50" i="1"/>
  <c r="F50" i="1" s="1"/>
  <c r="C9" i="5" s="1"/>
  <c r="C6" i="5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C5" i="5" l="1"/>
  <c r="L52" i="16"/>
  <c r="J52" i="16"/>
  <c r="L53" i="16"/>
  <c r="L51" i="16"/>
  <c r="D6" i="17" l="1"/>
  <c r="E6" i="17"/>
  <c r="C15" i="17"/>
  <c r="D9" i="17" l="1"/>
  <c r="E9" i="17"/>
  <c r="D11" i="17" l="1"/>
  <c r="E11" i="17"/>
  <c r="B7" i="5" l="1"/>
  <c r="B6" i="17" l="1"/>
  <c r="B9" i="17" l="1"/>
  <c r="B111" i="1" l="1"/>
  <c r="B11" i="17"/>
  <c r="E15" i="17" l="1"/>
  <c r="D15" i="17" l="1"/>
  <c r="C6" i="17" l="1"/>
  <c r="C9" i="17" l="1"/>
  <c r="C11" i="17" l="1"/>
  <c r="D19" i="1" l="1"/>
  <c r="B2" i="5"/>
  <c r="B3" i="5"/>
  <c r="A4" i="5"/>
  <c r="A3" i="5"/>
  <c r="A2" i="5"/>
  <c r="B4" i="5"/>
  <c r="D22" i="1" l="1"/>
  <c r="B123" i="1" s="1"/>
  <c r="D20" i="1"/>
  <c r="D21" i="1" l="1"/>
  <c r="A41" i="1"/>
  <c r="B6" i="5" s="1"/>
  <c r="B99" i="1"/>
  <c r="B109" i="1"/>
  <c r="B5" i="17"/>
  <c r="B5" i="5" l="1"/>
  <c r="B15" i="17"/>
  <c r="K55" i="1" l="1"/>
  <c r="M55" i="1" s="1"/>
  <c r="O55" i="1" s="1"/>
  <c r="Q37" i="1"/>
  <c r="K58" i="1"/>
  <c r="M58" i="1" s="1"/>
  <c r="O58" i="1" s="1"/>
  <c r="K52" i="1"/>
  <c r="M52" i="1" s="1"/>
  <c r="O52" i="1" s="1"/>
  <c r="K49" i="1"/>
  <c r="M49" i="1" s="1"/>
  <c r="O49" i="1" s="1"/>
  <c r="G42" i="1"/>
  <c r="I42" i="1" s="1"/>
  <c r="K61" i="1"/>
  <c r="M61" i="1" s="1"/>
  <c r="O61" i="1" s="1"/>
  <c r="J42" i="1" l="1"/>
  <c r="M42" i="1"/>
</calcChain>
</file>

<file path=xl/sharedStrings.xml><?xml version="1.0" encoding="utf-8"?>
<sst xmlns="http://schemas.openxmlformats.org/spreadsheetml/2006/main" count="1450" uniqueCount="444">
  <si>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</si>
  <si>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</si>
  <si>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</si>
  <si>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</si>
  <si>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</si>
  <si>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</si>
  <si>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</si>
  <si>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</si>
  <si>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>THAM KHẢO CÁCH MAY: MẪU PHOTO MÃ 118524  MÙA FA23 MÀU BLACK CHUYỂN CÙNG TÁC NGHIỆP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</si>
  <si>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</si>
  <si>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</si>
  <si>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</si>
  <si>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</si>
  <si>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</si>
  <si>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</si>
  <si>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</si>
  <si>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FA23 PRODUCTION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</si>
  <si>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</si>
  <si>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</si>
  <si>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</si>
  <si>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</si>
  <si>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</si>
  <si>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</si>
  <si>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</si>
  <si>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</si>
  <si>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</si>
  <si>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</si>
  <si>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</si>
  <si>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</si>
  <si>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</si>
  <si>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</si>
  <si>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</si>
  <si>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</si>
  <si>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</si>
  <si>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</si>
  <si>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</si>
  <si>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</si>
  <si>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</si>
  <si>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</si>
  <si>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</si>
  <si>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</si>
  <si>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</si>
  <si>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</si>
  <si>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</si>
  <si>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</si>
  <si>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</si>
  <si>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</si>
  <si>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GREY HEATHER</t>
  </si>
  <si>
    <t>WASHED BURGUNDY</t>
  </si>
  <si>
    <t>LIME</t>
  </si>
  <si>
    <t>GREEN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</si>
  <si>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</si>
  <si>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</si>
  <si>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</si>
  <si>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</si>
  <si>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</si>
  <si>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</si>
  <si>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</si>
  <si>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</si>
  <si>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</si>
  <si>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</si>
  <si>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</si>
  <si>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</si>
  <si>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</si>
  <si>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</si>
  <si>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</si>
  <si>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</si>
  <si>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</si>
  <si>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</si>
  <si>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</si>
  <si>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</si>
  <si>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</si>
  <si>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</si>
  <si>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</si>
  <si>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</si>
  <si>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</si>
  <si>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</si>
  <si>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</si>
  <si>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</si>
  <si>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</si>
  <si>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</si>
  <si>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</si>
  <si>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</si>
  <si>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</si>
  <si>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</si>
  <si>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</si>
  <si>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</si>
  <si>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</si>
  <si>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</si>
  <si>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</si>
  <si>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</si>
  <si>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</si>
  <si>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</si>
  <si>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</si>
  <si>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</si>
  <si>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</si>
  <si>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</si>
  <si>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</si>
  <si>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</si>
  <si>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</si>
  <si>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</si>
  <si>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</si>
  <si>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</si>
  <si>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</si>
  <si>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PCS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</si>
  <si>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</si>
  <si>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</si>
  <si>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</si>
  <si>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</si>
  <si>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</si>
  <si>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</si>
  <si>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</si>
  <si>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</si>
  <si>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</si>
  <si>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</si>
  <si>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</si>
  <si>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</si>
  <si>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</si>
  <si>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</si>
  <si>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STICKER DÁN THÙNG</t>
  </si>
  <si>
    <t>YELLOW/
RED/
ORANGE/
WHITE</t>
  </si>
  <si>
    <t>03</t>
  </si>
  <si>
    <t>04</t>
  </si>
  <si>
    <t>05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</si>
  <si>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</si>
  <si>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</si>
  <si>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</si>
  <si>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</si>
  <si>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</si>
  <si>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</si>
  <si>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</si>
  <si>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</si>
  <si>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</si>
  <si>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</si>
  <si>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</si>
  <si>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</si>
  <si>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</si>
  <si>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</si>
  <si>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</si>
  <si>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</si>
  <si>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</si>
  <si>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</si>
  <si>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DUYỆT HÌNH THÊU THEO</t>
  </si>
  <si>
    <t>WHITE EU-870</t>
  </si>
  <si>
    <t>1.5” WIDTH</t>
  </si>
  <si>
    <t>DUYỆT THEO MẪU PHOTOSHOOT TRƯỚC WASH</t>
  </si>
  <si>
    <t>DUYỆT THEO MẪU PHOTOSHOOT TRƯỚC WASH CHUYỂN MS TIÊN 8/2/22</t>
  </si>
  <si>
    <t>THÔNG TIN ĐỊNH VỊ HÌNH THÊU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</si>
  <si>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</si>
  <si>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</si>
  <si>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</si>
  <si>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</si>
  <si>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</si>
  <si>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</si>
  <si>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</si>
  <si>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</si>
  <si>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</si>
  <si>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</si>
  <si>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</si>
  <si>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</si>
  <si>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</si>
  <si>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</si>
  <si>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</si>
  <si>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THÚY NGUYỄN - 252</t>
  </si>
  <si>
    <t>TÁC NGHIỆP MAY MẪU PROTO: THAM KHẢO CÁCH MAY THEO QUẦN MẪU PPS  MÃ SS24WR000 SIZE M MÀU CLASSIC BLUE CHUYỂN CÙNG TÁC NGHIỆP</t>
  </si>
  <si>
    <t>A15  SS25   S2734</t>
  </si>
  <si>
    <t>SS25WR002</t>
  </si>
  <si>
    <t>Crest Gym Short</t>
  </si>
  <si>
    <t>SS25</t>
  </si>
  <si>
    <t>SHORTS</t>
  </si>
  <si>
    <t>MAINLINE</t>
  </si>
  <si>
    <t>HMUA23008: MESH 100% POPYESTER_ 70 GSM_CW 163 CM</t>
  </si>
  <si>
    <t>100% POLY</t>
  </si>
  <si>
    <t>152 CM</t>
  </si>
  <si>
    <t>ALD</t>
  </si>
  <si>
    <t>XS</t>
  </si>
  <si>
    <t>Bright White</t>
  </si>
  <si>
    <t>PAUL'S SAMPLE</t>
  </si>
  <si>
    <t>SHIPPING SAMPLE</t>
  </si>
  <si>
    <t>Classic Blue</t>
  </si>
  <si>
    <t>NAVY</t>
  </si>
  <si>
    <t>NCC: HUAMIN</t>
  </si>
  <si>
    <t>LỖI VẢI (DEFECT)
+ ĐẦU KHÚC</t>
  </si>
  <si>
    <t>SỐ LƯỢNG CẦN CẤP CHO TEST INHOUSE</t>
  </si>
  <si>
    <t>SỐ LƯỢNG CẦN CẤP CHO TEST OUTSOURCE</t>
  </si>
  <si>
    <t>VẢI CHÍNH + LÓT</t>
  </si>
  <si>
    <t>ALSS24P0276009H00K LOT 2311-159 10 CÂY CẤP ĐỦ 612M</t>
  </si>
  <si>
    <t>ALSS24P0276009H00K</t>
  </si>
  <si>
    <t>ALSS24P0276010H00K LOT 2311-160 CẤP ĐỦ 486M</t>
  </si>
  <si>
    <t>ALSS24P0276010H00K</t>
  </si>
  <si>
    <t>WH1487</t>
  </si>
  <si>
    <t>BL4796</t>
  </si>
  <si>
    <t>NHÃN CHÍNH ALD - ML03</t>
  </si>
  <si>
    <t>NHÃN THÀNH PHẦN 100% POLY ALD-COO-301</t>
  </si>
  <si>
    <t>THUN 5CM</t>
  </si>
  <si>
    <t>DÂY LUỒN TRÒN 5MM COTTON ĐẦU TIP SILICONE</t>
  </si>
  <si>
    <t>A15 -0307</t>
  </si>
  <si>
    <t>UPC STICKER 3" X 2"</t>
  </si>
  <si>
    <t>THẺ BÀI ALD ALD-T06P</t>
  </si>
  <si>
    <t>BAO POLYBAG - 15" X 18" CODE: ALD PB02-R</t>
  </si>
  <si>
    <t>BAO BIG POLYBAG 100X120CM</t>
  </si>
  <si>
    <t>THÙNG CARTON 60CM (L) *40CM (W)* 30CM (H)</t>
  </si>
  <si>
    <t>TẤM LÓT THÙNG</t>
  </si>
  <si>
    <t>THEO S/O CHUYỂN NGÀY 1/9</t>
  </si>
  <si>
    <t>ĐỊNH VỊ HÌNH IN THÂN TRƯỚC TRÁI, TỪ MÉP LAI QUẦN LÊN</t>
  </si>
  <si>
    <t>ĐỊNH VỊ HÌNH IN THÂN TRƯỚC TRÁI, TỪ ĐƯỜN MAY SƯỜN</t>
  </si>
  <si>
    <t>ĐỊNH VỊ HÌNH IN "NB" THÂN TRƯỚC TRÁI, TỪ MÉP TRÊN LƯNG QUẦN XUỐNG</t>
  </si>
  <si>
    <t>ĐỊNH VỊ HÌNH IN "NB" THÂN TRƯỚC TRÁI, TỪ ĐƯƠNG MAY SƯỜN VÀO</t>
  </si>
  <si>
    <r>
      <t>THÊU :</t>
    </r>
    <r>
      <rPr>
        <b/>
        <sz val="28"/>
        <rFont val="Muli"/>
      </rPr>
      <t xml:space="preserve"> </t>
    </r>
  </si>
  <si>
    <t>KHÔNG THÊU</t>
  </si>
  <si>
    <t>DUYỆT THEO STRIKE OFF CHUYỂN NGÀY 07/09</t>
  </si>
  <si>
    <t>DUNG SAI</t>
  </si>
  <si>
    <r>
      <t>WASH:</t>
    </r>
    <r>
      <rPr>
        <sz val="24"/>
        <rFont val="Muli"/>
      </rPr>
      <t xml:space="preserve"> </t>
    </r>
  </si>
  <si>
    <t>KHÔNG WASH</t>
  </si>
  <si>
    <t>DUYỆT THEO MẪU PHOTOSHOOT TRƯỚC WASH MÀU GREY HEATHER ĐÃ CHUYỂN 7/2/23</t>
  </si>
  <si>
    <t>-CÁCH MAY THEO NHƯ MẪU GỬI KÈM</t>
  </si>
  <si>
    <t>-CÁCH GẮN NHÃN PHẢI NHƯ TÀI LIỆU YÊU CẦU</t>
  </si>
  <si>
    <t>-SỐ LƯỢNG DÂYLUỒN TỪNG SIZE/ MÀU NHƯ SAU :</t>
  </si>
  <si>
    <t xml:space="preserve"> </t>
  </si>
  <si>
    <t>KÍCH THƯỚC INCH</t>
  </si>
  <si>
    <t>A15  SS24  G2598</t>
  </si>
  <si>
    <t>THÀNH PHẦN</t>
  </si>
  <si>
    <t>CHỈ</t>
  </si>
  <si>
    <t>GIỮA LƯNG QUẦN SAU. DƯỚI  ĐƯỜNG TRA LƯNG 1/4'' ĐÍNH 4 CẠNH GÓC NHÃN</t>
  </si>
  <si>
    <t>BÊN TRONG SƯỜN TRÁI NGƯỜI MẶC, 5 INCH TỪ CẠNH DƯỚI LƯNG QUẦN XUỐNG</t>
  </si>
  <si>
    <t>LUỒN TẠI LƯNG QUẦN</t>
  </si>
  <si>
    <t>LƯNG QUẦN</t>
  </si>
  <si>
    <t>THEO QUY CÁCH ĐÓNG GÓI</t>
  </si>
  <si>
    <t>BÊN TRONG THÙNG</t>
  </si>
  <si>
    <t>TẤM LÓT THÙNGTHÙNG CARTON 60CM (L) *40CM (W)* 30CM (H)</t>
  </si>
  <si>
    <t xml:space="preserve">THÔNG SỐ 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</si>
  <si>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</si>
  <si>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</si>
  <si>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</si>
  <si>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</si>
  <si>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</si>
  <si>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</si>
  <si>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 xml:space="preserve"> 1ST FIT - RCVD</t>
  </si>
  <si>
    <t xml:space="preserve">VARIANCE </t>
  </si>
  <si>
    <t>ADJUST BY +/-</t>
  </si>
  <si>
    <t>REVISED SPEC</t>
  </si>
  <si>
    <t xml:space="preserve"> MEASUREMENT NOTES</t>
  </si>
  <si>
    <t>WAISTBAND HEIGHT</t>
  </si>
  <si>
    <t>CAO LƯNG QUẦN</t>
  </si>
  <si>
    <t>WV1 01</t>
  </si>
  <si>
    <t>true</t>
  </si>
  <si>
    <t>Full</t>
  </si>
  <si>
    <t>1/8 in</t>
  </si>
  <si>
    <t>1 3/4 in</t>
  </si>
  <si>
    <t>0 in</t>
  </si>
  <si>
    <t>WAISTBAND WIDTH - RELAXED</t>
  </si>
  <si>
    <t>RỘNG LƯNG QUẦN ĐO ÊM</t>
  </si>
  <si>
    <t>WV</t>
  </si>
  <si>
    <t>ACROSS TOP EDGE OF WAISTBAND</t>
  </si>
  <si>
    <t>NGANG ĐẦU LƯNG QUẦN</t>
  </si>
  <si>
    <t>Hal f</t>
  </si>
  <si>
    <t>3/8 in</t>
  </si>
  <si>
    <t>16 in</t>
  </si>
  <si>
    <t>WAISTBAND WIDTH - EXTENDED</t>
  </si>
  <si>
    <t>RỘNG LƯNG QUẦN ĐO CĂNG</t>
  </si>
  <si>
    <t>20 in</t>
  </si>
  <si>
    <t>FRONT RISE FROM CROTCH SM TO TOP EDGE</t>
  </si>
  <si>
    <t>ĐÁY TRƯỚC TỪ ĐƯỜNG MAY ĐÁY ĐẾN ĐẦU LƯNG</t>
  </si>
  <si>
    <t>WV1 05</t>
  </si>
  <si>
    <t>FROM FRONT CROTCH SEAM TO TOP EDGE OF FRONT WAISTBAND</t>
  </si>
  <si>
    <t>TỪ ĐƯỜNG MAY ĐÁY TRƯỚC ĐẾN ĐẦU LƯNG</t>
  </si>
  <si>
    <t>13 in</t>
  </si>
  <si>
    <t>BACK RISE FROM CROTCH SM TO TOP EDGE</t>
  </si>
  <si>
    <t>WV1 06</t>
  </si>
  <si>
    <t>FROM BACK CROTCH SEAM TO TOP EDGE OF BACK WAISTBAND</t>
  </si>
  <si>
    <t>TỪ ĐƯỜNG MAY ĐÁY SAU ĐẾN ĐẦU LƯNG</t>
  </si>
  <si>
    <t>16 1/4 in</t>
  </si>
  <si>
    <t>LOW HIP POSITION BELOW WB TOP EDGE</t>
  </si>
  <si>
    <t>MÔNG VỊ TRÍ DƯỚI ĐẦU LƯNG</t>
  </si>
  <si>
    <t>WV1 07</t>
  </si>
  <si>
    <t>MEAS. X" DOWN FROM TOP EDGE OF WAISTBAND</t>
  </si>
  <si>
    <t>HẠ TỪ ĐẦU LƯNG QUẦN XUỐNG</t>
  </si>
  <si>
    <t>8 in</t>
  </si>
  <si>
    <t>LOW HIP WIDTH BELOW WB TOP EDGE</t>
  </si>
  <si>
    <t>RỘNG MÔNG</t>
  </si>
  <si>
    <t>3PT MEAS. - FROM WR SIDE SEAM, CF, TO WL SIDE SEAM</t>
  </si>
  <si>
    <t>3 ĐIỂM - TỪ ĐƯỜNG MAY SƯỜN PHẢI, GIỮA THÂN TRƯỚC ĐẾN SƯỜN TRÁI</t>
  </si>
  <si>
    <t>23 in</t>
  </si>
  <si>
    <t>23 1/4 in</t>
  </si>
  <si>
    <t>1/4 in</t>
  </si>
  <si>
    <t>THIGH WIDTH AT 1" BELOW CROTCH SM</t>
  </si>
  <si>
    <t>ĐÙI TẠI DƯỚI ĐƯỜNG MAY ĐÁY 1''</t>
  </si>
  <si>
    <t>MEAS. AT 1" BELOW CROTCH, ACROSS TO SIDE SEAM</t>
  </si>
  <si>
    <t>HẠ 1'' DƯỚI ĐƯỜNG MAY ĐÁY</t>
  </si>
  <si>
    <t>14 3/4 in</t>
  </si>
  <si>
    <t>15 in</t>
  </si>
  <si>
    <t>LEG OPENING WIDTH AT EDGE</t>
  </si>
  <si>
    <t>RỘNG ỐNG QUẦN TẠI MÉP</t>
  </si>
  <si>
    <t>MEASURE AT LEG EDGE</t>
  </si>
  <si>
    <t>MÉP QUẦN</t>
  </si>
  <si>
    <t>14 in</t>
  </si>
  <si>
    <t>14 1/2 in</t>
  </si>
  <si>
    <t>1/2 in</t>
  </si>
  <si>
    <t>Keep As Sample: GIỮA NHƯ MẪU</t>
  </si>
  <si>
    <t>LEG OPENING TOPSTITCH HEIGHT</t>
  </si>
  <si>
    <t>CAO ĐƯỜNG DIỄU LAI</t>
  </si>
  <si>
    <t>false</t>
  </si>
  <si>
    <t>1 in</t>
  </si>
  <si>
    <t>INSEAM (SHORTS)</t>
  </si>
  <si>
    <t>SƯỜN TRONG</t>
  </si>
  <si>
    <t>WV1 31</t>
  </si>
  <si>
    <t>MEAS. ALONG THE INSEAM FROM CF CROTCH SEAM TO LEG EDGE</t>
  </si>
  <si>
    <t>SƯỜN TRONG TỪ ĐƯỜNG MAY ĐÁY GIỮA TRƯỚC ĐẾN MÉP LAI</t>
  </si>
  <si>
    <t>6 in</t>
  </si>
  <si>
    <t>FRONT POCKET PLACEMENT BELOW WAISTBAND TOPSTITCHING</t>
  </si>
  <si>
    <t>VỊ TRÍ TÚI SƯỜN DƯỚI ĐƯỜNG DIỄU LƯNG QUẦN</t>
  </si>
  <si>
    <t>3/4 in</t>
  </si>
  <si>
    <t>-1/4 in</t>
  </si>
  <si>
    <t>FRONT POCKET OPENING LENGTH</t>
  </si>
  <si>
    <t>DÀI TÚI SƯỜN</t>
  </si>
  <si>
    <t>WV1 20</t>
  </si>
  <si>
    <t>MEAS. ALONG SIDE SEAM FROM WAISTBAND SEAM</t>
  </si>
  <si>
    <t>DỌC ĐƯỜNG MAY SƯỜN TỪ ĐƯỜNG MAY LƯNG QUẦN</t>
  </si>
  <si>
    <t>6 1/4 in</t>
  </si>
  <si>
    <t>BACK POCKET PLACEMENT FROM CB SEAM</t>
  </si>
  <si>
    <t>VỊ TRÍ TÚI SAU TỪ GIỮA SAU</t>
  </si>
  <si>
    <t>WV1 24</t>
  </si>
  <si>
    <t>FROM CB TO EDGE OF POCKET CLOSEST TO CB</t>
  </si>
  <si>
    <t>2 7/8 in</t>
  </si>
  <si>
    <t>3 in</t>
  </si>
  <si>
    <t>BACK POCKET PLACEMENT BELOW WB TOP EDGE ON CB SIDE</t>
  </si>
  <si>
    <t>VỊ TRÍ TÚI SAU DƯỚI ĐẦU LƯNG TRÊN ĐƯỜNG MAY GIỮA THÂN SAU</t>
  </si>
  <si>
    <t>MEASURE ON CB SIDE</t>
  </si>
  <si>
    <t>GIỮA SAU</t>
  </si>
  <si>
    <t>3 3/4 in</t>
  </si>
  <si>
    <t>BACK POCKET PLACEMENT BELOW WB TOP EDGE ON SIDE SM SIDE</t>
  </si>
  <si>
    <t>VỊ TRÍ TÚI SAU DƯỚI ĐẦU LƯNG TRÊN  ĐƯỜNG MAY SƯỜN</t>
  </si>
  <si>
    <t>MEASURE ON SIDE SEAM SIDE</t>
  </si>
  <si>
    <t>ĐƯỜNG MAY SƯỜN</t>
  </si>
  <si>
    <t>4 in</t>
  </si>
  <si>
    <t>BACK POCKET HEIGHT AT CENTER</t>
  </si>
  <si>
    <t>CAO TÚI SAO TẠI GIỮA</t>
  </si>
  <si>
    <t>WV1 35</t>
  </si>
  <si>
    <t>5 7/8 in</t>
  </si>
  <si>
    <t>-1/8 in</t>
  </si>
  <si>
    <t>BACK POCKET WIDTH AT TOP EDGE</t>
  </si>
  <si>
    <t>RỘNG TÚI SAU TẠI CẠNH TRÊN</t>
  </si>
  <si>
    <t>WV1 34</t>
  </si>
  <si>
    <t>5 3/8 in</t>
  </si>
  <si>
    <t>5 5/8 in</t>
  </si>
  <si>
    <t>WAIST DRAWCORD LENGTH - TOTAL</t>
  </si>
  <si>
    <t>DÀI DÂY LUỒN</t>
  </si>
  <si>
    <t>WV1 04</t>
  </si>
  <si>
    <t>52 in</t>
  </si>
  <si>
    <t>50 1/2 in</t>
  </si>
  <si>
    <t>-1 1/2 in</t>
  </si>
  <si>
    <t>Back to Spec: ĐIỀU CHỈNH THÔNG SỐ TRONG DUNG SAI</t>
  </si>
  <si>
    <t>FRONT ARTWORK PLACEMENT FROM HEM BOTTOM EDGE</t>
  </si>
  <si>
    <t>ĐỊNH VỊ HÌNH THÊU QUẦN TRÁI TỪ MÉP LAI LÊN</t>
  </si>
  <si>
    <t>2 in</t>
  </si>
  <si>
    <t>FRONT ARTWORK PLACEMENT FROM SIDE SEAM</t>
  </si>
  <si>
    <t>ĐỊNH VỊ HÌNH THÊU QUẦN TRÁI TỪ ĐƯỜNG MAY SƯỜN</t>
  </si>
  <si>
    <t>1 1/2 in</t>
  </si>
  <si>
    <t>2 1/2 in</t>
  </si>
  <si>
    <t>Follow Revised: THEO THÔNG SỐ THAY ĐỔI</t>
  </si>
  <si>
    <t>SIDE SLIT LENGTH</t>
  </si>
  <si>
    <t>DÀI XẺ LAI</t>
  </si>
  <si>
    <t>WV101</t>
  </si>
  <si>
    <t>DỌC CẠNH TRÊN LƯNG QUẦN</t>
  </si>
  <si>
    <t>Half</t>
  </si>
  <si>
    <t>ĐÁY TRƯỚC TỪ ĐƯỜNG MAY ĐÁY ĐẾN MÉP TRÊN LƯNG</t>
  </si>
  <si>
    <t>WV105</t>
  </si>
  <si>
    <t>TỪ ĐÁY TRƯỚC ĐẾN ĐƯỜNG MAY TỪ MÉP TRÊN LƯNG QUẦN Ở GIỮA TRƯỚC</t>
  </si>
  <si>
    <t>WV106</t>
  </si>
  <si>
    <t>TỪ ĐÁY SAU ĐẾN ĐƯỜNG MAY TỪ MÉP TRÊN LƯNG QUẦN Ở GIỮA TRƯỚC</t>
  </si>
  <si>
    <t>MÔNG VỊ TRÍ DƯỚI MÉP TRÊN LƯNG</t>
  </si>
  <si>
    <t>WV107</t>
  </si>
  <si>
    <t>HẠ TỪ MÉP TRÊN LƯNG QUẦN XUỐNG</t>
  </si>
  <si>
    <t>RỘNG MÔNG DƯỚI MÉP TRÊN LƯNG</t>
  </si>
  <si>
    <t>ĐO 1" DƯỚI ĐÁY, DỌC SƯỜN</t>
  </si>
  <si>
    <t>ĐO TẠI LAI QUẦN</t>
  </si>
  <si>
    <t>WV131</t>
  </si>
  <si>
    <t>WV120</t>
  </si>
  <si>
    <t>WV124</t>
  </si>
  <si>
    <t>TỪ GIỮA SAU ĐẾN CẠNH TÚI GẦN GIỮA SAU LƯNG QUẦN NHẤT</t>
  </si>
  <si>
    <t>VỊ TRÍ TÚI SAU DƯỚI MÉP TRÊN LƯNG QUẦN TRÊN ĐƯỜNG MAY GIỮA THÂN SAU</t>
  </si>
  <si>
    <t>ĐO TAI GIỮA THÂN SAU</t>
  </si>
  <si>
    <t>ĐO TẠI ĐM SƯỜN</t>
  </si>
  <si>
    <t>WV135</t>
  </si>
  <si>
    <t>WV134</t>
  </si>
  <si>
    <t>WV104</t>
  </si>
  <si>
    <t>2 3/4 in</t>
  </si>
  <si>
    <t xml:space="preserve">VẢI CHÍNH 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</si>
  <si>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</si>
  <si>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</si>
  <si>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</si>
  <si>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</si>
  <si>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</si>
  <si>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</si>
  <si>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</si>
  <si>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</si>
  <si>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</si>
  <si>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</si>
  <si>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</si>
  <si>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</si>
  <si>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</si>
  <si>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</si>
  <si>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</si>
  <si>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</si>
  <si>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</si>
  <si>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</si>
  <si>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</si>
  <si>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</si>
  <si>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</si>
  <si>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</si>
  <si>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</si>
  <si>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</si>
  <si>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</si>
  <si>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</si>
  <si>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</si>
  <si>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</si>
  <si>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</si>
  <si>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</si>
  <si>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</si>
  <si>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</si>
  <si>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</si>
  <si>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</si>
  <si>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</si>
  <si>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</si>
  <si>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</si>
  <si>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</si>
  <si>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</si>
  <si>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</si>
  <si>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</si>
  <si>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</si>
  <si>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</si>
  <si>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</si>
  <si>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</si>
  <si>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</si>
  <si>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</si>
  <si>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</si>
  <si>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</si>
  <si>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</si>
  <si>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</si>
  <si>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</si>
  <si>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PROTO - RCVD size M</t>
  </si>
  <si>
    <t>VARIANCE</t>
  </si>
  <si>
    <t>REVISED  SPEC</t>
  </si>
  <si>
    <t>MEASUREMENT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</si>
</sst>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48"/>
      <name val="Muli"/>
    </font>
    <font>
      <sz val="36"/>
      <color theme="1"/>
      <name val="Muli"/>
    </font>
    <font>
      <b/>
      <sz val="22"/>
      <color theme="1"/>
      <name val="Muli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u/>
      <sz val="28"/>
      <name val="Muli"/>
    </font>
    <font>
      <b/>
      <u/>
      <sz val="24"/>
      <name val="Muli"/>
    </font>
    <font>
      <sz val="24"/>
      <name val="Arial"/>
      <family val="2"/>
    </font>
    <font>
      <sz val="24"/>
      <color rgb="FF062A37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b/>
      <sz val="28"/>
      <color theme="1"/>
      <name val="Muli"/>
    </font>
    <font>
      <b/>
      <sz val="18"/>
      <name val="Muli"/>
    </font>
    <font>
      <sz val="18"/>
      <color indexed="8"/>
      <name val="Muli"/>
    </font>
    <font>
      <sz val="16"/>
      <color indexed="8"/>
      <name val="Muli"/>
    </font>
    <font>
      <sz val="24"/>
      <color theme="1"/>
      <name val="Muli"/>
    </font>
    <font>
      <sz val="2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FF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  <xf numFmtId="0" fontId="97" fillId="0" borderId="0"/>
  </cellStyleXfs>
  <cellXfs count="53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4" fillId="2" borderId="0" xfId="0" applyFont="1" applyFill="1" applyAlignment="1">
      <alignment vertical="center"/>
    </xf>
    <xf numFmtId="0" fontId="38" fillId="48" borderId="0" xfId="0" applyFont="1" applyFill="1" applyAlignment="1">
      <alignment vertical="center"/>
    </xf>
    <xf numFmtId="0" fontId="40" fillId="48" borderId="0" xfId="0" applyFont="1" applyFill="1" applyAlignment="1">
      <alignment horizontal="left" vertical="center"/>
    </xf>
    <xf numFmtId="3" fontId="49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166" fontId="94" fillId="2" borderId="0" xfId="0" applyNumberFormat="1" applyFont="1" applyFill="1" applyAlignment="1">
      <alignment horizontal="center" vertical="center"/>
    </xf>
    <xf numFmtId="0" fontId="96" fillId="0" borderId="0" xfId="0" applyFont="1" applyAlignment="1">
      <alignment vertical="center"/>
    </xf>
    <xf numFmtId="0" fontId="63" fillId="0" borderId="0" xfId="0" quotePrefix="1" applyFont="1" applyAlignment="1">
      <alignment vertical="center" wrapText="1"/>
    </xf>
    <xf numFmtId="0" fontId="31" fillId="3" borderId="50" xfId="0" applyFont="1" applyFill="1" applyBorder="1" applyAlignment="1">
      <alignment horizontal="center" vertical="center"/>
    </xf>
    <xf numFmtId="1" fontId="53" fillId="2" borderId="0" xfId="0" applyNumberFormat="1" applyFont="1" applyFill="1" applyAlignment="1">
      <alignment vertical="center"/>
    </xf>
    <xf numFmtId="0" fontId="31" fillId="2" borderId="67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0" fontId="98" fillId="0" borderId="0" xfId="128" applyFont="1" applyAlignment="1">
      <alignment horizontal="left" vertical="center"/>
    </xf>
    <xf numFmtId="0" fontId="99" fillId="0" borderId="0" xfId="128" applyFont="1" applyAlignment="1">
      <alignment vertical="center" wrapText="1"/>
    </xf>
    <xf numFmtId="0" fontId="100" fillId="0" borderId="0" xfId="128" applyFont="1" applyAlignment="1">
      <alignment horizontal="left" vertical="center"/>
    </xf>
    <xf numFmtId="0" fontId="101" fillId="0" borderId="0" xfId="128" applyFont="1" applyAlignment="1">
      <alignment vertical="center" wrapText="1"/>
    </xf>
    <xf numFmtId="0" fontId="102" fillId="0" borderId="0" xfId="128" applyFont="1" applyAlignment="1">
      <alignment vertical="center" wrapText="1"/>
    </xf>
    <xf numFmtId="0" fontId="103" fillId="0" borderId="50" xfId="128" applyFont="1" applyBorder="1" applyAlignment="1">
      <alignment horizontal="center" vertical="center" wrapText="1"/>
    </xf>
    <xf numFmtId="0" fontId="104" fillId="0" borderId="50" xfId="128" applyFont="1" applyBorder="1" applyAlignment="1">
      <alignment horizontal="center" vertical="center" wrapText="1"/>
    </xf>
    <xf numFmtId="0" fontId="104" fillId="0" borderId="0" xfId="128" applyFont="1" applyAlignment="1">
      <alignment horizontal="center" vertical="center"/>
    </xf>
    <xf numFmtId="0" fontId="31" fillId="0" borderId="50" xfId="128" applyFont="1" applyBorder="1" applyAlignment="1">
      <alignment horizontal="left" wrapText="1"/>
    </xf>
    <xf numFmtId="0" fontId="105" fillId="0" borderId="50" xfId="129" applyFont="1" applyBorder="1" applyAlignment="1">
      <alignment wrapText="1"/>
    </xf>
    <xf numFmtId="0" fontId="31" fillId="0" borderId="50" xfId="128" applyFont="1" applyBorder="1" applyAlignment="1">
      <alignment horizontal="center" wrapText="1"/>
    </xf>
    <xf numFmtId="0" fontId="31" fillId="49" borderId="50" xfId="128" applyFont="1" applyFill="1" applyBorder="1" applyAlignment="1">
      <alignment horizontal="center" wrapText="1"/>
    </xf>
    <xf numFmtId="0" fontId="106" fillId="0" borderId="0" xfId="128" applyFont="1" applyAlignment="1">
      <alignment horizontal="left"/>
    </xf>
    <xf numFmtId="0" fontId="105" fillId="0" borderId="50" xfId="129" applyFont="1" applyBorder="1" applyAlignment="1">
      <alignment horizontal="left" vertical="center" wrapText="1"/>
    </xf>
    <xf numFmtId="0" fontId="97" fillId="0" borderId="0" xfId="128" applyAlignment="1">
      <alignment horizontal="left" vertical="top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0" borderId="50" xfId="128" applyFont="1" applyBorder="1" applyAlignment="1">
      <alignment horizontal="left" vertical="center" wrapText="1"/>
    </xf>
    <xf numFmtId="0" fontId="31" fillId="49" borderId="50" xfId="128" applyFont="1" applyFill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7" fillId="0" borderId="50" xfId="128" applyFont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108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09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31" fillId="3" borderId="50" xfId="128" applyFont="1" applyFill="1" applyBorder="1" applyAlignment="1">
      <alignment horizontal="left" vertical="center" wrapText="1"/>
    </xf>
    <xf numFmtId="0" fontId="105" fillId="3" borderId="50" xfId="129" applyFont="1" applyFill="1" applyBorder="1" applyAlignment="1">
      <alignment horizontal="left" vertical="center" wrapText="1"/>
    </xf>
    <xf numFmtId="0" fontId="53" fillId="12" borderId="51" xfId="2" applyFont="1" applyFill="1" applyBorder="1" applyAlignment="1">
      <alignment horizontal="center" vertical="center" wrapText="1"/>
    </xf>
    <xf numFmtId="0" fontId="53" fillId="5" borderId="50" xfId="2" applyFont="1" applyFill="1" applyBorder="1" applyAlignment="1">
      <alignment horizontal="center" vertical="center" wrapText="1"/>
    </xf>
    <xf numFmtId="0" fontId="53" fillId="5" borderId="51" xfId="2" applyFont="1" applyFill="1" applyBorder="1" applyAlignment="1">
      <alignment horizontal="center" vertical="center" wrapText="1"/>
    </xf>
    <xf numFmtId="0" fontId="53" fillId="5" borderId="49" xfId="2" applyFont="1" applyFill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0" fontId="53" fillId="5" borderId="50" xfId="2" applyFont="1" applyFill="1" applyBorder="1" applyAlignment="1">
      <alignment horizontal="center" vertical="center"/>
    </xf>
    <xf numFmtId="0" fontId="53" fillId="0" borderId="0" xfId="2" applyFont="1" applyAlignment="1">
      <alignment vertical="center"/>
    </xf>
    <xf numFmtId="1" fontId="53" fillId="0" borderId="50" xfId="2" applyNumberFormat="1" applyFont="1" applyBorder="1" applyAlignment="1">
      <alignment horizontal="center" vertical="center" wrapText="1"/>
    </xf>
    <xf numFmtId="1" fontId="52" fillId="0" borderId="50" xfId="2" applyNumberFormat="1" applyFont="1" applyBorder="1" applyAlignment="1">
      <alignment horizontal="center" vertical="center" wrapText="1"/>
    </xf>
    <xf numFmtId="0" fontId="110" fillId="0" borderId="50" xfId="0" applyFont="1" applyBorder="1" applyAlignment="1">
      <alignment vertical="top" wrapText="1"/>
    </xf>
    <xf numFmtId="0" fontId="112" fillId="0" borderId="50" xfId="0" applyFont="1" applyBorder="1" applyAlignment="1">
      <alignment vertical="top" wrapText="1"/>
    </xf>
    <xf numFmtId="0" fontId="110" fillId="50" borderId="50" xfId="0" applyFont="1" applyFill="1" applyBorder="1" applyAlignment="1">
      <alignment vertical="top" wrapText="1"/>
    </xf>
    <xf numFmtId="0" fontId="110" fillId="51" borderId="50" xfId="0" applyFont="1" applyFill="1" applyBorder="1" applyAlignment="1">
      <alignment vertical="top" wrapText="1"/>
    </xf>
    <xf numFmtId="0" fontId="113" fillId="0" borderId="50" xfId="0" applyFont="1" applyBorder="1" applyAlignment="1">
      <alignment vertical="top" wrapText="1"/>
    </xf>
    <xf numFmtId="0" fontId="110" fillId="52" borderId="50" xfId="0" applyFont="1" applyFill="1" applyBorder="1" applyAlignment="1">
      <alignment vertical="top" wrapText="1"/>
    </xf>
    <xf numFmtId="0" fontId="111" fillId="0" borderId="50" xfId="0" applyFont="1" applyBorder="1" applyAlignment="1">
      <alignment vertical="top" wrapText="1"/>
    </xf>
    <xf numFmtId="0" fontId="63" fillId="2" borderId="1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3" fillId="4" borderId="1" xfId="0" quotePrefix="1" applyFont="1" applyFill="1" applyBorder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63" fillId="2" borderId="1" xfId="0" applyFont="1" applyFill="1" applyBorder="1" applyAlignment="1">
      <alignment horizontal="left" vertical="center"/>
    </xf>
    <xf numFmtId="0" fontId="63" fillId="2" borderId="2" xfId="0" applyFont="1" applyFill="1" applyBorder="1" applyAlignment="1">
      <alignment horizontal="left" vertical="center"/>
    </xf>
    <xf numFmtId="0" fontId="63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horizontal="center" vertical="center"/>
    </xf>
    <xf numFmtId="3" fontId="63" fillId="2" borderId="2" xfId="0" applyNumberFormat="1" applyFont="1" applyFill="1" applyBorder="1" applyAlignment="1">
      <alignment horizontal="center" vertical="center"/>
    </xf>
    <xf numFmtId="0" fontId="63" fillId="2" borderId="2" xfId="62" applyNumberFormat="1" applyFont="1" applyFill="1" applyBorder="1" applyAlignment="1">
      <alignment horizontal="center" vertical="center"/>
    </xf>
    <xf numFmtId="0" fontId="63" fillId="2" borderId="1" xfId="62" applyNumberFormat="1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 vertical="center"/>
    </xf>
    <xf numFmtId="0" fontId="63" fillId="5" borderId="2" xfId="0" applyFont="1" applyFill="1" applyBorder="1" applyAlignment="1">
      <alignment vertical="center"/>
    </xf>
    <xf numFmtId="1" fontId="63" fillId="13" borderId="2" xfId="0" applyNumberFormat="1" applyFont="1" applyFill="1" applyBorder="1" applyAlignment="1">
      <alignment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5" borderId="1" xfId="0" quotePrefix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3" borderId="0" xfId="0" applyFont="1" applyFill="1" applyAlignment="1">
      <alignment horizontal="left" vertical="center"/>
    </xf>
    <xf numFmtId="0" fontId="63" fillId="2" borderId="0" xfId="0" applyFont="1" applyFill="1" applyAlignment="1">
      <alignment horizontal="right" vertical="center"/>
    </xf>
    <xf numFmtId="0" fontId="63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horizontal="right" vertical="center" wrapText="1"/>
    </xf>
    <xf numFmtId="0" fontId="63" fillId="2" borderId="3" xfId="0" applyFont="1" applyFill="1" applyBorder="1" applyAlignment="1">
      <alignment vertical="center" wrapText="1"/>
    </xf>
    <xf numFmtId="0" fontId="63" fillId="2" borderId="1" xfId="0" applyFont="1" applyFill="1" applyBorder="1" applyAlignment="1">
      <alignment horizontal="right" vertical="center"/>
    </xf>
    <xf numFmtId="0" fontId="63" fillId="13" borderId="1" xfId="0" quotePrefix="1" applyFont="1" applyFill="1" applyBorder="1" applyAlignment="1">
      <alignment horizontal="center" vertical="center"/>
    </xf>
    <xf numFmtId="0" fontId="63" fillId="4" borderId="0" xfId="0" quotePrefix="1" applyFont="1" applyFill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63" fillId="13" borderId="1" xfId="0" applyFont="1" applyFill="1" applyBorder="1" applyAlignment="1">
      <alignment horizontal="center" vertical="center"/>
    </xf>
    <xf numFmtId="0" fontId="63" fillId="13" borderId="0" xfId="0" applyFont="1" applyFill="1" applyAlignment="1">
      <alignment vertical="center"/>
    </xf>
    <xf numFmtId="0" fontId="63" fillId="13" borderId="2" xfId="0" applyFont="1" applyFill="1" applyBorder="1" applyAlignment="1">
      <alignment vertical="center"/>
    </xf>
    <xf numFmtId="0" fontId="114" fillId="2" borderId="1" xfId="0" applyFont="1" applyFill="1" applyBorder="1" applyAlignment="1">
      <alignment horizontal="left" vertical="center"/>
    </xf>
    <xf numFmtId="1" fontId="53" fillId="5" borderId="50" xfId="2" applyNumberFormat="1" applyFont="1" applyFill="1" applyBorder="1" applyAlignment="1">
      <alignment horizontal="center" vertical="center" wrapText="1"/>
    </xf>
    <xf numFmtId="1" fontId="32" fillId="2" borderId="51" xfId="0" quotePrefix="1" applyNumberFormat="1" applyFont="1" applyFill="1" applyBorder="1" applyAlignment="1">
      <alignment horizontal="center" vertical="center"/>
    </xf>
    <xf numFmtId="1" fontId="32" fillId="2" borderId="49" xfId="0" quotePrefix="1" applyNumberFormat="1" applyFont="1" applyFill="1" applyBorder="1" applyAlignment="1">
      <alignment horizontal="center" vertical="center"/>
    </xf>
    <xf numFmtId="0" fontId="58" fillId="2" borderId="0" xfId="0" quotePrefix="1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115" fillId="2" borderId="50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vertical="center"/>
    </xf>
    <xf numFmtId="0" fontId="32" fillId="2" borderId="50" xfId="0" quotePrefix="1" applyFont="1" applyFill="1" applyBorder="1" applyAlignment="1">
      <alignment horizontal="left" vertical="center" wrapText="1"/>
    </xf>
    <xf numFmtId="1" fontId="31" fillId="2" borderId="51" xfId="0" applyNumberFormat="1" applyFont="1" applyFill="1" applyBorder="1" applyAlignment="1">
      <alignment horizontal="center" vertical="center"/>
    </xf>
    <xf numFmtId="0" fontId="52" fillId="0" borderId="50" xfId="2" applyFont="1" applyBorder="1" applyAlignment="1">
      <alignment vertical="center"/>
    </xf>
    <xf numFmtId="0" fontId="34" fillId="2" borderId="50" xfId="0" applyFont="1" applyFill="1" applyBorder="1" applyAlignment="1">
      <alignment horizontal="center" vertical="center"/>
    </xf>
    <xf numFmtId="1" fontId="116" fillId="0" borderId="50" xfId="1" applyNumberFormat="1" applyFont="1" applyBorder="1" applyAlignment="1">
      <alignment horizontal="center" vertical="center" wrapText="1"/>
    </xf>
    <xf numFmtId="1" fontId="117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/>
    </xf>
    <xf numFmtId="1" fontId="40" fillId="2" borderId="50" xfId="0" applyNumberFormat="1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/>
    </xf>
    <xf numFmtId="0" fontId="93" fillId="2" borderId="46" xfId="0" applyFont="1" applyFill="1" applyBorder="1" applyAlignment="1">
      <alignment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119" fillId="0" borderId="50" xfId="0" applyFont="1" applyBorder="1" applyAlignment="1">
      <alignment horizontal="center" vertical="top" wrapText="1"/>
    </xf>
    <xf numFmtId="12" fontId="104" fillId="0" borderId="50" xfId="128" applyNumberFormat="1" applyFont="1" applyBorder="1" applyAlignment="1">
      <alignment horizontal="center" vertical="center" wrapText="1"/>
    </xf>
    <xf numFmtId="12" fontId="102" fillId="0" borderId="0" xfId="128" applyNumberFormat="1" applyFont="1" applyAlignment="1">
      <alignment vertical="center" wrapText="1"/>
    </xf>
    <xf numFmtId="12" fontId="97" fillId="0" borderId="0" xfId="128" applyNumberFormat="1" applyAlignment="1">
      <alignment horizontal="left" vertical="top"/>
    </xf>
    <xf numFmtId="12" fontId="102" fillId="0" borderId="0" xfId="128" applyNumberFormat="1" applyFont="1" applyAlignment="1">
      <alignment horizontal="center" vertical="center" wrapText="1"/>
    </xf>
    <xf numFmtId="12" fontId="97" fillId="0" borderId="0" xfId="128" applyNumberFormat="1" applyAlignment="1">
      <alignment horizontal="center" vertical="top"/>
    </xf>
    <xf numFmtId="12" fontId="110" fillId="0" borderId="50" xfId="0" applyNumberFormat="1" applyFont="1" applyBorder="1" applyAlignment="1">
      <alignment horizontal="center" vertical="center" wrapText="1"/>
    </xf>
    <xf numFmtId="0" fontId="110" fillId="0" borderId="50" xfId="0" applyFont="1" applyBorder="1" applyAlignment="1">
      <alignment horizontal="center" vertical="center" wrapText="1"/>
    </xf>
    <xf numFmtId="0" fontId="112" fillId="0" borderId="50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1" fontId="32" fillId="2" borderId="51" xfId="0" quotePrefix="1" applyNumberFormat="1" applyFont="1" applyFill="1" applyBorder="1" applyAlignment="1">
      <alignment horizontal="center" vertical="center"/>
    </xf>
    <xf numFmtId="1" fontId="32" fillId="2" borderId="49" xfId="0" quotePrefix="1" applyNumberFormat="1" applyFont="1" applyFill="1" applyBorder="1" applyAlignment="1">
      <alignment horizontal="center" vertical="center"/>
    </xf>
    <xf numFmtId="1" fontId="32" fillId="2" borderId="56" xfId="0" quotePrefix="1" applyNumberFormat="1" applyFont="1" applyFill="1" applyBorder="1" applyAlignment="1">
      <alignment horizontal="center" vertical="center"/>
    </xf>
    <xf numFmtId="1" fontId="32" fillId="2" borderId="26" xfId="0" quotePrefix="1" applyNumberFormat="1" applyFont="1" applyFill="1" applyBorder="1" applyAlignment="1">
      <alignment horizontal="center" vertical="center"/>
    </xf>
    <xf numFmtId="1" fontId="32" fillId="2" borderId="57" xfId="0" quotePrefix="1" applyNumberFormat="1" applyFont="1" applyFill="1" applyBorder="1" applyAlignment="1">
      <alignment horizontal="center" vertical="center"/>
    </xf>
    <xf numFmtId="1" fontId="32" fillId="2" borderId="45" xfId="0" quotePrefix="1" applyNumberFormat="1" applyFont="1" applyFill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55" xfId="0" quotePrefix="1" applyNumberFormat="1" applyFont="1" applyFill="1" applyBorder="1" applyAlignment="1">
      <alignment horizontal="center" vertical="center"/>
    </xf>
    <xf numFmtId="0" fontId="27" fillId="5" borderId="68" xfId="0" applyFont="1" applyFill="1" applyBorder="1" applyAlignment="1">
      <alignment horizontal="center" vertical="center" wrapText="1"/>
    </xf>
    <xf numFmtId="0" fontId="48" fillId="3" borderId="51" xfId="0" applyFont="1" applyFill="1" applyBorder="1" applyAlignment="1">
      <alignment horizontal="left" vertical="center" wrapText="1"/>
    </xf>
    <xf numFmtId="0" fontId="48" fillId="3" borderId="49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0" fillId="2" borderId="0" xfId="0" applyFont="1" applyFill="1" applyAlignment="1">
      <alignment horizontal="left" vertical="center" wrapText="1"/>
    </xf>
    <xf numFmtId="1" fontId="31" fillId="2" borderId="51" xfId="0" applyNumberFormat="1" applyFont="1" applyFill="1" applyBorder="1" applyAlignment="1">
      <alignment horizontal="left" vertical="center" wrapText="1"/>
    </xf>
    <xf numFmtId="1" fontId="31" fillId="2" borderId="49" xfId="0" applyNumberFormat="1" applyFont="1" applyFill="1" applyBorder="1" applyAlignment="1">
      <alignment horizontal="left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left" vertical="center" wrapText="1"/>
    </xf>
    <xf numFmtId="0" fontId="49" fillId="3" borderId="50" xfId="0" applyFont="1" applyFill="1" applyBorder="1" applyAlignment="1">
      <alignment horizontal="left" vertical="center" wrapText="1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9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" fontId="118" fillId="0" borderId="50" xfId="0" applyNumberFormat="1" applyFont="1" applyBorder="1" applyAlignment="1">
      <alignment horizontal="center" vertical="center" wrapText="1"/>
    </xf>
    <xf numFmtId="0" fontId="26" fillId="3" borderId="0" xfId="0" quotePrefix="1" applyFont="1" applyFill="1" applyAlignment="1">
      <alignment horizontal="left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52" fillId="0" borderId="50" xfId="2" applyNumberFormat="1" applyFont="1" applyBorder="1" applyAlignment="1">
      <alignment horizontal="center" vertical="center" wrapText="1"/>
    </xf>
    <xf numFmtId="1" fontId="53" fillId="5" borderId="50" xfId="2" applyNumberFormat="1" applyFont="1" applyFill="1" applyBorder="1" applyAlignment="1">
      <alignment horizontal="center" vertical="center" wrapText="1"/>
    </xf>
    <xf numFmtId="0" fontId="53" fillId="5" borderId="50" xfId="2" applyFont="1" applyFill="1" applyBorder="1" applyAlignment="1">
      <alignment horizontal="center" vertical="center" wrapText="1"/>
    </xf>
    <xf numFmtId="1" fontId="53" fillId="0" borderId="50" xfId="2" applyNumberFormat="1" applyFont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6 3" xfId="128" xr:uid="{3D63FB3F-4CAF-4F73-9D25-2A9F06D0CA32}"/>
    <cellStyle name="Normal 147" xfId="124" xr:uid="{A2C4A55C-EB03-4A6D-9A25-9CFDA519E3E0}"/>
    <cellStyle name="Normal 147 2" xfId="129" xr:uid="{F18A4F2C-6291-41F7-B9E7-D975F025BA67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1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762000</xdr:colOff>
      <xdr:row>4</xdr:row>
      <xdr:rowOff>357186</xdr:rowOff>
    </xdr:from>
    <xdr:to>
      <xdr:col>16</xdr:col>
      <xdr:colOff>714374</xdr:colOff>
      <xdr:row>8</xdr:row>
      <xdr:rowOff>23812</xdr:rowOff>
    </xdr:to>
    <xdr:pic>
      <xdr:nvPicPr>
        <xdr:cNvPr id="3" name="Picture 91" descr="A drawing of shorts with a logo&#10;&#10;Description automatically generated">
          <a:extLst>
            <a:ext uri="{FF2B5EF4-FFF2-40B4-BE49-F238E27FC236}">
              <a16:creationId xmlns:a16="http://schemas.microsoft.com/office/drawing/2014/main" id="{C43B1744-71B5-42E9-85B5-E428A29C42FE}"/>
            </a:ext>
            <a:ext uri="{147F2762-F138-4A5C-976F-8EAC2B608ADB}">
              <a16:predDERef xmlns:a16="http://schemas.microsoft.com/office/drawing/2014/main" pred="{435921AF-65FA-47F7-883A-BF1988036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97688" y="2285999"/>
          <a:ext cx="3000374" cy="2619376"/>
        </a:xfrm>
        <a:prstGeom prst="rect">
          <a:avLst/>
        </a:prstGeom>
      </xdr:spPr>
    </xdr:pic>
    <xdr:clientData/>
  </xdr:twoCellAnchor>
  <xdr:twoCellAnchor>
    <xdr:from>
      <xdr:col>10</xdr:col>
      <xdr:colOff>1262062</xdr:colOff>
      <xdr:row>84</xdr:row>
      <xdr:rowOff>762000</xdr:rowOff>
    </xdr:from>
    <xdr:to>
      <xdr:col>15</xdr:col>
      <xdr:colOff>1023471</xdr:colOff>
      <xdr:row>115</xdr:row>
      <xdr:rowOff>976312</xdr:rowOff>
    </xdr:to>
    <xdr:pic>
      <xdr:nvPicPr>
        <xdr:cNvPr id="8" name="Picture 91" descr="A drawing of shorts with a logo&#10;&#10;Description automatically generated">
          <a:extLst>
            <a:ext uri="{FF2B5EF4-FFF2-40B4-BE49-F238E27FC236}">
              <a16:creationId xmlns:a16="http://schemas.microsoft.com/office/drawing/2014/main" id="{921381FC-AF6E-42EA-866C-6D4C7D689046}"/>
            </a:ext>
            <a:ext uri="{147F2762-F138-4A5C-976F-8EAC2B608ADB}">
              <a16:predDERef xmlns:a16="http://schemas.microsoft.com/office/drawing/2014/main" pred="{435921AF-65FA-47F7-883A-BF1988036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5312" y="26979563"/>
          <a:ext cx="5833597" cy="488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6515102</xdr:colOff>
      <xdr:row>11</xdr:row>
      <xdr:rowOff>203200</xdr:rowOff>
    </xdr:from>
    <xdr:to>
      <xdr:col>3</xdr:col>
      <xdr:colOff>10718802</xdr:colOff>
      <xdr:row>12</xdr:row>
      <xdr:rowOff>47659</xdr:rowOff>
    </xdr:to>
    <xdr:pic>
      <xdr:nvPicPr>
        <xdr:cNvPr id="3" name="Picture 2" descr="A white fabric label with gold text&#10;&#10;Description automatically generated">
          <a:extLst>
            <a:ext uri="{FF2B5EF4-FFF2-40B4-BE49-F238E27FC236}">
              <a16:creationId xmlns:a16="http://schemas.microsoft.com/office/drawing/2014/main" id="{5B77BD6C-8D9C-440C-A5F2-211DE8C8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447572" y="13435030"/>
          <a:ext cx="2625759" cy="4203700"/>
        </a:xfrm>
        <a:prstGeom prst="rect">
          <a:avLst/>
        </a:prstGeom>
      </xdr:spPr>
    </xdr:pic>
    <xdr:clientData/>
  </xdr:twoCellAnchor>
  <xdr:twoCellAnchor>
    <xdr:from>
      <xdr:col>3</xdr:col>
      <xdr:colOff>12839018</xdr:colOff>
      <xdr:row>0</xdr:row>
      <xdr:rowOff>357038</xdr:rowOff>
    </xdr:from>
    <xdr:to>
      <xdr:col>3</xdr:col>
      <xdr:colOff>15582900</xdr:colOff>
      <xdr:row>3</xdr:row>
      <xdr:rowOff>38099</xdr:rowOff>
    </xdr:to>
    <xdr:pic>
      <xdr:nvPicPr>
        <xdr:cNvPr id="4" name="Picture 91" descr="A drawing of shorts with a logo&#10;&#10;Description automatically generated">
          <a:extLst>
            <a:ext uri="{FF2B5EF4-FFF2-40B4-BE49-F238E27FC236}">
              <a16:creationId xmlns:a16="http://schemas.microsoft.com/office/drawing/2014/main" id="{FB23F13C-C4DC-4B96-A9AB-E353DEF219F2}"/>
            </a:ext>
            <a:ext uri="{147F2762-F138-4A5C-976F-8EAC2B608ADB}">
              <a16:predDERef xmlns:a16="http://schemas.microsoft.com/office/drawing/2014/main" pred="{435921AF-65FA-47F7-883A-BF1988036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82518" y="357038"/>
          <a:ext cx="2743882" cy="1624161"/>
        </a:xfrm>
        <a:prstGeom prst="rect">
          <a:avLst/>
        </a:prstGeom>
      </xdr:spPr>
    </xdr:pic>
    <xdr:clientData/>
  </xdr:twoCellAnchor>
  <xdr:twoCellAnchor editAs="oneCell">
    <xdr:from>
      <xdr:col>3</xdr:col>
      <xdr:colOff>1042989</xdr:colOff>
      <xdr:row>26</xdr:row>
      <xdr:rowOff>277120</xdr:rowOff>
    </xdr:from>
    <xdr:to>
      <xdr:col>3</xdr:col>
      <xdr:colOff>5600701</xdr:colOff>
      <xdr:row>27</xdr:row>
      <xdr:rowOff>685800</xdr:rowOff>
    </xdr:to>
    <xdr:pic>
      <xdr:nvPicPr>
        <xdr:cNvPr id="13" name="Picture 12" descr="A screenshot of a computer&#10;&#10;Description automatically generated">
          <a:extLst>
            <a:ext uri="{FF2B5EF4-FFF2-40B4-BE49-F238E27FC236}">
              <a16:creationId xmlns:a16="http://schemas.microsoft.com/office/drawing/2014/main" id="{AFC258E2-589A-4AC9-BC9C-F9F3BA63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02389" y="53198020"/>
          <a:ext cx="4557712" cy="2123180"/>
        </a:xfrm>
        <a:prstGeom prst="rect">
          <a:avLst/>
        </a:prstGeom>
      </xdr:spPr>
    </xdr:pic>
    <xdr:clientData/>
  </xdr:twoCellAnchor>
  <xdr:twoCellAnchor>
    <xdr:from>
      <xdr:col>3</xdr:col>
      <xdr:colOff>2190751</xdr:colOff>
      <xdr:row>20</xdr:row>
      <xdr:rowOff>104775</xdr:rowOff>
    </xdr:from>
    <xdr:to>
      <xdr:col>3</xdr:col>
      <xdr:colOff>5529264</xdr:colOff>
      <xdr:row>21</xdr:row>
      <xdr:rowOff>1127132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1EC5A843-88AF-4D18-BDE3-7A71C0F7C84A}"/>
            </a:ext>
          </a:extLst>
        </xdr:cNvPr>
        <xdr:cNvGrpSpPr/>
      </xdr:nvGrpSpPr>
      <xdr:grpSpPr>
        <a:xfrm>
          <a:off x="7463791" y="34638615"/>
          <a:ext cx="3338513" cy="2729237"/>
          <a:chOff x="28765499" y="2095501"/>
          <a:chExt cx="2457451" cy="2076450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FA902A2B-4CDB-9747-1F3D-CD864A28F5F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9889450" y="2095501"/>
            <a:ext cx="1333500" cy="2076450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A8227392-2134-756E-68E2-7A874EFA11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8765499" y="2133600"/>
            <a:ext cx="1143001" cy="19812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3386341</xdr:colOff>
      <xdr:row>22</xdr:row>
      <xdr:rowOff>155582</xdr:rowOff>
    </xdr:from>
    <xdr:to>
      <xdr:col>3</xdr:col>
      <xdr:colOff>5067299</xdr:colOff>
      <xdr:row>23</xdr:row>
      <xdr:rowOff>1022753</xdr:rowOff>
    </xdr:to>
    <xdr:pic>
      <xdr:nvPicPr>
        <xdr:cNvPr id="20" name="Picture 19" descr="A plastic bag with black text on it&#10;&#10;Description automatically generated">
          <a:extLst>
            <a:ext uri="{FF2B5EF4-FFF2-40B4-BE49-F238E27FC236}">
              <a16:creationId xmlns:a16="http://schemas.microsoft.com/office/drawing/2014/main" id="{74395693-A883-4634-83E7-4C177720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1445741" y="48313982"/>
          <a:ext cx="1680958" cy="208637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2857742</xdr:colOff>
      <xdr:row>18</xdr:row>
      <xdr:rowOff>914400</xdr:rowOff>
    </xdr:from>
    <xdr:to>
      <xdr:col>3</xdr:col>
      <xdr:colOff>5976935</xdr:colOff>
      <xdr:row>19</xdr:row>
      <xdr:rowOff>1034032</xdr:rowOff>
    </xdr:to>
    <xdr:pic>
      <xdr:nvPicPr>
        <xdr:cNvPr id="21" name="Picture 20" descr="A white label with black bar code&#10;&#10;Description automatically generated">
          <a:extLst>
            <a:ext uri="{FF2B5EF4-FFF2-40B4-BE49-F238E27FC236}">
              <a16:creationId xmlns:a16="http://schemas.microsoft.com/office/drawing/2014/main" id="{DD62E55E-080E-4AB4-B374-0BE8F6E7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17142" y="30441900"/>
          <a:ext cx="3119193" cy="1834132"/>
        </a:xfrm>
        <a:prstGeom prst="rect">
          <a:avLst/>
        </a:prstGeom>
      </xdr:spPr>
    </xdr:pic>
    <xdr:clientData/>
  </xdr:twoCellAnchor>
  <xdr:twoCellAnchor>
    <xdr:from>
      <xdr:col>3</xdr:col>
      <xdr:colOff>3657600</xdr:colOff>
      <xdr:row>13</xdr:row>
      <xdr:rowOff>145175</xdr:rowOff>
    </xdr:from>
    <xdr:to>
      <xdr:col>3</xdr:col>
      <xdr:colOff>13144500</xdr:colOff>
      <xdr:row>13</xdr:row>
      <xdr:rowOff>3733803</xdr:rowOff>
    </xdr:to>
    <xdr:pic>
      <xdr:nvPicPr>
        <xdr:cNvPr id="22" name="Picture 21" descr="A label with instructions on it&#10;&#10;Description automatically generated">
          <a:extLst>
            <a:ext uri="{FF2B5EF4-FFF2-40B4-BE49-F238E27FC236}">
              <a16:creationId xmlns:a16="http://schemas.microsoft.com/office/drawing/2014/main" id="{7A888C48-450B-405D-857D-24B041F74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5400000">
          <a:off x="11750236" y="15369739"/>
          <a:ext cx="3588628" cy="948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72B3AE8C" TargetMode="External"/><Relationship Id="rId1" Type="http://schemas.openxmlformats.org/officeDocument/2006/relationships/externalLinkPath" Target="file:///\\72B3AE8C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09375" defaultRowHeight="16.8"/>
  <cols>
    <col min="1" max="1" width="8.44140625" style="38" customWidth="1"/>
    <col min="2" max="2" width="25" style="38" customWidth="1"/>
    <col min="3" max="3" width="24.109375" style="38" customWidth="1"/>
    <col min="4" max="4" width="29.5546875" style="38" customWidth="1"/>
    <col min="5" max="5" width="29.33203125" style="38" customWidth="1"/>
    <col min="6" max="6" width="24.5546875" style="38" customWidth="1"/>
    <col min="7" max="7" width="20" style="39" customWidth="1"/>
    <col min="8" max="8" width="16" style="38" customWidth="1"/>
    <col min="9" max="9" width="18.5546875" style="38" customWidth="1"/>
    <col min="10" max="10" width="16" style="38" customWidth="1"/>
    <col min="11" max="11" width="22.109375" style="38" customWidth="1"/>
    <col min="12" max="12" width="18.88671875" style="38" customWidth="1"/>
    <col min="13" max="13" width="14.109375" style="38" customWidth="1"/>
    <col min="14" max="15" width="13.44140625" style="38" customWidth="1"/>
    <col min="16" max="16" width="24.109375" style="38" customWidth="1"/>
    <col min="17" max="17" width="14.88671875" style="38" bestFit="1" customWidth="1"/>
    <col min="18" max="16384" width="9.109375" style="38"/>
  </cols>
  <sheetData>
    <row r="1" spans="1:16" s="4" customFormat="1" ht="39.9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56" t="s">
        <v>0</v>
      </c>
      <c r="N1" s="456" t="s">
        <v>0</v>
      </c>
      <c r="O1" s="457" t="s">
        <v>1</v>
      </c>
      <c r="P1" s="457"/>
    </row>
    <row r="2" spans="1:16" s="4" customFormat="1" ht="39.9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56" t="s">
        <v>2</v>
      </c>
      <c r="N2" s="456" t="s">
        <v>2</v>
      </c>
      <c r="O2" s="458" t="s">
        <v>3</v>
      </c>
      <c r="P2" s="458"/>
    </row>
    <row r="3" spans="1:16" s="4" customFormat="1" ht="39.9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56" t="s">
        <v>4</v>
      </c>
      <c r="N3" s="456" t="s">
        <v>4</v>
      </c>
      <c r="O3" s="459" t="s">
        <v>5</v>
      </c>
      <c r="P3" s="457"/>
    </row>
    <row r="4" spans="1:16" s="5" customFormat="1" ht="33" customHeight="1" thickBot="1">
      <c r="B4" s="6" t="s">
        <v>6</v>
      </c>
      <c r="G4" s="7"/>
    </row>
    <row r="5" spans="1:16" s="5" customFormat="1" ht="57.9" customHeight="1">
      <c r="B5" s="8" t="s">
        <v>7</v>
      </c>
      <c r="C5" s="8"/>
      <c r="D5" s="6"/>
      <c r="F5" s="9"/>
      <c r="G5" s="442" t="s">
        <v>8</v>
      </c>
      <c r="H5" s="443"/>
      <c r="I5" s="443"/>
      <c r="J5" s="443"/>
      <c r="K5" s="443"/>
      <c r="L5" s="444"/>
    </row>
    <row r="6" spans="1:16" s="10" customFormat="1" ht="57.9" customHeight="1">
      <c r="B6" s="11" t="s">
        <v>9</v>
      </c>
      <c r="C6" s="11"/>
      <c r="D6" s="12" t="s">
        <v>10</v>
      </c>
      <c r="E6" s="14"/>
      <c r="F6" s="11"/>
      <c r="G6" s="445"/>
      <c r="H6" s="446"/>
      <c r="I6" s="446"/>
      <c r="J6" s="446"/>
      <c r="K6" s="446"/>
      <c r="L6" s="447"/>
      <c r="M6" s="13"/>
      <c r="N6" s="13"/>
      <c r="O6" s="13"/>
      <c r="P6" s="13"/>
    </row>
    <row r="7" spans="1:16" s="10" customFormat="1" ht="57.9" customHeight="1">
      <c r="B7" s="11" t="s">
        <v>11</v>
      </c>
      <c r="C7" s="11"/>
      <c r="D7" s="12" t="s">
        <v>12</v>
      </c>
      <c r="E7" s="12"/>
      <c r="F7" s="11"/>
      <c r="G7" s="445"/>
      <c r="H7" s="446"/>
      <c r="I7" s="446"/>
      <c r="J7" s="446"/>
      <c r="K7" s="446"/>
      <c r="L7" s="447"/>
      <c r="M7" s="13"/>
      <c r="N7" s="13"/>
      <c r="O7" s="13"/>
      <c r="P7" s="13"/>
    </row>
    <row r="8" spans="1:16" s="10" customFormat="1" ht="57.9" customHeight="1" thickBot="1">
      <c r="B8" s="11" t="s">
        <v>13</v>
      </c>
      <c r="C8" s="11"/>
      <c r="D8" s="451" t="s">
        <v>14</v>
      </c>
      <c r="E8" s="451"/>
      <c r="F8" s="451"/>
      <c r="G8" s="448"/>
      <c r="H8" s="449"/>
      <c r="I8" s="449"/>
      <c r="J8" s="449"/>
      <c r="K8" s="449"/>
      <c r="L8" s="450"/>
      <c r="M8" s="13"/>
      <c r="N8" s="13"/>
      <c r="O8" s="13"/>
      <c r="P8" s="13"/>
    </row>
    <row r="9" spans="1:16" s="15" customFormat="1" ht="32.4">
      <c r="B9" s="16" t="s">
        <v>15</v>
      </c>
      <c r="C9" s="16"/>
      <c r="D9" s="137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319" t="s">
        <v>17</v>
      </c>
      <c r="C10" s="319"/>
      <c r="D10" s="136" t="s">
        <v>18</v>
      </c>
      <c r="E10" s="136"/>
      <c r="F10" s="136"/>
      <c r="G10" s="320"/>
      <c r="H10" s="136"/>
      <c r="I10" s="182"/>
      <c r="J10" s="182" t="s">
        <v>19</v>
      </c>
      <c r="K10" s="182"/>
      <c r="L10" s="182" t="s">
        <v>20</v>
      </c>
      <c r="M10" s="321"/>
      <c r="N10" s="321"/>
      <c r="O10" s="321"/>
      <c r="P10" s="321"/>
    </row>
    <row r="11" spans="1:16" s="15" customFormat="1" ht="68.25" customHeight="1">
      <c r="B11" s="182" t="s">
        <v>21</v>
      </c>
      <c r="C11" s="182"/>
      <c r="D11" s="452">
        <v>44964</v>
      </c>
      <c r="E11" s="453"/>
      <c r="F11" s="453"/>
      <c r="G11" s="323"/>
      <c r="H11" s="322"/>
      <c r="I11" s="182"/>
      <c r="J11" s="182" t="s">
        <v>22</v>
      </c>
      <c r="K11" s="182"/>
      <c r="L11" s="454" t="s">
        <v>23</v>
      </c>
      <c r="M11" s="454"/>
      <c r="N11" s="454"/>
      <c r="O11" s="454"/>
      <c r="P11" s="454"/>
    </row>
    <row r="12" spans="1:16" s="15" customFormat="1" ht="32.4">
      <c r="B12" s="182" t="s">
        <v>24</v>
      </c>
      <c r="C12" s="182"/>
      <c r="D12" s="324"/>
      <c r="E12" s="182"/>
      <c r="F12" s="182"/>
      <c r="G12" s="325"/>
      <c r="H12" s="326"/>
      <c r="I12" s="182"/>
      <c r="J12" s="182" t="s">
        <v>25</v>
      </c>
      <c r="L12" s="182" t="s">
        <v>26</v>
      </c>
      <c r="M12" s="182"/>
      <c r="N12" s="326"/>
      <c r="O12" s="326"/>
      <c r="P12" s="321"/>
    </row>
    <row r="13" spans="1:16" s="15" customFormat="1" ht="32.4">
      <c r="B13" s="455"/>
      <c r="C13" s="455"/>
      <c r="D13" s="455"/>
      <c r="E13" s="455"/>
      <c r="F13" s="455"/>
      <c r="G13" s="325"/>
      <c r="H13" s="326"/>
      <c r="I13" s="182"/>
      <c r="J13" s="182" t="s">
        <v>27</v>
      </c>
      <c r="K13" s="182"/>
      <c r="L13" s="182" t="s">
        <v>28</v>
      </c>
      <c r="M13" s="326"/>
      <c r="N13" s="321"/>
      <c r="O13" s="321"/>
      <c r="P13" s="326"/>
    </row>
    <row r="14" spans="1:16" s="15" customFormat="1" ht="32.4">
      <c r="B14" s="182" t="s">
        <v>29</v>
      </c>
      <c r="C14" s="182"/>
      <c r="D14" s="182" t="s">
        <v>30</v>
      </c>
      <c r="E14" s="182"/>
      <c r="F14" s="182"/>
      <c r="G14" s="327"/>
      <c r="H14" s="182"/>
      <c r="I14" s="182"/>
      <c r="J14" s="182" t="s">
        <v>31</v>
      </c>
      <c r="K14" s="182"/>
      <c r="L14" s="321" t="s">
        <v>32</v>
      </c>
      <c r="M14" s="321"/>
      <c r="N14" s="321"/>
      <c r="O14" s="321"/>
      <c r="P14" s="321"/>
    </row>
    <row r="15" spans="1:16" s="15" customFormat="1" ht="21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34</v>
      </c>
      <c r="D17" s="108" t="s">
        <v>35</v>
      </c>
      <c r="E17" s="109" t="s">
        <v>36</v>
      </c>
      <c r="F17" s="109"/>
      <c r="G17" s="109" t="s">
        <v>37</v>
      </c>
      <c r="H17" s="109" t="s">
        <v>38</v>
      </c>
      <c r="I17" s="109" t="s">
        <v>39</v>
      </c>
      <c r="J17" s="109" t="s">
        <v>40</v>
      </c>
      <c r="K17" s="109" t="s">
        <v>41</v>
      </c>
      <c r="L17" s="109"/>
      <c r="M17" s="109"/>
      <c r="N17" s="109"/>
      <c r="O17" s="109"/>
      <c r="P17" s="110" t="s">
        <v>42</v>
      </c>
    </row>
    <row r="18" spans="2:16" s="111" customFormat="1" ht="80.25" hidden="1" customHeight="1">
      <c r="B18" s="112" t="s">
        <v>43</v>
      </c>
      <c r="C18" s="113"/>
      <c r="D18" s="114" t="s">
        <v>44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45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46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>SUM(H18:H19)</f>
        <v>0</v>
      </c>
      <c r="I20" s="135">
        <f>SUM(I18:I19)</f>
        <v>0</v>
      </c>
      <c r="J20" s="135">
        <f>SUM(J18:J19)</f>
        <v>0</v>
      </c>
      <c r="K20" s="135">
        <f>SUM(K18:K19)</f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34</v>
      </c>
      <c r="D22" s="151" t="s">
        <v>35</v>
      </c>
      <c r="E22" s="152" t="s">
        <v>36</v>
      </c>
      <c r="F22" s="152"/>
      <c r="G22" s="152" t="s">
        <v>37</v>
      </c>
      <c r="H22" s="152" t="s">
        <v>38</v>
      </c>
      <c r="I22" s="152" t="s">
        <v>39</v>
      </c>
      <c r="J22" s="152" t="s">
        <v>40</v>
      </c>
      <c r="K22" s="152" t="s">
        <v>41</v>
      </c>
      <c r="L22" s="153"/>
      <c r="M22" s="153"/>
      <c r="N22" s="153"/>
      <c r="O22" s="153"/>
      <c r="P22" s="154" t="s">
        <v>42</v>
      </c>
    </row>
    <row r="23" spans="2:16" s="155" customFormat="1" ht="91.5" customHeight="1">
      <c r="B23" s="156" t="s">
        <v>43</v>
      </c>
      <c r="C23" s="157"/>
      <c r="D23" s="158" t="s">
        <v>47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45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>ROUNDUP(H23*5%,0)</f>
        <v>13</v>
      </c>
      <c r="I24" s="162">
        <f>ROUNDUP(I23*5%,0)</f>
        <v>12</v>
      </c>
      <c r="J24" s="162">
        <f>ROUNDUP(J23*5%,0)</f>
        <v>5</v>
      </c>
      <c r="K24" s="162">
        <f>ROUNDUP(K23*5%,0)</f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46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34</v>
      </c>
      <c r="D27" s="114" t="s">
        <v>35</v>
      </c>
      <c r="E27" s="115" t="s">
        <v>36</v>
      </c>
      <c r="F27" s="116"/>
      <c r="G27" s="116" t="s">
        <v>37</v>
      </c>
      <c r="H27" s="116" t="s">
        <v>38</v>
      </c>
      <c r="I27" s="116" t="s">
        <v>39</v>
      </c>
      <c r="J27" s="116" t="s">
        <v>40</v>
      </c>
      <c r="K27" s="116" t="s">
        <v>41</v>
      </c>
      <c r="L27" s="116"/>
      <c r="M27" s="116"/>
      <c r="N27" s="116"/>
      <c r="O27" s="116"/>
      <c r="P27" s="117" t="s">
        <v>42</v>
      </c>
    </row>
    <row r="28" spans="2:16" s="111" customFormat="1" ht="111.75" hidden="1" customHeight="1">
      <c r="B28" s="112" t="s">
        <v>43</v>
      </c>
      <c r="C28" s="113"/>
      <c r="D28" s="433" t="s">
        <v>48</v>
      </c>
      <c r="E28" s="433"/>
      <c r="F28" s="433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45</v>
      </c>
      <c r="C29" s="113"/>
      <c r="D29" s="433" t="str">
        <f>+D28</f>
        <v>WASHED BURGUNDY</v>
      </c>
      <c r="E29" s="433"/>
      <c r="F29" s="433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46</v>
      </c>
      <c r="C30" s="132"/>
      <c r="D30" s="434" t="str">
        <f>+D29</f>
        <v>WASHED BURGUNDY</v>
      </c>
      <c r="E30" s="434"/>
      <c r="F30" s="434"/>
      <c r="G30" s="131">
        <f>SUM(G28:G29)</f>
        <v>0</v>
      </c>
      <c r="H30" s="131">
        <f>SUM(H28:H29)</f>
        <v>0</v>
      </c>
      <c r="I30" s="131">
        <f>SUM(I28:I29)</f>
        <v>0</v>
      </c>
      <c r="J30" s="131">
        <f>SUM(J28:J29)</f>
        <v>0</v>
      </c>
      <c r="K30" s="131">
        <f>SUM(K28:K29)</f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34</v>
      </c>
      <c r="D32" s="108" t="s">
        <v>35</v>
      </c>
      <c r="E32" s="131" t="s">
        <v>36</v>
      </c>
      <c r="F32" s="131"/>
      <c r="G32" s="131" t="s">
        <v>37</v>
      </c>
      <c r="H32" s="131" t="s">
        <v>38</v>
      </c>
      <c r="I32" s="131" t="s">
        <v>39</v>
      </c>
      <c r="J32" s="131" t="s">
        <v>40</v>
      </c>
      <c r="K32" s="131" t="s">
        <v>41</v>
      </c>
      <c r="L32" s="131"/>
      <c r="M32" s="131"/>
      <c r="N32" s="131"/>
      <c r="O32" s="131"/>
      <c r="P32" s="110" t="s">
        <v>42</v>
      </c>
    </row>
    <row r="33" spans="1:16" s="111" customFormat="1" ht="74.25" hidden="1" customHeight="1">
      <c r="B33" s="112" t="s">
        <v>43</v>
      </c>
      <c r="C33" s="113"/>
      <c r="D33" s="114" t="s">
        <v>49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45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46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>SUM(H33:H34)</f>
        <v>0</v>
      </c>
      <c r="I35" s="122">
        <f>SUM(I33:I34)</f>
        <v>0</v>
      </c>
      <c r="J35" s="122">
        <f>SUM(J33:J34)</f>
        <v>0</v>
      </c>
      <c r="K35" s="122">
        <f>SUM(K33:K34)</f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34</v>
      </c>
      <c r="D37" s="108" t="s">
        <v>35</v>
      </c>
      <c r="E37" s="109" t="s">
        <v>36</v>
      </c>
      <c r="F37" s="109"/>
      <c r="G37" s="109" t="s">
        <v>37</v>
      </c>
      <c r="H37" s="109" t="s">
        <v>38</v>
      </c>
      <c r="I37" s="109" t="s">
        <v>39</v>
      </c>
      <c r="J37" s="109" t="s">
        <v>40</v>
      </c>
      <c r="K37" s="109" t="s">
        <v>41</v>
      </c>
      <c r="L37" s="109"/>
      <c r="M37" s="109"/>
      <c r="N37" s="109"/>
      <c r="O37" s="109"/>
      <c r="P37" s="110" t="s">
        <v>42</v>
      </c>
    </row>
    <row r="38" spans="1:16" s="111" customFormat="1" ht="74.25" hidden="1" customHeight="1">
      <c r="B38" s="112" t="s">
        <v>43</v>
      </c>
      <c r="C38" s="113"/>
      <c r="D38" s="114" t="s">
        <v>50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45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46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8.4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51</v>
      </c>
      <c r="C42" s="170"/>
      <c r="D42" s="169"/>
      <c r="E42" s="171"/>
      <c r="F42" s="172"/>
      <c r="G42" s="172">
        <f>G20+G25+G30+G35</f>
        <v>133</v>
      </c>
      <c r="H42" s="172">
        <f>H20+H25+H30+H35</f>
        <v>268</v>
      </c>
      <c r="I42" s="172">
        <f>I20+I25+I30+I35</f>
        <v>248</v>
      </c>
      <c r="J42" s="172">
        <f>J20+J25+J30+J35</f>
        <v>105</v>
      </c>
      <c r="K42" s="172">
        <f>K20+K25+K30+K35</f>
        <v>15</v>
      </c>
      <c r="L42" s="172"/>
      <c r="M42" s="172"/>
      <c r="N42" s="172"/>
      <c r="O42" s="172"/>
      <c r="P42" s="172">
        <f>P20+P25+P30+P35</f>
        <v>769</v>
      </c>
    </row>
    <row r="43" spans="1:16" s="99" customFormat="1" ht="20.25" customHeight="1">
      <c r="B43" s="100"/>
      <c r="C43" s="101"/>
      <c r="D43" s="435" t="s">
        <v>52</v>
      </c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 s="4" customFormat="1" ht="59.1" customHeight="1" thickBot="1">
      <c r="B44" s="87" t="s">
        <v>53</v>
      </c>
      <c r="C44" s="24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</row>
    <row r="45" spans="1:16" s="25" customFormat="1" ht="120.6" thickBot="1">
      <c r="A45" s="437" t="s">
        <v>54</v>
      </c>
      <c r="B45" s="438"/>
      <c r="C45" s="438"/>
      <c r="D45" s="81" t="s">
        <v>55</v>
      </c>
      <c r="E45" s="82" t="s">
        <v>56</v>
      </c>
      <c r="F45" s="81" t="s">
        <v>57</v>
      </c>
      <c r="G45" s="83" t="s">
        <v>58</v>
      </c>
      <c r="H45" s="83" t="s">
        <v>59</v>
      </c>
      <c r="I45" s="83" t="s">
        <v>60</v>
      </c>
      <c r="J45" s="83" t="s">
        <v>61</v>
      </c>
      <c r="K45" s="83" t="s">
        <v>62</v>
      </c>
      <c r="L45" s="83" t="s">
        <v>63</v>
      </c>
      <c r="M45" s="439" t="s">
        <v>64</v>
      </c>
      <c r="N45" s="440"/>
      <c r="O45" s="440"/>
      <c r="P45" s="441"/>
    </row>
    <row r="46" spans="1:16" s="34" customFormat="1" ht="45.75" hidden="1" customHeight="1">
      <c r="A46" s="430" t="str">
        <f>D18</f>
        <v>BLACK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1:16" s="128" customFormat="1" ht="120" hidden="1" customHeight="1">
      <c r="A47" s="129">
        <v>1</v>
      </c>
      <c r="B47" s="425" t="str">
        <f>$L$11</f>
        <v>100% DRY COTTON FLEECE 410GSM</v>
      </c>
      <c r="C47" s="425"/>
      <c r="D47" s="190" t="s">
        <v>65</v>
      </c>
      <c r="E47" s="190" t="str">
        <f>A46</f>
        <v>BLACK</v>
      </c>
      <c r="F47" s="129" t="s">
        <v>38</v>
      </c>
      <c r="G47" s="191">
        <f>$P$20</f>
        <v>0</v>
      </c>
      <c r="H47" s="192">
        <v>1.5</v>
      </c>
      <c r="I47" s="179">
        <f>G47*H47</f>
        <v>0</v>
      </c>
      <c r="J47" s="179"/>
      <c r="K47" s="179"/>
      <c r="L47" s="328"/>
      <c r="M47" s="426"/>
      <c r="N47" s="427"/>
      <c r="O47" s="427"/>
      <c r="P47" s="428"/>
    </row>
    <row r="48" spans="1:16" s="128" customFormat="1" ht="89.25" hidden="1" customHeight="1">
      <c r="A48" s="129">
        <v>2</v>
      </c>
      <c r="B48" s="425" t="s">
        <v>66</v>
      </c>
      <c r="C48" s="425"/>
      <c r="D48" s="190" t="s">
        <v>67</v>
      </c>
      <c r="E48" s="190" t="str">
        <f>E47</f>
        <v>BLACK</v>
      </c>
      <c r="F48" s="129" t="s">
        <v>38</v>
      </c>
      <c r="G48" s="191">
        <f>$P$20</f>
        <v>0</v>
      </c>
      <c r="H48" s="192">
        <v>0.3</v>
      </c>
      <c r="I48" s="179">
        <f>G48*H48</f>
        <v>0</v>
      </c>
      <c r="J48" s="179"/>
      <c r="K48" s="179"/>
      <c r="L48" s="328"/>
      <c r="M48" s="426"/>
      <c r="N48" s="427"/>
      <c r="O48" s="427"/>
      <c r="P48" s="428"/>
    </row>
    <row r="49" spans="1:16" s="128" customFormat="1" ht="129" hidden="1" customHeight="1">
      <c r="A49" s="129">
        <v>3</v>
      </c>
      <c r="B49" s="429" t="s">
        <v>68</v>
      </c>
      <c r="C49" s="429"/>
      <c r="D49" s="190" t="s">
        <v>69</v>
      </c>
      <c r="E49" s="190" t="str">
        <f>E48</f>
        <v>BLACK</v>
      </c>
      <c r="F49" s="129" t="s">
        <v>38</v>
      </c>
      <c r="G49" s="191">
        <f>$P$20</f>
        <v>0</v>
      </c>
      <c r="H49" s="130">
        <v>0.3</v>
      </c>
      <c r="I49" s="179">
        <f>G49*H49</f>
        <v>0</v>
      </c>
      <c r="J49" s="179"/>
      <c r="K49" s="179"/>
      <c r="L49" s="328"/>
      <c r="M49" s="426"/>
      <c r="N49" s="427"/>
      <c r="O49" s="427"/>
      <c r="P49" s="428"/>
    </row>
    <row r="50" spans="1:16" s="34" customFormat="1" ht="51.75" customHeight="1">
      <c r="A50" s="422" t="str">
        <f>D23</f>
        <v>GREY HEATHER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4"/>
    </row>
    <row r="51" spans="1:16" s="128" customFormat="1" ht="186.75" customHeight="1">
      <c r="A51" s="129">
        <v>1</v>
      </c>
      <c r="B51" s="425" t="str">
        <f>$L$11</f>
        <v>100% DRY COTTON FLEECE 410GSM</v>
      </c>
      <c r="C51" s="425"/>
      <c r="D51" s="190" t="s">
        <v>65</v>
      </c>
      <c r="E51" s="190" t="str">
        <f>A50</f>
        <v>GREY HEATHER</v>
      </c>
      <c r="F51" s="129" t="s">
        <v>38</v>
      </c>
      <c r="G51" s="191">
        <f>$P$25</f>
        <v>769</v>
      </c>
      <c r="H51" s="329">
        <v>0.61</v>
      </c>
      <c r="I51" s="179">
        <f>G51*H51</f>
        <v>469.09</v>
      </c>
      <c r="J51" s="174">
        <f>I51*0.7%+(I51/50)*0.5+4</f>
        <v>11.97453</v>
      </c>
      <c r="K51" s="173">
        <v>2</v>
      </c>
      <c r="L51" s="330">
        <f>SUBTOTAL(9,I51:K51)</f>
        <v>483.06452999999999</v>
      </c>
      <c r="M51" s="426" t="s">
        <v>70</v>
      </c>
      <c r="N51" s="427"/>
      <c r="O51" s="427"/>
      <c r="P51" s="428"/>
    </row>
    <row r="52" spans="1:16" s="128" customFormat="1" ht="186.75" customHeight="1">
      <c r="A52" s="129">
        <v>2</v>
      </c>
      <c r="B52" s="425" t="s">
        <v>66</v>
      </c>
      <c r="C52" s="425"/>
      <c r="D52" s="190" t="s">
        <v>67</v>
      </c>
      <c r="E52" s="190" t="str">
        <f>E51</f>
        <v>GREY HEATHER</v>
      </c>
      <c r="F52" s="129" t="s">
        <v>38</v>
      </c>
      <c r="G52" s="191">
        <f>$P$25</f>
        <v>769</v>
      </c>
      <c r="H52" s="192">
        <v>0.255</v>
      </c>
      <c r="I52" s="179">
        <f>G52*H52</f>
        <v>196.095</v>
      </c>
      <c r="J52" s="176">
        <f>I52*0.7%+(I52/50)*0.5+2</f>
        <v>5.333615</v>
      </c>
      <c r="K52" s="175"/>
      <c r="L52" s="328">
        <f>SUBTOTAL(9,I52:K52)</f>
        <v>201.42861500000001</v>
      </c>
      <c r="M52" s="426" t="s">
        <v>71</v>
      </c>
      <c r="N52" s="427"/>
      <c r="O52" s="427"/>
      <c r="P52" s="428"/>
    </row>
    <row r="53" spans="1:16" s="128" customFormat="1" ht="186.75" customHeight="1">
      <c r="A53" s="129">
        <v>3</v>
      </c>
      <c r="B53" s="429" t="s">
        <v>68</v>
      </c>
      <c r="C53" s="429"/>
      <c r="D53" s="190" t="s">
        <v>69</v>
      </c>
      <c r="E53" s="190" t="str">
        <f>E52</f>
        <v>GREY HEATHER</v>
      </c>
      <c r="F53" s="129" t="s">
        <v>38</v>
      </c>
      <c r="G53" s="191">
        <f>$P$25</f>
        <v>769</v>
      </c>
      <c r="H53" s="130">
        <v>1.4999999999999999E-2</v>
      </c>
      <c r="I53" s="179">
        <f>G53*H53</f>
        <v>11.535</v>
      </c>
      <c r="J53" s="176">
        <f>I53*0.7%+(I53/50)*0.5+1</f>
        <v>1.1960950000000001</v>
      </c>
      <c r="K53" s="175"/>
      <c r="L53" s="328">
        <f>SUBTOTAL(9,I53:K53)</f>
        <v>12.731095</v>
      </c>
      <c r="M53" s="426" t="s">
        <v>72</v>
      </c>
      <c r="N53" s="427"/>
      <c r="O53" s="427"/>
      <c r="P53" s="428"/>
    </row>
    <row r="54" spans="1:16" s="34" customFormat="1" ht="51.75" hidden="1" customHeight="1">
      <c r="A54" s="422" t="str">
        <f>D28</f>
        <v>WASHED BURGUNDY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4"/>
    </row>
    <row r="55" spans="1:16" s="128" customFormat="1" ht="96.75" hidden="1" customHeight="1">
      <c r="A55" s="129">
        <v>1</v>
      </c>
      <c r="B55" s="425" t="str">
        <f>$L$11</f>
        <v>100% DRY COTTON FLEECE 410GSM</v>
      </c>
      <c r="C55" s="425"/>
      <c r="D55" s="190" t="s">
        <v>65</v>
      </c>
      <c r="E55" s="190" t="str">
        <f>A54</f>
        <v>WASHED BURGUNDY</v>
      </c>
      <c r="F55" s="129" t="s">
        <v>38</v>
      </c>
      <c r="G55" s="191">
        <f>$P$20</f>
        <v>0</v>
      </c>
      <c r="H55" s="192">
        <v>1.5</v>
      </c>
      <c r="I55" s="179">
        <f>G55*H55</f>
        <v>0</v>
      </c>
      <c r="J55" s="179"/>
      <c r="K55" s="179"/>
      <c r="L55" s="328"/>
      <c r="M55" s="426"/>
      <c r="N55" s="427"/>
      <c r="O55" s="427"/>
      <c r="P55" s="428"/>
    </row>
    <row r="56" spans="1:16" s="128" customFormat="1" ht="70.5" hidden="1" customHeight="1">
      <c r="A56" s="129">
        <v>2</v>
      </c>
      <c r="B56" s="425" t="s">
        <v>66</v>
      </c>
      <c r="C56" s="425"/>
      <c r="D56" s="190" t="s">
        <v>67</v>
      </c>
      <c r="E56" s="190" t="str">
        <f>E55</f>
        <v>WASHED BURGUNDY</v>
      </c>
      <c r="F56" s="129" t="s">
        <v>38</v>
      </c>
      <c r="G56" s="191">
        <f>$P$20</f>
        <v>0</v>
      </c>
      <c r="H56" s="192">
        <v>0.3</v>
      </c>
      <c r="I56" s="179">
        <f>G56*H56</f>
        <v>0</v>
      </c>
      <c r="J56" s="179"/>
      <c r="K56" s="179"/>
      <c r="L56" s="328"/>
      <c r="M56" s="426"/>
      <c r="N56" s="427"/>
      <c r="O56" s="427"/>
      <c r="P56" s="428"/>
    </row>
    <row r="57" spans="1:16" s="128" customFormat="1" ht="125.25" hidden="1" customHeight="1">
      <c r="A57" s="129">
        <v>3</v>
      </c>
      <c r="B57" s="429" t="s">
        <v>68</v>
      </c>
      <c r="C57" s="429"/>
      <c r="D57" s="190" t="s">
        <v>69</v>
      </c>
      <c r="E57" s="190" t="str">
        <f>E56</f>
        <v>WASHED BURGUNDY</v>
      </c>
      <c r="F57" s="129" t="s">
        <v>38</v>
      </c>
      <c r="G57" s="191">
        <f>$P$20</f>
        <v>0</v>
      </c>
      <c r="H57" s="130">
        <v>0.3</v>
      </c>
      <c r="I57" s="179">
        <f>G57*H57</f>
        <v>0</v>
      </c>
      <c r="J57" s="179"/>
      <c r="K57" s="179"/>
      <c r="L57" s="328"/>
      <c r="M57" s="426"/>
      <c r="N57" s="427"/>
      <c r="O57" s="427"/>
      <c r="P57" s="428"/>
    </row>
    <row r="58" spans="1:16" s="34" customFormat="1" ht="51.75" hidden="1" customHeight="1">
      <c r="A58" s="422" t="str">
        <f>D33</f>
        <v>LIME</v>
      </c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4"/>
    </row>
    <row r="59" spans="1:16" s="128" customFormat="1" ht="96.75" hidden="1" customHeight="1">
      <c r="A59" s="129">
        <v>1</v>
      </c>
      <c r="B59" s="425" t="str">
        <f>$L$11</f>
        <v>100% DRY COTTON FLEECE 410GSM</v>
      </c>
      <c r="C59" s="425"/>
      <c r="D59" s="190" t="s">
        <v>65</v>
      </c>
      <c r="E59" s="190" t="str">
        <f>A58</f>
        <v>LIME</v>
      </c>
      <c r="F59" s="129" t="s">
        <v>38</v>
      </c>
      <c r="G59" s="191">
        <f>$P$20</f>
        <v>0</v>
      </c>
      <c r="H59" s="192">
        <v>1.5</v>
      </c>
      <c r="I59" s="179">
        <f>G59*H59</f>
        <v>0</v>
      </c>
      <c r="J59" s="179"/>
      <c r="K59" s="179"/>
      <c r="L59" s="328"/>
      <c r="M59" s="426"/>
      <c r="N59" s="427"/>
      <c r="O59" s="427"/>
      <c r="P59" s="428"/>
    </row>
    <row r="60" spans="1:16" s="128" customFormat="1" ht="70.5" hidden="1" customHeight="1">
      <c r="A60" s="129">
        <v>2</v>
      </c>
      <c r="B60" s="425" t="s">
        <v>66</v>
      </c>
      <c r="C60" s="425"/>
      <c r="D60" s="190" t="s">
        <v>67</v>
      </c>
      <c r="E60" s="190" t="str">
        <f>E59</f>
        <v>LIME</v>
      </c>
      <c r="F60" s="129" t="s">
        <v>38</v>
      </c>
      <c r="G60" s="191">
        <f>$P$20</f>
        <v>0</v>
      </c>
      <c r="H60" s="192">
        <v>0.3</v>
      </c>
      <c r="I60" s="179">
        <f>G60*H60</f>
        <v>0</v>
      </c>
      <c r="J60" s="179"/>
      <c r="K60" s="179"/>
      <c r="L60" s="328"/>
      <c r="M60" s="426"/>
      <c r="N60" s="427"/>
      <c r="O60" s="427"/>
      <c r="P60" s="428"/>
    </row>
    <row r="61" spans="1:16" s="128" customFormat="1" ht="125.25" hidden="1" customHeight="1">
      <c r="A61" s="129">
        <v>3</v>
      </c>
      <c r="B61" s="429" t="s">
        <v>68</v>
      </c>
      <c r="C61" s="429"/>
      <c r="D61" s="190" t="s">
        <v>69</v>
      </c>
      <c r="E61" s="190" t="str">
        <f>E60</f>
        <v>LIME</v>
      </c>
      <c r="F61" s="129" t="s">
        <v>38</v>
      </c>
      <c r="G61" s="191">
        <f>$P$20</f>
        <v>0</v>
      </c>
      <c r="H61" s="130">
        <v>0.3</v>
      </c>
      <c r="I61" s="179">
        <f>G61*H61</f>
        <v>0</v>
      </c>
      <c r="J61" s="179"/>
      <c r="K61" s="179"/>
      <c r="L61" s="328"/>
      <c r="M61" s="426"/>
      <c r="N61" s="427"/>
      <c r="O61" s="427"/>
      <c r="P61" s="428"/>
    </row>
    <row r="62" spans="1:16" s="34" customFormat="1" ht="21.75" customHeight="1">
      <c r="A62" s="422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4"/>
    </row>
    <row r="63" spans="1:16" s="26" customFormat="1" ht="33" thickBot="1">
      <c r="B63" s="87" t="s">
        <v>73</v>
      </c>
      <c r="C63" s="27"/>
      <c r="D63" s="27"/>
      <c r="E63" s="27"/>
      <c r="G63" s="28"/>
      <c r="P63" s="29"/>
    </row>
    <row r="64" spans="1:16" s="40" customFormat="1" ht="96">
      <c r="A64" s="410" t="s">
        <v>74</v>
      </c>
      <c r="B64" s="411"/>
      <c r="C64" s="411"/>
      <c r="D64" s="411"/>
      <c r="E64" s="412"/>
      <c r="F64" s="84" t="s">
        <v>75</v>
      </c>
      <c r="G64" s="84" t="s">
        <v>76</v>
      </c>
      <c r="H64" s="413" t="s">
        <v>77</v>
      </c>
      <c r="I64" s="414"/>
      <c r="J64" s="85" t="s">
        <v>57</v>
      </c>
      <c r="K64" s="84" t="s">
        <v>78</v>
      </c>
      <c r="L64" s="84" t="s">
        <v>79</v>
      </c>
      <c r="M64" s="86" t="s">
        <v>80</v>
      </c>
      <c r="N64" s="86" t="s">
        <v>81</v>
      </c>
      <c r="O64" s="86" t="s">
        <v>82</v>
      </c>
      <c r="P64" s="86" t="s">
        <v>83</v>
      </c>
    </row>
    <row r="65" spans="1:16" s="15" customFormat="1" ht="57.75" hidden="1" customHeight="1">
      <c r="A65" s="187">
        <v>1</v>
      </c>
      <c r="B65" s="398" t="s">
        <v>84</v>
      </c>
      <c r="C65" s="398"/>
      <c r="D65" s="398"/>
      <c r="E65" s="398"/>
      <c r="F65" s="181" t="str">
        <f>H65</f>
        <v>BLACK</v>
      </c>
      <c r="G65" s="218"/>
      <c r="H65" s="402" t="str">
        <f>$D$18</f>
        <v>BLACK</v>
      </c>
      <c r="I65" s="401" t="str">
        <f t="shared" ref="I65:I88" si="0">$E$47</f>
        <v>BLACK</v>
      </c>
      <c r="J65" s="183" t="s">
        <v>85</v>
      </c>
      <c r="K65" s="183">
        <f>$P$20</f>
        <v>0</v>
      </c>
      <c r="L65" s="331">
        <f>195/5000</f>
        <v>3.9E-2</v>
      </c>
      <c r="M65" s="188">
        <f t="shared" ref="M65:M72" si="1">K65*L65</f>
        <v>0</v>
      </c>
      <c r="N65" s="188"/>
      <c r="O65" s="184">
        <f t="shared" ref="O65:O88" si="2">ROUNDUP(N65+M65,0)</f>
        <v>0</v>
      </c>
      <c r="P65" s="332"/>
    </row>
    <row r="66" spans="1:16" s="15" customFormat="1" ht="84" customHeight="1">
      <c r="A66" s="187">
        <v>1</v>
      </c>
      <c r="B66" s="398" t="s">
        <v>84</v>
      </c>
      <c r="C66" s="398"/>
      <c r="D66" s="398"/>
      <c r="E66" s="398"/>
      <c r="F66" s="181" t="str">
        <f>H66</f>
        <v>GREY HEATHER</v>
      </c>
      <c r="G66" s="218" t="s">
        <v>86</v>
      </c>
      <c r="H66" s="402" t="str">
        <f>$D$23</f>
        <v>GREY HEATHER</v>
      </c>
      <c r="I66" s="401" t="str">
        <f t="shared" si="0"/>
        <v>BLACK</v>
      </c>
      <c r="J66" s="183" t="s">
        <v>85</v>
      </c>
      <c r="K66" s="183">
        <f>$P$25</f>
        <v>769</v>
      </c>
      <c r="L66" s="331">
        <f>185/5000</f>
        <v>3.6999999999999998E-2</v>
      </c>
      <c r="M66" s="188">
        <f t="shared" si="1"/>
        <v>28.452999999999999</v>
      </c>
      <c r="N66" s="188"/>
      <c r="O66" s="184">
        <f t="shared" si="2"/>
        <v>29</v>
      </c>
      <c r="P66" s="332"/>
    </row>
    <row r="67" spans="1:16" s="15" customFormat="1" ht="57.75" hidden="1" customHeight="1">
      <c r="A67" s="187">
        <v>1</v>
      </c>
      <c r="B67" s="398" t="s">
        <v>84</v>
      </c>
      <c r="C67" s="398"/>
      <c r="D67" s="398"/>
      <c r="E67" s="398"/>
      <c r="F67" s="181" t="str">
        <f>H67</f>
        <v>WASHED BURGUNDY</v>
      </c>
      <c r="G67" s="218"/>
      <c r="H67" s="402" t="str">
        <f>$D$28</f>
        <v>WASHED BURGUNDY</v>
      </c>
      <c r="I67" s="401" t="str">
        <f t="shared" si="0"/>
        <v>BLACK</v>
      </c>
      <c r="J67" s="183" t="s">
        <v>85</v>
      </c>
      <c r="K67" s="183">
        <f>$P$30</f>
        <v>0</v>
      </c>
      <c r="L67" s="331">
        <f>195/5000</f>
        <v>3.9E-2</v>
      </c>
      <c r="M67" s="188">
        <f t="shared" si="1"/>
        <v>0</v>
      </c>
      <c r="N67" s="188"/>
      <c r="O67" s="184">
        <f t="shared" si="2"/>
        <v>0</v>
      </c>
      <c r="P67" s="332"/>
    </row>
    <row r="68" spans="1:16" s="15" customFormat="1" ht="57.75" hidden="1" customHeight="1">
      <c r="A68" s="187">
        <v>1</v>
      </c>
      <c r="B68" s="398" t="s">
        <v>84</v>
      </c>
      <c r="C68" s="398"/>
      <c r="D68" s="398"/>
      <c r="E68" s="398"/>
      <c r="F68" s="181" t="str">
        <f>H68</f>
        <v>LIME</v>
      </c>
      <c r="G68" s="218"/>
      <c r="H68" s="402" t="str">
        <f>$D$33</f>
        <v>LIME</v>
      </c>
      <c r="I68" s="401" t="str">
        <f t="shared" si="0"/>
        <v>BLACK</v>
      </c>
      <c r="J68" s="183" t="s">
        <v>85</v>
      </c>
      <c r="K68" s="183">
        <f>$P$35</f>
        <v>0</v>
      </c>
      <c r="L68" s="331">
        <f>195/5000</f>
        <v>3.9E-2</v>
      </c>
      <c r="M68" s="188">
        <f t="shared" si="1"/>
        <v>0</v>
      </c>
      <c r="N68" s="188"/>
      <c r="O68" s="184">
        <f t="shared" si="2"/>
        <v>0</v>
      </c>
      <c r="P68" s="332"/>
    </row>
    <row r="69" spans="1:16" s="15" customFormat="1" ht="57.75" hidden="1" customHeight="1">
      <c r="A69" s="187">
        <v>2</v>
      </c>
      <c r="B69" s="398" t="s">
        <v>87</v>
      </c>
      <c r="C69" s="398"/>
      <c r="D69" s="398"/>
      <c r="E69" s="398"/>
      <c r="F69" s="404" t="s">
        <v>44</v>
      </c>
      <c r="G69" s="407" t="s">
        <v>88</v>
      </c>
      <c r="H69" s="419" t="str">
        <f>$D$18</f>
        <v>BLACK</v>
      </c>
      <c r="I69" s="420" t="str">
        <f t="shared" si="0"/>
        <v>BLACK</v>
      </c>
      <c r="J69" s="183" t="s">
        <v>85</v>
      </c>
      <c r="K69" s="183">
        <f>$P$20</f>
        <v>0</v>
      </c>
      <c r="L69" s="333">
        <f>4/4500</f>
        <v>8.8888888888888893E-4</v>
      </c>
      <c r="M69" s="188">
        <f t="shared" si="1"/>
        <v>0</v>
      </c>
      <c r="N69" s="188"/>
      <c r="O69" s="184">
        <f t="shared" si="2"/>
        <v>0</v>
      </c>
      <c r="P69" s="332"/>
    </row>
    <row r="70" spans="1:16" s="15" customFormat="1" ht="84" customHeight="1">
      <c r="A70" s="187">
        <v>2</v>
      </c>
      <c r="B70" s="398" t="s">
        <v>87</v>
      </c>
      <c r="C70" s="398"/>
      <c r="D70" s="398"/>
      <c r="E70" s="398"/>
      <c r="F70" s="417" t="s">
        <v>44</v>
      </c>
      <c r="G70" s="418" t="s">
        <v>88</v>
      </c>
      <c r="H70" s="421" t="str">
        <f>$D$23</f>
        <v>GREY HEATHER</v>
      </c>
      <c r="I70" s="421" t="str">
        <f t="shared" si="0"/>
        <v>BLACK</v>
      </c>
      <c r="J70" s="183" t="s">
        <v>85</v>
      </c>
      <c r="K70" s="183">
        <f>$P$25</f>
        <v>769</v>
      </c>
      <c r="L70" s="333">
        <f>4/4500</f>
        <v>8.8888888888888893E-4</v>
      </c>
      <c r="M70" s="188">
        <f t="shared" si="1"/>
        <v>0.68355555555555558</v>
      </c>
      <c r="N70" s="188"/>
      <c r="O70" s="184">
        <f t="shared" si="2"/>
        <v>1</v>
      </c>
      <c r="P70" s="332"/>
    </row>
    <row r="71" spans="1:16" s="15" customFormat="1" ht="57.75" hidden="1" customHeight="1">
      <c r="A71" s="187">
        <v>2</v>
      </c>
      <c r="B71" s="398" t="s">
        <v>87</v>
      </c>
      <c r="C71" s="398"/>
      <c r="D71" s="398"/>
      <c r="E71" s="398"/>
      <c r="F71" s="405" t="s">
        <v>44</v>
      </c>
      <c r="G71" s="408" t="s">
        <v>88</v>
      </c>
      <c r="H71" s="415" t="str">
        <f>$D$28</f>
        <v>WASHED BURGUNDY</v>
      </c>
      <c r="I71" s="416" t="str">
        <f t="shared" si="0"/>
        <v>BLACK</v>
      </c>
      <c r="J71" s="183" t="s">
        <v>85</v>
      </c>
      <c r="K71" s="183">
        <f>$P$30</f>
        <v>0</v>
      </c>
      <c r="L71" s="333">
        <f>4/4500</f>
        <v>8.8888888888888893E-4</v>
      </c>
      <c r="M71" s="188">
        <f t="shared" si="1"/>
        <v>0</v>
      </c>
      <c r="N71" s="188"/>
      <c r="O71" s="184">
        <f t="shared" si="2"/>
        <v>0</v>
      </c>
      <c r="P71" s="332"/>
    </row>
    <row r="72" spans="1:16" s="15" customFormat="1" ht="57.75" hidden="1" customHeight="1">
      <c r="A72" s="187">
        <v>2</v>
      </c>
      <c r="B72" s="398" t="s">
        <v>87</v>
      </c>
      <c r="C72" s="398"/>
      <c r="D72" s="398"/>
      <c r="E72" s="398"/>
      <c r="F72" s="406" t="s">
        <v>44</v>
      </c>
      <c r="G72" s="409" t="s">
        <v>88</v>
      </c>
      <c r="H72" s="402" t="str">
        <f>$D$33</f>
        <v>LIME</v>
      </c>
      <c r="I72" s="401" t="str">
        <f t="shared" si="0"/>
        <v>BLACK</v>
      </c>
      <c r="J72" s="183" t="s">
        <v>85</v>
      </c>
      <c r="K72" s="183">
        <f>$P$35</f>
        <v>0</v>
      </c>
      <c r="L72" s="333">
        <f>4/4500</f>
        <v>8.8888888888888893E-4</v>
      </c>
      <c r="M72" s="188">
        <f t="shared" si="1"/>
        <v>0</v>
      </c>
      <c r="N72" s="188"/>
      <c r="O72" s="184">
        <f t="shared" si="2"/>
        <v>0</v>
      </c>
      <c r="P72" s="332"/>
    </row>
    <row r="73" spans="1:16" s="15" customFormat="1" ht="57.75" hidden="1" customHeight="1">
      <c r="A73" s="187">
        <v>3</v>
      </c>
      <c r="B73" s="397" t="s">
        <v>89</v>
      </c>
      <c r="C73" s="398"/>
      <c r="D73" s="398"/>
      <c r="E73" s="398"/>
      <c r="F73" s="404" t="s">
        <v>90</v>
      </c>
      <c r="G73" s="407" t="s">
        <v>91</v>
      </c>
      <c r="H73" s="419" t="str">
        <f>$D$18</f>
        <v>BLACK</v>
      </c>
      <c r="I73" s="420" t="str">
        <f t="shared" si="0"/>
        <v>BLACK</v>
      </c>
      <c r="J73" s="183" t="s">
        <v>92</v>
      </c>
      <c r="K73" s="183">
        <f>$P$20</f>
        <v>0</v>
      </c>
      <c r="L73" s="183">
        <v>1</v>
      </c>
      <c r="M73" s="183">
        <f t="shared" ref="M73:M84" si="3">L73*K73</f>
        <v>0</v>
      </c>
      <c r="N73" s="188"/>
      <c r="O73" s="184">
        <f t="shared" si="2"/>
        <v>0</v>
      </c>
      <c r="P73" s="332"/>
    </row>
    <row r="74" spans="1:16" s="15" customFormat="1" ht="84" customHeight="1">
      <c r="A74" s="187">
        <v>3</v>
      </c>
      <c r="B74" s="397" t="s">
        <v>89</v>
      </c>
      <c r="C74" s="398"/>
      <c r="D74" s="398"/>
      <c r="E74" s="398"/>
      <c r="F74" s="417"/>
      <c r="G74" s="418"/>
      <c r="H74" s="421" t="str">
        <f>$D$23</f>
        <v>GREY HEATHER</v>
      </c>
      <c r="I74" s="421" t="str">
        <f t="shared" si="0"/>
        <v>BLACK</v>
      </c>
      <c r="J74" s="183" t="s">
        <v>92</v>
      </c>
      <c r="K74" s="183">
        <f>$P$25</f>
        <v>769</v>
      </c>
      <c r="L74" s="183">
        <v>1</v>
      </c>
      <c r="M74" s="183">
        <f t="shared" si="3"/>
        <v>769</v>
      </c>
      <c r="N74" s="188"/>
      <c r="O74" s="184">
        <f t="shared" si="2"/>
        <v>769</v>
      </c>
      <c r="P74" s="332"/>
    </row>
    <row r="75" spans="1:16" s="15" customFormat="1" ht="57.75" hidden="1" customHeight="1">
      <c r="A75" s="187">
        <v>3</v>
      </c>
      <c r="B75" s="397" t="s">
        <v>89</v>
      </c>
      <c r="C75" s="398"/>
      <c r="D75" s="398"/>
      <c r="E75" s="398"/>
      <c r="F75" s="405"/>
      <c r="G75" s="408"/>
      <c r="H75" s="415" t="str">
        <f>$D$28</f>
        <v>WASHED BURGUNDY</v>
      </c>
      <c r="I75" s="416" t="str">
        <f t="shared" si="0"/>
        <v>BLACK</v>
      </c>
      <c r="J75" s="183" t="s">
        <v>92</v>
      </c>
      <c r="K75" s="183">
        <f>$P$30</f>
        <v>0</v>
      </c>
      <c r="L75" s="183">
        <v>1</v>
      </c>
      <c r="M75" s="183">
        <f t="shared" si="3"/>
        <v>0</v>
      </c>
      <c r="N75" s="188"/>
      <c r="O75" s="184">
        <f t="shared" si="2"/>
        <v>0</v>
      </c>
      <c r="P75" s="332"/>
    </row>
    <row r="76" spans="1:16" s="15" customFormat="1" ht="57.75" hidden="1" customHeight="1">
      <c r="A76" s="187">
        <v>3</v>
      </c>
      <c r="B76" s="397" t="s">
        <v>89</v>
      </c>
      <c r="C76" s="398"/>
      <c r="D76" s="398"/>
      <c r="E76" s="398"/>
      <c r="F76" s="406"/>
      <c r="G76" s="409"/>
      <c r="H76" s="402" t="str">
        <f>$D$33</f>
        <v>LIME</v>
      </c>
      <c r="I76" s="401" t="str">
        <f t="shared" si="0"/>
        <v>BLACK</v>
      </c>
      <c r="J76" s="183" t="s">
        <v>92</v>
      </c>
      <c r="K76" s="183">
        <f>$P$35</f>
        <v>0</v>
      </c>
      <c r="L76" s="183">
        <v>1</v>
      </c>
      <c r="M76" s="183">
        <f t="shared" si="3"/>
        <v>0</v>
      </c>
      <c r="N76" s="188"/>
      <c r="O76" s="184">
        <f t="shared" si="2"/>
        <v>0</v>
      </c>
      <c r="P76" s="332"/>
    </row>
    <row r="77" spans="1:16" s="15" customFormat="1" ht="57.75" hidden="1" customHeight="1">
      <c r="A77" s="187">
        <v>4</v>
      </c>
      <c r="B77" s="397" t="s">
        <v>93</v>
      </c>
      <c r="C77" s="398"/>
      <c r="D77" s="398"/>
      <c r="E77" s="398"/>
      <c r="F77" s="404" t="s">
        <v>90</v>
      </c>
      <c r="G77" s="407" t="s">
        <v>94</v>
      </c>
      <c r="H77" s="419" t="str">
        <f>$D$18</f>
        <v>BLACK</v>
      </c>
      <c r="I77" s="420" t="str">
        <f t="shared" si="0"/>
        <v>BLACK</v>
      </c>
      <c r="J77" s="183" t="s">
        <v>92</v>
      </c>
      <c r="K77" s="183">
        <f>$P$20</f>
        <v>0</v>
      </c>
      <c r="L77" s="183">
        <v>1</v>
      </c>
      <c r="M77" s="183">
        <f t="shared" si="3"/>
        <v>0</v>
      </c>
      <c r="N77" s="188"/>
      <c r="O77" s="184">
        <f t="shared" si="2"/>
        <v>0</v>
      </c>
      <c r="P77" s="332"/>
    </row>
    <row r="78" spans="1:16" s="15" customFormat="1" ht="84" customHeight="1">
      <c r="A78" s="187">
        <v>4</v>
      </c>
      <c r="B78" s="397" t="s">
        <v>93</v>
      </c>
      <c r="C78" s="398"/>
      <c r="D78" s="398"/>
      <c r="E78" s="398"/>
      <c r="F78" s="417"/>
      <c r="G78" s="418"/>
      <c r="H78" s="421" t="str">
        <f>$D$23</f>
        <v>GREY HEATHER</v>
      </c>
      <c r="I78" s="421" t="str">
        <f t="shared" si="0"/>
        <v>BLACK</v>
      </c>
      <c r="J78" s="183" t="s">
        <v>92</v>
      </c>
      <c r="K78" s="183">
        <f>$P$25</f>
        <v>769</v>
      </c>
      <c r="L78" s="183">
        <v>1</v>
      </c>
      <c r="M78" s="183">
        <f t="shared" si="3"/>
        <v>769</v>
      </c>
      <c r="N78" s="188"/>
      <c r="O78" s="184">
        <f t="shared" si="2"/>
        <v>769</v>
      </c>
      <c r="P78" s="332"/>
    </row>
    <row r="79" spans="1:16" s="15" customFormat="1" ht="57.75" hidden="1" customHeight="1">
      <c r="A79" s="187">
        <v>4</v>
      </c>
      <c r="B79" s="397" t="s">
        <v>93</v>
      </c>
      <c r="C79" s="398"/>
      <c r="D79" s="398"/>
      <c r="E79" s="398"/>
      <c r="F79" s="405"/>
      <c r="G79" s="408"/>
      <c r="H79" s="415" t="str">
        <f>$D$28</f>
        <v>WASHED BURGUNDY</v>
      </c>
      <c r="I79" s="416" t="str">
        <f t="shared" si="0"/>
        <v>BLACK</v>
      </c>
      <c r="J79" s="183" t="s">
        <v>92</v>
      </c>
      <c r="K79" s="183">
        <f>$P$30</f>
        <v>0</v>
      </c>
      <c r="L79" s="183">
        <v>1</v>
      </c>
      <c r="M79" s="183">
        <f t="shared" si="3"/>
        <v>0</v>
      </c>
      <c r="N79" s="188"/>
      <c r="O79" s="184">
        <f t="shared" si="2"/>
        <v>0</v>
      </c>
      <c r="P79" s="332"/>
    </row>
    <row r="80" spans="1:16" s="15" customFormat="1" ht="57.75" hidden="1" customHeight="1">
      <c r="A80" s="187">
        <v>4</v>
      </c>
      <c r="B80" s="397" t="s">
        <v>93</v>
      </c>
      <c r="C80" s="398"/>
      <c r="D80" s="398"/>
      <c r="E80" s="398"/>
      <c r="F80" s="406"/>
      <c r="G80" s="409"/>
      <c r="H80" s="402" t="str">
        <f>$D$33</f>
        <v>LIME</v>
      </c>
      <c r="I80" s="401" t="str">
        <f t="shared" si="0"/>
        <v>BLACK</v>
      </c>
      <c r="J80" s="183" t="s">
        <v>92</v>
      </c>
      <c r="K80" s="183">
        <f>$P$35</f>
        <v>0</v>
      </c>
      <c r="L80" s="183">
        <v>1</v>
      </c>
      <c r="M80" s="183">
        <f t="shared" si="3"/>
        <v>0</v>
      </c>
      <c r="N80" s="188"/>
      <c r="O80" s="184">
        <f t="shared" si="2"/>
        <v>0</v>
      </c>
      <c r="P80" s="332"/>
    </row>
    <row r="81" spans="1:16" s="15" customFormat="1" ht="57.75" hidden="1" customHeight="1">
      <c r="A81" s="187">
        <v>5</v>
      </c>
      <c r="B81" s="397" t="s">
        <v>95</v>
      </c>
      <c r="C81" s="398"/>
      <c r="D81" s="398"/>
      <c r="E81" s="398"/>
      <c r="F81" s="404" t="s">
        <v>96</v>
      </c>
      <c r="G81" s="407"/>
      <c r="H81" s="419" t="str">
        <f>$D$18</f>
        <v>BLACK</v>
      </c>
      <c r="I81" s="420" t="str">
        <f t="shared" si="0"/>
        <v>BLACK</v>
      </c>
      <c r="J81" s="183" t="s">
        <v>92</v>
      </c>
      <c r="K81" s="183">
        <f>$P$20</f>
        <v>0</v>
      </c>
      <c r="L81" s="183">
        <v>1</v>
      </c>
      <c r="M81" s="183">
        <f t="shared" si="3"/>
        <v>0</v>
      </c>
      <c r="N81" s="188"/>
      <c r="O81" s="184">
        <f t="shared" si="2"/>
        <v>0</v>
      </c>
      <c r="P81" s="332"/>
    </row>
    <row r="82" spans="1:16" s="15" customFormat="1" ht="84" customHeight="1">
      <c r="A82" s="187">
        <v>5</v>
      </c>
      <c r="B82" s="397" t="s">
        <v>95</v>
      </c>
      <c r="C82" s="398"/>
      <c r="D82" s="398"/>
      <c r="E82" s="398"/>
      <c r="F82" s="417"/>
      <c r="G82" s="418"/>
      <c r="H82" s="421" t="str">
        <f>$D$23</f>
        <v>GREY HEATHER</v>
      </c>
      <c r="I82" s="421" t="str">
        <f t="shared" si="0"/>
        <v>BLACK</v>
      </c>
      <c r="J82" s="183" t="s">
        <v>92</v>
      </c>
      <c r="K82" s="183">
        <f>$P$25</f>
        <v>769</v>
      </c>
      <c r="L82" s="183">
        <v>1</v>
      </c>
      <c r="M82" s="183">
        <f t="shared" si="3"/>
        <v>769</v>
      </c>
      <c r="N82" s="188"/>
      <c r="O82" s="184">
        <f t="shared" si="2"/>
        <v>769</v>
      </c>
      <c r="P82" s="332" t="s">
        <v>97</v>
      </c>
    </row>
    <row r="83" spans="1:16" s="15" customFormat="1" ht="57.75" hidden="1" customHeight="1">
      <c r="A83" s="187">
        <v>5</v>
      </c>
      <c r="B83" s="397" t="s">
        <v>95</v>
      </c>
      <c r="C83" s="398"/>
      <c r="D83" s="398"/>
      <c r="E83" s="398"/>
      <c r="F83" s="405"/>
      <c r="G83" s="408"/>
      <c r="H83" s="415" t="str">
        <f>$D$28</f>
        <v>WASHED BURGUNDY</v>
      </c>
      <c r="I83" s="416" t="str">
        <f t="shared" si="0"/>
        <v>BLACK</v>
      </c>
      <c r="J83" s="183" t="s">
        <v>92</v>
      </c>
      <c r="K83" s="183">
        <f>$P$30</f>
        <v>0</v>
      </c>
      <c r="L83" s="183">
        <v>1</v>
      </c>
      <c r="M83" s="183">
        <f t="shared" si="3"/>
        <v>0</v>
      </c>
      <c r="N83" s="188"/>
      <c r="O83" s="184">
        <f t="shared" si="2"/>
        <v>0</v>
      </c>
      <c r="P83" s="332"/>
    </row>
    <row r="84" spans="1:16" s="15" customFormat="1" ht="57.75" hidden="1" customHeight="1">
      <c r="A84" s="187">
        <v>5</v>
      </c>
      <c r="B84" s="397" t="s">
        <v>95</v>
      </c>
      <c r="C84" s="398"/>
      <c r="D84" s="398"/>
      <c r="E84" s="398"/>
      <c r="F84" s="406"/>
      <c r="G84" s="409"/>
      <c r="H84" s="402" t="str">
        <f>$D$33</f>
        <v>LIME</v>
      </c>
      <c r="I84" s="401" t="str">
        <f t="shared" si="0"/>
        <v>BLACK</v>
      </c>
      <c r="J84" s="183" t="s">
        <v>92</v>
      </c>
      <c r="K84" s="183">
        <f>$P$35</f>
        <v>0</v>
      </c>
      <c r="L84" s="183">
        <v>1</v>
      </c>
      <c r="M84" s="183">
        <f t="shared" si="3"/>
        <v>0</v>
      </c>
      <c r="N84" s="188"/>
      <c r="O84" s="184">
        <f t="shared" si="2"/>
        <v>0</v>
      </c>
      <c r="P84" s="332"/>
    </row>
    <row r="85" spans="1:16" s="15" customFormat="1" ht="57.75" hidden="1" customHeight="1">
      <c r="A85" s="187">
        <v>6</v>
      </c>
      <c r="B85" s="398" t="s">
        <v>98</v>
      </c>
      <c r="C85" s="398"/>
      <c r="D85" s="398"/>
      <c r="E85" s="398"/>
      <c r="F85" s="404" t="s">
        <v>99</v>
      </c>
      <c r="G85" s="407" t="s">
        <v>100</v>
      </c>
      <c r="H85" s="419" t="str">
        <f>$D$18</f>
        <v>BLACK</v>
      </c>
      <c r="I85" s="420" t="str">
        <f t="shared" si="0"/>
        <v>BLACK</v>
      </c>
      <c r="J85" s="183" t="s">
        <v>92</v>
      </c>
      <c r="K85" s="183">
        <f>$P$20</f>
        <v>0</v>
      </c>
      <c r="L85" s="183">
        <v>1</v>
      </c>
      <c r="M85" s="188">
        <f>K85*L85</f>
        <v>0</v>
      </c>
      <c r="N85" s="188"/>
      <c r="O85" s="184">
        <f t="shared" si="2"/>
        <v>0</v>
      </c>
      <c r="P85" s="332"/>
    </row>
    <row r="86" spans="1:16" s="15" customFormat="1" ht="95.25" customHeight="1">
      <c r="A86" s="187">
        <v>6</v>
      </c>
      <c r="B86" s="398" t="s">
        <v>98</v>
      </c>
      <c r="C86" s="398"/>
      <c r="D86" s="398"/>
      <c r="E86" s="398"/>
      <c r="F86" s="417"/>
      <c r="G86" s="418"/>
      <c r="H86" s="421" t="str">
        <f>$D$23</f>
        <v>GREY HEATHER</v>
      </c>
      <c r="I86" s="421" t="str">
        <f t="shared" si="0"/>
        <v>BLACK</v>
      </c>
      <c r="J86" s="183" t="s">
        <v>92</v>
      </c>
      <c r="K86" s="183">
        <f>$P$25</f>
        <v>769</v>
      </c>
      <c r="L86" s="183">
        <v>1</v>
      </c>
      <c r="M86" s="188">
        <f>K86*L86</f>
        <v>769</v>
      </c>
      <c r="N86" s="188"/>
      <c r="O86" s="184">
        <f t="shared" si="2"/>
        <v>769</v>
      </c>
      <c r="P86" s="332"/>
    </row>
    <row r="87" spans="1:16" s="15" customFormat="1" ht="32.4" hidden="1">
      <c r="A87" s="187">
        <v>6</v>
      </c>
      <c r="B87" s="398" t="s">
        <v>98</v>
      </c>
      <c r="C87" s="398"/>
      <c r="D87" s="398"/>
      <c r="E87" s="398"/>
      <c r="F87" s="405"/>
      <c r="G87" s="408"/>
      <c r="H87" s="415" t="str">
        <f>$D$28</f>
        <v>WASHED BURGUNDY</v>
      </c>
      <c r="I87" s="416" t="str">
        <f t="shared" si="0"/>
        <v>BLACK</v>
      </c>
      <c r="J87" s="183" t="s">
        <v>92</v>
      </c>
      <c r="K87" s="183">
        <f>$P$30</f>
        <v>0</v>
      </c>
      <c r="L87" s="183">
        <v>1</v>
      </c>
      <c r="M87" s="188">
        <f>K87*L87</f>
        <v>0</v>
      </c>
      <c r="N87" s="188"/>
      <c r="O87" s="184">
        <f t="shared" si="2"/>
        <v>0</v>
      </c>
      <c r="P87" s="332"/>
    </row>
    <row r="88" spans="1:16" s="15" customFormat="1" ht="32.4" hidden="1">
      <c r="A88" s="187">
        <v>6</v>
      </c>
      <c r="B88" s="398" t="s">
        <v>98</v>
      </c>
      <c r="C88" s="398"/>
      <c r="D88" s="398"/>
      <c r="E88" s="398"/>
      <c r="F88" s="406"/>
      <c r="G88" s="409"/>
      <c r="H88" s="402" t="str">
        <f>$D$33</f>
        <v>LIME</v>
      </c>
      <c r="I88" s="401" t="str">
        <f t="shared" si="0"/>
        <v>BLACK</v>
      </c>
      <c r="J88" s="183" t="s">
        <v>92</v>
      </c>
      <c r="K88" s="183">
        <f>$P$35</f>
        <v>0</v>
      </c>
      <c r="L88" s="183">
        <v>1</v>
      </c>
      <c r="M88" s="188">
        <f>K88*L88</f>
        <v>0</v>
      </c>
      <c r="N88" s="188"/>
      <c r="O88" s="184">
        <f t="shared" si="2"/>
        <v>0</v>
      </c>
      <c r="P88" s="332"/>
    </row>
    <row r="89" spans="1:16" s="26" customFormat="1" ht="33" thickBot="1">
      <c r="B89" s="91" t="s">
        <v>101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410" t="s">
        <v>74</v>
      </c>
      <c r="B90" s="411"/>
      <c r="C90" s="411"/>
      <c r="D90" s="411"/>
      <c r="E90" s="412"/>
      <c r="F90" s="84" t="s">
        <v>75</v>
      </c>
      <c r="G90" s="84" t="s">
        <v>76</v>
      </c>
      <c r="H90" s="413" t="s">
        <v>77</v>
      </c>
      <c r="I90" s="414"/>
      <c r="J90" s="85" t="s">
        <v>57</v>
      </c>
      <c r="K90" s="84" t="s">
        <v>78</v>
      </c>
      <c r="L90" s="84" t="s">
        <v>79</v>
      </c>
      <c r="M90" s="86" t="s">
        <v>80</v>
      </c>
      <c r="N90" s="86" t="s">
        <v>81</v>
      </c>
      <c r="O90" s="86" t="s">
        <v>82</v>
      </c>
      <c r="P90" s="86" t="s">
        <v>83</v>
      </c>
    </row>
    <row r="91" spans="1:16" s="34" customFormat="1" ht="32.4" hidden="1">
      <c r="A91" s="187">
        <v>1</v>
      </c>
      <c r="B91" s="397" t="s">
        <v>102</v>
      </c>
      <c r="C91" s="398"/>
      <c r="D91" s="398"/>
      <c r="E91" s="398"/>
      <c r="F91" s="404" t="s">
        <v>96</v>
      </c>
      <c r="G91" s="407" t="s">
        <v>103</v>
      </c>
      <c r="H91" s="402" t="str">
        <f>$D$18</f>
        <v>BLACK</v>
      </c>
      <c r="I91" s="401" t="str">
        <f t="shared" ref="I91:I126" si="4">$E$47</f>
        <v>BLACK</v>
      </c>
      <c r="J91" s="183" t="s">
        <v>104</v>
      </c>
      <c r="K91" s="183">
        <f>$P$20</f>
        <v>0</v>
      </c>
      <c r="L91" s="183">
        <v>2</v>
      </c>
      <c r="M91" s="183">
        <f t="shared" ref="M91:M118" si="5">K91*L91</f>
        <v>0</v>
      </c>
      <c r="N91" s="188"/>
      <c r="O91" s="184">
        <f t="shared" ref="O91:O131" si="6">ROUNDUP(N91+M91,0)</f>
        <v>0</v>
      </c>
      <c r="P91" s="334"/>
    </row>
    <row r="92" spans="1:16" s="34" customFormat="1" ht="98.25" customHeight="1">
      <c r="A92" s="187">
        <v>1</v>
      </c>
      <c r="B92" s="397" t="s">
        <v>102</v>
      </c>
      <c r="C92" s="398"/>
      <c r="D92" s="398"/>
      <c r="E92" s="398"/>
      <c r="F92" s="405"/>
      <c r="G92" s="408"/>
      <c r="H92" s="402" t="str">
        <f>$D$23</f>
        <v>GREY HEATHER</v>
      </c>
      <c r="I92" s="401" t="str">
        <f t="shared" si="4"/>
        <v>BLACK</v>
      </c>
      <c r="J92" s="183" t="s">
        <v>104</v>
      </c>
      <c r="K92" s="183">
        <f>$P$25</f>
        <v>769</v>
      </c>
      <c r="L92" s="183">
        <v>2</v>
      </c>
      <c r="M92" s="183">
        <f t="shared" si="5"/>
        <v>1538</v>
      </c>
      <c r="N92" s="188"/>
      <c r="O92" s="184">
        <f t="shared" si="6"/>
        <v>1538</v>
      </c>
      <c r="P92" s="334" t="s">
        <v>105</v>
      </c>
    </row>
    <row r="93" spans="1:16" s="34" customFormat="1" ht="32.4" hidden="1">
      <c r="A93" s="187">
        <v>1</v>
      </c>
      <c r="B93" s="397" t="s">
        <v>102</v>
      </c>
      <c r="C93" s="398"/>
      <c r="D93" s="398"/>
      <c r="E93" s="398"/>
      <c r="F93" s="405"/>
      <c r="G93" s="408"/>
      <c r="H93" s="402" t="str">
        <f>$D$28</f>
        <v>WASHED BURGUNDY</v>
      </c>
      <c r="I93" s="401" t="str">
        <f t="shared" si="4"/>
        <v>BLACK</v>
      </c>
      <c r="J93" s="183" t="s">
        <v>104</v>
      </c>
      <c r="K93" s="183">
        <f>$P$30</f>
        <v>0</v>
      </c>
      <c r="L93" s="183">
        <v>2</v>
      </c>
      <c r="M93" s="183">
        <f t="shared" si="5"/>
        <v>0</v>
      </c>
      <c r="N93" s="188"/>
      <c r="O93" s="184">
        <f t="shared" si="6"/>
        <v>0</v>
      </c>
      <c r="P93" s="334"/>
    </row>
    <row r="94" spans="1:16" s="34" customFormat="1" ht="32.4" hidden="1">
      <c r="A94" s="187">
        <v>1</v>
      </c>
      <c r="B94" s="397" t="s">
        <v>102</v>
      </c>
      <c r="C94" s="398"/>
      <c r="D94" s="398"/>
      <c r="E94" s="398"/>
      <c r="F94" s="406"/>
      <c r="G94" s="409"/>
      <c r="H94" s="402" t="str">
        <f>$D$33</f>
        <v>LIME</v>
      </c>
      <c r="I94" s="401" t="str">
        <f t="shared" si="4"/>
        <v>BLACK</v>
      </c>
      <c r="J94" s="183" t="s">
        <v>104</v>
      </c>
      <c r="K94" s="183">
        <f>$P$35</f>
        <v>0</v>
      </c>
      <c r="L94" s="183">
        <v>2</v>
      </c>
      <c r="M94" s="183">
        <f t="shared" si="5"/>
        <v>0</v>
      </c>
      <c r="N94" s="188"/>
      <c r="O94" s="184">
        <f t="shared" si="6"/>
        <v>0</v>
      </c>
      <c r="P94" s="334"/>
    </row>
    <row r="95" spans="1:16" s="34" customFormat="1" ht="32.4" hidden="1">
      <c r="A95" s="187">
        <v>2</v>
      </c>
      <c r="B95" s="371" t="s">
        <v>106</v>
      </c>
      <c r="C95" s="403"/>
      <c r="D95" s="403"/>
      <c r="E95" s="372"/>
      <c r="F95" s="404" t="s">
        <v>96</v>
      </c>
      <c r="G95" s="407" t="s">
        <v>103</v>
      </c>
      <c r="H95" s="402" t="str">
        <f>$D$18</f>
        <v>BLACK</v>
      </c>
      <c r="I95" s="401" t="str">
        <f t="shared" si="4"/>
        <v>BLACK</v>
      </c>
      <c r="J95" s="183" t="s">
        <v>104</v>
      </c>
      <c r="K95" s="183">
        <f>$P$20</f>
        <v>0</v>
      </c>
      <c r="L95" s="189">
        <f>L107*2</f>
        <v>0.08</v>
      </c>
      <c r="M95" s="183">
        <f t="shared" si="5"/>
        <v>0</v>
      </c>
      <c r="N95" s="188"/>
      <c r="O95" s="184">
        <f t="shared" si="6"/>
        <v>0</v>
      </c>
      <c r="P95" s="334"/>
    </row>
    <row r="96" spans="1:16" s="34" customFormat="1" ht="98.25" customHeight="1">
      <c r="A96" s="187">
        <v>2</v>
      </c>
      <c r="B96" s="371" t="s">
        <v>106</v>
      </c>
      <c r="C96" s="403"/>
      <c r="D96" s="403"/>
      <c r="E96" s="372"/>
      <c r="F96" s="405"/>
      <c r="G96" s="408"/>
      <c r="H96" s="402" t="str">
        <f>$D$23</f>
        <v>GREY HEATHER</v>
      </c>
      <c r="I96" s="401" t="str">
        <f t="shared" si="4"/>
        <v>BLACK</v>
      </c>
      <c r="J96" s="183" t="s">
        <v>104</v>
      </c>
      <c r="K96" s="183">
        <f>$P$25</f>
        <v>769</v>
      </c>
      <c r="L96" s="189">
        <f>L108*2</f>
        <v>0.08</v>
      </c>
      <c r="M96" s="183">
        <f t="shared" si="5"/>
        <v>61.52</v>
      </c>
      <c r="N96" s="188"/>
      <c r="O96" s="184">
        <f t="shared" si="6"/>
        <v>62</v>
      </c>
      <c r="P96" s="334" t="s">
        <v>105</v>
      </c>
    </row>
    <row r="97" spans="1:16" s="34" customFormat="1" ht="32.4" hidden="1">
      <c r="A97" s="187">
        <v>2</v>
      </c>
      <c r="B97" s="371" t="s">
        <v>106</v>
      </c>
      <c r="C97" s="403"/>
      <c r="D97" s="403"/>
      <c r="E97" s="372"/>
      <c r="F97" s="405"/>
      <c r="G97" s="408"/>
      <c r="H97" s="402" t="str">
        <f>$D$28</f>
        <v>WASHED BURGUNDY</v>
      </c>
      <c r="I97" s="401" t="str">
        <f t="shared" si="4"/>
        <v>BLACK</v>
      </c>
      <c r="J97" s="183" t="s">
        <v>104</v>
      </c>
      <c r="K97" s="183">
        <f>$P$30</f>
        <v>0</v>
      </c>
      <c r="L97" s="189">
        <f>L109*2</f>
        <v>0.08</v>
      </c>
      <c r="M97" s="183">
        <f t="shared" si="5"/>
        <v>0</v>
      </c>
      <c r="N97" s="188"/>
      <c r="O97" s="184">
        <f t="shared" si="6"/>
        <v>0</v>
      </c>
      <c r="P97" s="334"/>
    </row>
    <row r="98" spans="1:16" s="34" customFormat="1" ht="32.4" hidden="1">
      <c r="A98" s="187">
        <v>2</v>
      </c>
      <c r="B98" s="371" t="s">
        <v>106</v>
      </c>
      <c r="C98" s="403"/>
      <c r="D98" s="403"/>
      <c r="E98" s="372"/>
      <c r="F98" s="406"/>
      <c r="G98" s="409"/>
      <c r="H98" s="402" t="str">
        <f>$D$33</f>
        <v>LIME</v>
      </c>
      <c r="I98" s="401" t="str">
        <f t="shared" si="4"/>
        <v>BLACK</v>
      </c>
      <c r="J98" s="183" t="s">
        <v>104</v>
      </c>
      <c r="K98" s="183">
        <f>$P$35</f>
        <v>0</v>
      </c>
      <c r="L98" s="189">
        <f>L110*2</f>
        <v>0.08</v>
      </c>
      <c r="M98" s="183">
        <f t="shared" si="5"/>
        <v>0</v>
      </c>
      <c r="N98" s="188"/>
      <c r="O98" s="184">
        <f t="shared" si="6"/>
        <v>0</v>
      </c>
      <c r="P98" s="334"/>
    </row>
    <row r="99" spans="1:16" s="34" customFormat="1" ht="32.4" hidden="1">
      <c r="A99" s="187">
        <v>3</v>
      </c>
      <c r="B99" s="371" t="s">
        <v>107</v>
      </c>
      <c r="C99" s="403"/>
      <c r="D99" s="403"/>
      <c r="E99" s="372"/>
      <c r="F99" s="404" t="s">
        <v>108</v>
      </c>
      <c r="G99" s="407" t="s">
        <v>109</v>
      </c>
      <c r="H99" s="402" t="str">
        <f>$D$18</f>
        <v>BLACK</v>
      </c>
      <c r="I99" s="401" t="str">
        <f t="shared" si="4"/>
        <v>BLACK</v>
      </c>
      <c r="J99" s="183" t="s">
        <v>104</v>
      </c>
      <c r="K99" s="183">
        <f>$P$20</f>
        <v>0</v>
      </c>
      <c r="L99" s="183">
        <v>1</v>
      </c>
      <c r="M99" s="183">
        <f t="shared" si="5"/>
        <v>0</v>
      </c>
      <c r="N99" s="188"/>
      <c r="O99" s="184">
        <f t="shared" si="6"/>
        <v>0</v>
      </c>
      <c r="P99" s="334"/>
    </row>
    <row r="100" spans="1:16" s="34" customFormat="1" ht="98.25" customHeight="1">
      <c r="A100" s="187">
        <v>3</v>
      </c>
      <c r="B100" s="371" t="s">
        <v>107</v>
      </c>
      <c r="C100" s="403"/>
      <c r="D100" s="403"/>
      <c r="E100" s="372"/>
      <c r="F100" s="405"/>
      <c r="G100" s="408"/>
      <c r="H100" s="402" t="str">
        <f>$D$23</f>
        <v>GREY HEATHER</v>
      </c>
      <c r="I100" s="401" t="str">
        <f t="shared" si="4"/>
        <v>BLACK</v>
      </c>
      <c r="J100" s="183" t="s">
        <v>104</v>
      </c>
      <c r="K100" s="183">
        <f>$P$25</f>
        <v>769</v>
      </c>
      <c r="L100" s="183">
        <v>1</v>
      </c>
      <c r="M100" s="183">
        <f t="shared" si="5"/>
        <v>769</v>
      </c>
      <c r="N100" s="188"/>
      <c r="O100" s="184">
        <f t="shared" si="6"/>
        <v>769</v>
      </c>
      <c r="P100" s="334"/>
    </row>
    <row r="101" spans="1:16" s="34" customFormat="1" ht="32.4" hidden="1">
      <c r="A101" s="187">
        <v>3</v>
      </c>
      <c r="B101" s="371" t="s">
        <v>107</v>
      </c>
      <c r="C101" s="403"/>
      <c r="D101" s="403"/>
      <c r="E101" s="372"/>
      <c r="F101" s="405"/>
      <c r="G101" s="408"/>
      <c r="H101" s="402" t="str">
        <f>$D$28</f>
        <v>WASHED BURGUNDY</v>
      </c>
      <c r="I101" s="401" t="str">
        <f t="shared" si="4"/>
        <v>BLACK</v>
      </c>
      <c r="J101" s="183" t="s">
        <v>104</v>
      </c>
      <c r="K101" s="183">
        <f>$P$30</f>
        <v>0</v>
      </c>
      <c r="L101" s="183">
        <v>1</v>
      </c>
      <c r="M101" s="183">
        <f t="shared" si="5"/>
        <v>0</v>
      </c>
      <c r="N101" s="188"/>
      <c r="O101" s="184">
        <f t="shared" si="6"/>
        <v>0</v>
      </c>
      <c r="P101" s="334"/>
    </row>
    <row r="102" spans="1:16" s="34" customFormat="1" ht="32.4" hidden="1">
      <c r="A102" s="187">
        <v>3</v>
      </c>
      <c r="B102" s="371" t="s">
        <v>107</v>
      </c>
      <c r="C102" s="403"/>
      <c r="D102" s="403"/>
      <c r="E102" s="372"/>
      <c r="F102" s="406"/>
      <c r="G102" s="409"/>
      <c r="H102" s="402" t="str">
        <f>$D$33</f>
        <v>LIME</v>
      </c>
      <c r="I102" s="401" t="str">
        <f t="shared" si="4"/>
        <v>BLACK</v>
      </c>
      <c r="J102" s="183" t="s">
        <v>104</v>
      </c>
      <c r="K102" s="183">
        <f>$P$35</f>
        <v>0</v>
      </c>
      <c r="L102" s="183">
        <v>1</v>
      </c>
      <c r="M102" s="183">
        <f t="shared" si="5"/>
        <v>0</v>
      </c>
      <c r="N102" s="188"/>
      <c r="O102" s="184">
        <f t="shared" si="6"/>
        <v>0</v>
      </c>
      <c r="P102" s="334"/>
    </row>
    <row r="103" spans="1:16" s="34" customFormat="1" ht="32.4" hidden="1">
      <c r="A103" s="187">
        <v>4</v>
      </c>
      <c r="B103" s="371" t="s">
        <v>110</v>
      </c>
      <c r="C103" s="403"/>
      <c r="D103" s="403"/>
      <c r="E103" s="372"/>
      <c r="F103" s="181" t="s">
        <v>111</v>
      </c>
      <c r="G103" s="181"/>
      <c r="H103" s="402" t="str">
        <f>$D$18</f>
        <v>BLACK</v>
      </c>
      <c r="I103" s="401" t="str">
        <f t="shared" si="4"/>
        <v>BLACK</v>
      </c>
      <c r="J103" s="183" t="s">
        <v>104</v>
      </c>
      <c r="K103" s="183">
        <f>$P$20</f>
        <v>0</v>
      </c>
      <c r="L103" s="183">
        <v>1</v>
      </c>
      <c r="M103" s="183">
        <f t="shared" si="5"/>
        <v>0</v>
      </c>
      <c r="N103" s="188"/>
      <c r="O103" s="184">
        <f t="shared" si="6"/>
        <v>0</v>
      </c>
      <c r="P103" s="334"/>
    </row>
    <row r="104" spans="1:16" s="34" customFormat="1" ht="63.75" customHeight="1">
      <c r="A104" s="187">
        <v>4</v>
      </c>
      <c r="B104" s="371" t="s">
        <v>110</v>
      </c>
      <c r="C104" s="403"/>
      <c r="D104" s="403"/>
      <c r="E104" s="372"/>
      <c r="F104" s="181" t="s">
        <v>111</v>
      </c>
      <c r="G104" s="181"/>
      <c r="H104" s="402" t="str">
        <f>$D$23</f>
        <v>GREY HEATHER</v>
      </c>
      <c r="I104" s="401" t="str">
        <f t="shared" si="4"/>
        <v>BLACK</v>
      </c>
      <c r="J104" s="183" t="s">
        <v>104</v>
      </c>
      <c r="K104" s="183">
        <f>$P$25</f>
        <v>769</v>
      </c>
      <c r="L104" s="183">
        <v>1</v>
      </c>
      <c r="M104" s="183">
        <f t="shared" si="5"/>
        <v>769</v>
      </c>
      <c r="N104" s="188"/>
      <c r="O104" s="184">
        <f t="shared" si="6"/>
        <v>769</v>
      </c>
      <c r="P104" s="334"/>
    </row>
    <row r="105" spans="1:16" s="34" customFormat="1" ht="32.4" hidden="1">
      <c r="A105" s="187">
        <v>4</v>
      </c>
      <c r="B105" s="371" t="s">
        <v>110</v>
      </c>
      <c r="C105" s="403"/>
      <c r="D105" s="403"/>
      <c r="E105" s="372"/>
      <c r="F105" s="181" t="s">
        <v>111</v>
      </c>
      <c r="G105" s="181"/>
      <c r="H105" s="402" t="str">
        <f>$D$28</f>
        <v>WASHED BURGUNDY</v>
      </c>
      <c r="I105" s="401" t="str">
        <f t="shared" si="4"/>
        <v>BLACK</v>
      </c>
      <c r="J105" s="183" t="s">
        <v>104</v>
      </c>
      <c r="K105" s="183">
        <f>$P$30</f>
        <v>0</v>
      </c>
      <c r="L105" s="183">
        <v>1</v>
      </c>
      <c r="M105" s="183">
        <f t="shared" si="5"/>
        <v>0</v>
      </c>
      <c r="N105" s="188"/>
      <c r="O105" s="184">
        <f t="shared" si="6"/>
        <v>0</v>
      </c>
      <c r="P105" s="334"/>
    </row>
    <row r="106" spans="1:16" s="34" customFormat="1" ht="32.4" hidden="1">
      <c r="A106" s="187">
        <v>4</v>
      </c>
      <c r="B106" s="371" t="s">
        <v>110</v>
      </c>
      <c r="C106" s="403"/>
      <c r="D106" s="403"/>
      <c r="E106" s="372"/>
      <c r="F106" s="181" t="s">
        <v>111</v>
      </c>
      <c r="G106" s="181"/>
      <c r="H106" s="402" t="str">
        <f>$D$33</f>
        <v>LIME</v>
      </c>
      <c r="I106" s="401" t="str">
        <f t="shared" si="4"/>
        <v>BLACK</v>
      </c>
      <c r="J106" s="183" t="s">
        <v>104</v>
      </c>
      <c r="K106" s="183">
        <f>$P$35</f>
        <v>0</v>
      </c>
      <c r="L106" s="183">
        <v>1</v>
      </c>
      <c r="M106" s="183">
        <f t="shared" si="5"/>
        <v>0</v>
      </c>
      <c r="N106" s="188"/>
      <c r="O106" s="184">
        <f t="shared" si="6"/>
        <v>0</v>
      </c>
      <c r="P106" s="334"/>
    </row>
    <row r="107" spans="1:16" s="34" customFormat="1" ht="32.4" hidden="1">
      <c r="A107" s="187">
        <v>5</v>
      </c>
      <c r="B107" s="397" t="s">
        <v>112</v>
      </c>
      <c r="C107" s="398"/>
      <c r="D107" s="398"/>
      <c r="E107" s="398"/>
      <c r="F107" s="181" t="s">
        <v>113</v>
      </c>
      <c r="G107" s="181"/>
      <c r="H107" s="402" t="str">
        <f>$D$18</f>
        <v>BLACK</v>
      </c>
      <c r="I107" s="401" t="str">
        <f t="shared" si="4"/>
        <v>BLACK</v>
      </c>
      <c r="J107" s="183" t="s">
        <v>104</v>
      </c>
      <c r="K107" s="183">
        <f>$P$20</f>
        <v>0</v>
      </c>
      <c r="L107" s="189">
        <f>1/25</f>
        <v>0.04</v>
      </c>
      <c r="M107" s="183">
        <f t="shared" si="5"/>
        <v>0</v>
      </c>
      <c r="N107" s="188"/>
      <c r="O107" s="184">
        <f t="shared" si="6"/>
        <v>0</v>
      </c>
      <c r="P107" s="334"/>
    </row>
    <row r="108" spans="1:16" s="34" customFormat="1" ht="63.75" customHeight="1">
      <c r="A108" s="187">
        <v>5</v>
      </c>
      <c r="B108" s="397" t="s">
        <v>112</v>
      </c>
      <c r="C108" s="398"/>
      <c r="D108" s="398"/>
      <c r="E108" s="398"/>
      <c r="F108" s="181" t="s">
        <v>113</v>
      </c>
      <c r="G108" s="181"/>
      <c r="H108" s="402" t="str">
        <f>$D$23</f>
        <v>GREY HEATHER</v>
      </c>
      <c r="I108" s="401" t="str">
        <f t="shared" si="4"/>
        <v>BLACK</v>
      </c>
      <c r="J108" s="183" t="s">
        <v>104</v>
      </c>
      <c r="K108" s="183">
        <f>$P$25</f>
        <v>769</v>
      </c>
      <c r="L108" s="189">
        <f>1/25</f>
        <v>0.04</v>
      </c>
      <c r="M108" s="183">
        <f t="shared" si="5"/>
        <v>30.76</v>
      </c>
      <c r="N108" s="188"/>
      <c r="O108" s="184">
        <f t="shared" si="6"/>
        <v>31</v>
      </c>
      <c r="P108" s="334"/>
    </row>
    <row r="109" spans="1:16" s="34" customFormat="1" ht="32.4" hidden="1">
      <c r="A109" s="187">
        <v>5</v>
      </c>
      <c r="B109" s="397" t="s">
        <v>112</v>
      </c>
      <c r="C109" s="398"/>
      <c r="D109" s="398"/>
      <c r="E109" s="398"/>
      <c r="F109" s="181" t="s">
        <v>113</v>
      </c>
      <c r="G109" s="181"/>
      <c r="H109" s="402" t="str">
        <f>$D$28</f>
        <v>WASHED BURGUNDY</v>
      </c>
      <c r="I109" s="401" t="str">
        <f t="shared" si="4"/>
        <v>BLACK</v>
      </c>
      <c r="J109" s="183" t="s">
        <v>104</v>
      </c>
      <c r="K109" s="183">
        <f>$P$30</f>
        <v>0</v>
      </c>
      <c r="L109" s="189">
        <f>1/25</f>
        <v>0.04</v>
      </c>
      <c r="M109" s="183">
        <f t="shared" si="5"/>
        <v>0</v>
      </c>
      <c r="N109" s="188"/>
      <c r="O109" s="184">
        <f t="shared" si="6"/>
        <v>0</v>
      </c>
      <c r="P109" s="334"/>
    </row>
    <row r="110" spans="1:16" s="34" customFormat="1" ht="32.4" hidden="1">
      <c r="A110" s="187">
        <v>5</v>
      </c>
      <c r="B110" s="397" t="s">
        <v>112</v>
      </c>
      <c r="C110" s="398"/>
      <c r="D110" s="398"/>
      <c r="E110" s="398"/>
      <c r="F110" s="181" t="s">
        <v>113</v>
      </c>
      <c r="G110" s="181"/>
      <c r="H110" s="402" t="str">
        <f>$D$33</f>
        <v>LIME</v>
      </c>
      <c r="I110" s="401" t="str">
        <f t="shared" si="4"/>
        <v>BLACK</v>
      </c>
      <c r="J110" s="183" t="s">
        <v>104</v>
      </c>
      <c r="K110" s="183">
        <f>$P$35</f>
        <v>0</v>
      </c>
      <c r="L110" s="189">
        <f>1/25</f>
        <v>0.04</v>
      </c>
      <c r="M110" s="183">
        <f t="shared" si="5"/>
        <v>0</v>
      </c>
      <c r="N110" s="188"/>
      <c r="O110" s="184">
        <f t="shared" si="6"/>
        <v>0</v>
      </c>
      <c r="P110" s="334"/>
    </row>
    <row r="111" spans="1:16" s="34" customFormat="1" ht="32.4" hidden="1">
      <c r="A111" s="187">
        <v>6</v>
      </c>
      <c r="B111" s="397" t="s">
        <v>114</v>
      </c>
      <c r="C111" s="398"/>
      <c r="D111" s="398"/>
      <c r="E111" s="398"/>
      <c r="F111" s="181" t="s">
        <v>113</v>
      </c>
      <c r="G111" s="181"/>
      <c r="H111" s="402" t="str">
        <f>$D$18</f>
        <v>BLACK</v>
      </c>
      <c r="I111" s="401" t="str">
        <f t="shared" si="4"/>
        <v>BLACK</v>
      </c>
      <c r="J111" s="183" t="s">
        <v>104</v>
      </c>
      <c r="K111" s="183">
        <f>$P$20</f>
        <v>0</v>
      </c>
      <c r="L111" s="189">
        <f>L107*2</f>
        <v>0.08</v>
      </c>
      <c r="M111" s="183">
        <f t="shared" si="5"/>
        <v>0</v>
      </c>
      <c r="N111" s="188"/>
      <c r="O111" s="184">
        <f t="shared" si="6"/>
        <v>0</v>
      </c>
      <c r="P111" s="334"/>
    </row>
    <row r="112" spans="1:16" s="34" customFormat="1" ht="63.75" customHeight="1">
      <c r="A112" s="187">
        <v>6</v>
      </c>
      <c r="B112" s="397" t="s">
        <v>114</v>
      </c>
      <c r="C112" s="398"/>
      <c r="D112" s="398"/>
      <c r="E112" s="398"/>
      <c r="F112" s="181" t="s">
        <v>113</v>
      </c>
      <c r="G112" s="181"/>
      <c r="H112" s="402" t="str">
        <f>$D$23</f>
        <v>GREY HEATHER</v>
      </c>
      <c r="I112" s="401" t="str">
        <f t="shared" si="4"/>
        <v>BLACK</v>
      </c>
      <c r="J112" s="183" t="s">
        <v>104</v>
      </c>
      <c r="K112" s="183">
        <f>$P$25</f>
        <v>769</v>
      </c>
      <c r="L112" s="189">
        <f>L108*2</f>
        <v>0.08</v>
      </c>
      <c r="M112" s="183">
        <f t="shared" si="5"/>
        <v>61.52</v>
      </c>
      <c r="N112" s="188"/>
      <c r="O112" s="184">
        <f t="shared" si="6"/>
        <v>62</v>
      </c>
      <c r="P112" s="334"/>
    </row>
    <row r="113" spans="1:16" s="34" customFormat="1" ht="32.4" hidden="1">
      <c r="A113" s="187">
        <v>6</v>
      </c>
      <c r="B113" s="397" t="s">
        <v>114</v>
      </c>
      <c r="C113" s="398"/>
      <c r="D113" s="398"/>
      <c r="E113" s="398"/>
      <c r="F113" s="181" t="s">
        <v>113</v>
      </c>
      <c r="G113" s="181"/>
      <c r="H113" s="402" t="str">
        <f>$D$28</f>
        <v>WASHED BURGUNDY</v>
      </c>
      <c r="I113" s="401" t="str">
        <f t="shared" si="4"/>
        <v>BLACK</v>
      </c>
      <c r="J113" s="183" t="s">
        <v>104</v>
      </c>
      <c r="K113" s="183">
        <f>$P$30</f>
        <v>0</v>
      </c>
      <c r="L113" s="189">
        <f>L109*2</f>
        <v>0.08</v>
      </c>
      <c r="M113" s="183">
        <f t="shared" si="5"/>
        <v>0</v>
      </c>
      <c r="N113" s="188"/>
      <c r="O113" s="184">
        <f t="shared" si="6"/>
        <v>0</v>
      </c>
      <c r="P113" s="334"/>
    </row>
    <row r="114" spans="1:16" s="34" customFormat="1" ht="32.4" hidden="1">
      <c r="A114" s="187">
        <v>6</v>
      </c>
      <c r="B114" s="397" t="s">
        <v>114</v>
      </c>
      <c r="C114" s="398"/>
      <c r="D114" s="398"/>
      <c r="E114" s="398"/>
      <c r="F114" s="181" t="s">
        <v>113</v>
      </c>
      <c r="G114" s="181"/>
      <c r="H114" s="402" t="str">
        <f>$D$33</f>
        <v>LIME</v>
      </c>
      <c r="I114" s="401" t="str">
        <f t="shared" si="4"/>
        <v>BLACK</v>
      </c>
      <c r="J114" s="183" t="s">
        <v>104</v>
      </c>
      <c r="K114" s="183">
        <f>$P$35</f>
        <v>0</v>
      </c>
      <c r="L114" s="189">
        <f>L110*2</f>
        <v>0.08</v>
      </c>
      <c r="M114" s="183">
        <f t="shared" si="5"/>
        <v>0</v>
      </c>
      <c r="N114" s="188"/>
      <c r="O114" s="184">
        <f t="shared" si="6"/>
        <v>0</v>
      </c>
      <c r="P114" s="334"/>
    </row>
    <row r="115" spans="1:16" s="34" customFormat="1" ht="32.4" hidden="1">
      <c r="A115" s="187">
        <v>7</v>
      </c>
      <c r="B115" s="397" t="s">
        <v>115</v>
      </c>
      <c r="C115" s="398"/>
      <c r="D115" s="398"/>
      <c r="E115" s="398"/>
      <c r="F115" s="181" t="s">
        <v>111</v>
      </c>
      <c r="G115" s="181"/>
      <c r="H115" s="402" t="str">
        <f>$D$18</f>
        <v>BLACK</v>
      </c>
      <c r="I115" s="401" t="str">
        <f t="shared" si="4"/>
        <v>BLACK</v>
      </c>
      <c r="J115" s="183" t="s">
        <v>104</v>
      </c>
      <c r="K115" s="183">
        <f>$P$20</f>
        <v>0</v>
      </c>
      <c r="L115" s="189">
        <f>L107</f>
        <v>0.04</v>
      </c>
      <c r="M115" s="183">
        <f t="shared" si="5"/>
        <v>0</v>
      </c>
      <c r="N115" s="188"/>
      <c r="O115" s="184">
        <f t="shared" si="6"/>
        <v>0</v>
      </c>
      <c r="P115" s="334"/>
    </row>
    <row r="116" spans="1:16" s="34" customFormat="1" ht="63.75" customHeight="1">
      <c r="A116" s="187">
        <v>7</v>
      </c>
      <c r="B116" s="397" t="s">
        <v>115</v>
      </c>
      <c r="C116" s="398"/>
      <c r="D116" s="398"/>
      <c r="E116" s="398"/>
      <c r="F116" s="181" t="s">
        <v>111</v>
      </c>
      <c r="G116" s="181"/>
      <c r="H116" s="402" t="str">
        <f>$D$23</f>
        <v>GREY HEATHER</v>
      </c>
      <c r="I116" s="401" t="str">
        <f t="shared" si="4"/>
        <v>BLACK</v>
      </c>
      <c r="J116" s="183" t="s">
        <v>104</v>
      </c>
      <c r="K116" s="183">
        <f>$P$25</f>
        <v>769</v>
      </c>
      <c r="L116" s="189">
        <f>L108</f>
        <v>0.04</v>
      </c>
      <c r="M116" s="183">
        <f t="shared" si="5"/>
        <v>30.76</v>
      </c>
      <c r="N116" s="188"/>
      <c r="O116" s="184">
        <f t="shared" si="6"/>
        <v>31</v>
      </c>
      <c r="P116" s="334"/>
    </row>
    <row r="117" spans="1:16" s="34" customFormat="1" ht="32.4" hidden="1">
      <c r="A117" s="187">
        <v>7</v>
      </c>
      <c r="B117" s="397" t="s">
        <v>115</v>
      </c>
      <c r="C117" s="398"/>
      <c r="D117" s="398"/>
      <c r="E117" s="398"/>
      <c r="F117" s="181" t="s">
        <v>111</v>
      </c>
      <c r="G117" s="181"/>
      <c r="H117" s="402" t="str">
        <f>$D$28</f>
        <v>WASHED BURGUNDY</v>
      </c>
      <c r="I117" s="401" t="str">
        <f t="shared" si="4"/>
        <v>BLACK</v>
      </c>
      <c r="J117" s="183" t="s">
        <v>104</v>
      </c>
      <c r="K117" s="183">
        <f>$P$30</f>
        <v>0</v>
      </c>
      <c r="L117" s="189">
        <f>L109</f>
        <v>0.04</v>
      </c>
      <c r="M117" s="183">
        <f t="shared" si="5"/>
        <v>0</v>
      </c>
      <c r="N117" s="188"/>
      <c r="O117" s="184">
        <f t="shared" si="6"/>
        <v>0</v>
      </c>
      <c r="P117" s="334"/>
    </row>
    <row r="118" spans="1:16" s="34" customFormat="1" ht="32.4" hidden="1">
      <c r="A118" s="187">
        <v>7</v>
      </c>
      <c r="B118" s="397" t="s">
        <v>115</v>
      </c>
      <c r="C118" s="398"/>
      <c r="D118" s="398"/>
      <c r="E118" s="398"/>
      <c r="F118" s="181" t="s">
        <v>111</v>
      </c>
      <c r="G118" s="181"/>
      <c r="H118" s="402" t="str">
        <f>$D$33</f>
        <v>LIME</v>
      </c>
      <c r="I118" s="401" t="str">
        <f t="shared" si="4"/>
        <v>BLACK</v>
      </c>
      <c r="J118" s="183" t="s">
        <v>104</v>
      </c>
      <c r="K118" s="183">
        <f>$P$35</f>
        <v>0</v>
      </c>
      <c r="L118" s="189">
        <f>L110</f>
        <v>0.04</v>
      </c>
      <c r="M118" s="183">
        <f t="shared" si="5"/>
        <v>0</v>
      </c>
      <c r="N118" s="188"/>
      <c r="O118" s="184">
        <f t="shared" si="6"/>
        <v>0</v>
      </c>
      <c r="P118" s="334"/>
    </row>
    <row r="119" spans="1:16" s="34" customFormat="1" ht="32.4" hidden="1">
      <c r="A119" s="187">
        <v>8</v>
      </c>
      <c r="B119" s="371" t="s">
        <v>116</v>
      </c>
      <c r="C119" s="403"/>
      <c r="D119" s="403"/>
      <c r="E119" s="372"/>
      <c r="F119" s="181" t="s">
        <v>117</v>
      </c>
      <c r="G119" s="181"/>
      <c r="H119" s="402" t="str">
        <f>$D$18</f>
        <v>BLACK</v>
      </c>
      <c r="I119" s="401" t="str">
        <f t="shared" si="4"/>
        <v>BLACK</v>
      </c>
      <c r="J119" s="183" t="s">
        <v>104</v>
      </c>
      <c r="K119" s="183">
        <f>$P$20</f>
        <v>0</v>
      </c>
      <c r="L119" s="183">
        <v>1</v>
      </c>
      <c r="M119" s="183">
        <f>K119*L119</f>
        <v>0</v>
      </c>
      <c r="N119" s="188"/>
      <c r="O119" s="184">
        <f t="shared" si="6"/>
        <v>0</v>
      </c>
      <c r="P119" s="334"/>
    </row>
    <row r="120" spans="1:16" s="34" customFormat="1" ht="63.75" customHeight="1">
      <c r="A120" s="187">
        <v>8</v>
      </c>
      <c r="B120" s="397" t="s">
        <v>116</v>
      </c>
      <c r="C120" s="398"/>
      <c r="D120" s="398"/>
      <c r="E120" s="398"/>
      <c r="F120" s="181" t="s">
        <v>117</v>
      </c>
      <c r="G120" s="181"/>
      <c r="H120" s="402" t="str">
        <f>$D$23</f>
        <v>GREY HEATHER</v>
      </c>
      <c r="I120" s="401" t="str">
        <f t="shared" si="4"/>
        <v>BLACK</v>
      </c>
      <c r="J120" s="183" t="s">
        <v>104</v>
      </c>
      <c r="K120" s="183">
        <f>$P$25</f>
        <v>769</v>
      </c>
      <c r="L120" s="183">
        <v>1</v>
      </c>
      <c r="M120" s="183">
        <f t="shared" ref="M120:M131" si="7">K120*L120</f>
        <v>769</v>
      </c>
      <c r="N120" s="188"/>
      <c r="O120" s="184">
        <f t="shared" si="6"/>
        <v>769</v>
      </c>
      <c r="P120" s="334"/>
    </row>
    <row r="121" spans="1:16" s="34" customFormat="1" ht="32.4" hidden="1">
      <c r="A121" s="187">
        <v>8</v>
      </c>
      <c r="B121" s="397" t="s">
        <v>116</v>
      </c>
      <c r="C121" s="398"/>
      <c r="D121" s="398"/>
      <c r="E121" s="398"/>
      <c r="F121" s="181" t="s">
        <v>117</v>
      </c>
      <c r="G121" s="181"/>
      <c r="H121" s="402" t="str">
        <f>$D$28</f>
        <v>WASHED BURGUNDY</v>
      </c>
      <c r="I121" s="401" t="str">
        <f t="shared" si="4"/>
        <v>BLACK</v>
      </c>
      <c r="J121" s="183" t="s">
        <v>104</v>
      </c>
      <c r="K121" s="183">
        <f>$P$30</f>
        <v>0</v>
      </c>
      <c r="L121" s="183">
        <v>1</v>
      </c>
      <c r="M121" s="183">
        <f t="shared" si="7"/>
        <v>0</v>
      </c>
      <c r="N121" s="188"/>
      <c r="O121" s="184">
        <f t="shared" si="6"/>
        <v>0</v>
      </c>
      <c r="P121" s="334"/>
    </row>
    <row r="122" spans="1:16" s="34" customFormat="1" ht="32.4" hidden="1">
      <c r="A122" s="187">
        <v>8</v>
      </c>
      <c r="B122" s="397" t="s">
        <v>116</v>
      </c>
      <c r="C122" s="398"/>
      <c r="D122" s="398"/>
      <c r="E122" s="398"/>
      <c r="F122" s="181" t="s">
        <v>117</v>
      </c>
      <c r="G122" s="181"/>
      <c r="H122" s="402" t="str">
        <f>$D$33</f>
        <v>LIME</v>
      </c>
      <c r="I122" s="401" t="str">
        <f t="shared" si="4"/>
        <v>BLACK</v>
      </c>
      <c r="J122" s="183" t="s">
        <v>104</v>
      </c>
      <c r="K122" s="183">
        <f>$P$35</f>
        <v>0</v>
      </c>
      <c r="L122" s="183">
        <v>1</v>
      </c>
      <c r="M122" s="183">
        <f t="shared" si="7"/>
        <v>0</v>
      </c>
      <c r="N122" s="188"/>
      <c r="O122" s="184">
        <f t="shared" si="6"/>
        <v>0</v>
      </c>
      <c r="P122" s="334"/>
    </row>
    <row r="123" spans="1:16" s="34" customFormat="1" ht="32.4" hidden="1">
      <c r="A123" s="187">
        <v>9</v>
      </c>
      <c r="B123" s="397" t="s">
        <v>118</v>
      </c>
      <c r="C123" s="398"/>
      <c r="D123" s="398"/>
      <c r="E123" s="398"/>
      <c r="F123" s="181" t="s">
        <v>111</v>
      </c>
      <c r="G123" s="181"/>
      <c r="H123" s="402" t="str">
        <f>$D$18</f>
        <v>BLACK</v>
      </c>
      <c r="I123" s="401" t="str">
        <f t="shared" si="4"/>
        <v>BLACK</v>
      </c>
      <c r="J123" s="183" t="s">
        <v>104</v>
      </c>
      <c r="K123" s="183">
        <f>$P$20</f>
        <v>0</v>
      </c>
      <c r="L123" s="183">
        <v>1.1000000000000001</v>
      </c>
      <c r="M123" s="183">
        <f t="shared" si="7"/>
        <v>0</v>
      </c>
      <c r="N123" s="188"/>
      <c r="O123" s="184">
        <f t="shared" si="6"/>
        <v>0</v>
      </c>
      <c r="P123" s="334"/>
    </row>
    <row r="124" spans="1:16" s="34" customFormat="1" ht="63.75" customHeight="1">
      <c r="A124" s="187">
        <v>9</v>
      </c>
      <c r="B124" s="371" t="s">
        <v>118</v>
      </c>
      <c r="C124" s="403"/>
      <c r="D124" s="403"/>
      <c r="E124" s="372"/>
      <c r="F124" s="181" t="s">
        <v>111</v>
      </c>
      <c r="G124" s="181"/>
      <c r="H124" s="402" t="str">
        <f>$D$23</f>
        <v>GREY HEATHER</v>
      </c>
      <c r="I124" s="401" t="str">
        <f t="shared" si="4"/>
        <v>BLACK</v>
      </c>
      <c r="J124" s="183" t="s">
        <v>104</v>
      </c>
      <c r="K124" s="183">
        <f>$P$25</f>
        <v>769</v>
      </c>
      <c r="L124" s="183">
        <v>1.1000000000000001</v>
      </c>
      <c r="M124" s="183">
        <f t="shared" si="7"/>
        <v>845.90000000000009</v>
      </c>
      <c r="N124" s="188"/>
      <c r="O124" s="184">
        <f t="shared" si="6"/>
        <v>846</v>
      </c>
      <c r="P124" s="334"/>
    </row>
    <row r="125" spans="1:16" s="34" customFormat="1" ht="32.4" hidden="1">
      <c r="A125" s="187">
        <v>9</v>
      </c>
      <c r="B125" s="371" t="s">
        <v>118</v>
      </c>
      <c r="C125" s="403"/>
      <c r="D125" s="403"/>
      <c r="E125" s="372"/>
      <c r="F125" s="181" t="s">
        <v>111</v>
      </c>
      <c r="G125" s="181"/>
      <c r="H125" s="402" t="str">
        <f>$D$28</f>
        <v>WASHED BURGUNDY</v>
      </c>
      <c r="I125" s="401" t="str">
        <f t="shared" si="4"/>
        <v>BLACK</v>
      </c>
      <c r="J125" s="183" t="s">
        <v>104</v>
      </c>
      <c r="K125" s="183">
        <f>$P$30</f>
        <v>0</v>
      </c>
      <c r="L125" s="183">
        <v>1.1000000000000001</v>
      </c>
      <c r="M125" s="183">
        <f t="shared" si="7"/>
        <v>0</v>
      </c>
      <c r="N125" s="188"/>
      <c r="O125" s="184">
        <f t="shared" si="6"/>
        <v>0</v>
      </c>
      <c r="P125" s="334"/>
    </row>
    <row r="126" spans="1:16" s="34" customFormat="1" ht="32.4" hidden="1">
      <c r="A126" s="187">
        <v>9</v>
      </c>
      <c r="B126" s="371" t="s">
        <v>118</v>
      </c>
      <c r="C126" s="403"/>
      <c r="D126" s="403"/>
      <c r="E126" s="372"/>
      <c r="F126" s="181" t="s">
        <v>111</v>
      </c>
      <c r="G126" s="181"/>
      <c r="H126" s="402" t="str">
        <f>$D$33</f>
        <v>LIME</v>
      </c>
      <c r="I126" s="401" t="str">
        <f t="shared" si="4"/>
        <v>BLACK</v>
      </c>
      <c r="J126" s="183" t="s">
        <v>104</v>
      </c>
      <c r="K126" s="183">
        <f>$P$35</f>
        <v>0</v>
      </c>
      <c r="L126" s="183">
        <v>1.1000000000000001</v>
      </c>
      <c r="M126" s="183">
        <f t="shared" si="7"/>
        <v>0</v>
      </c>
      <c r="N126" s="188"/>
      <c r="O126" s="184">
        <f t="shared" si="6"/>
        <v>0</v>
      </c>
      <c r="P126" s="334"/>
    </row>
    <row r="127" spans="1:16" s="34" customFormat="1" ht="46.5" customHeight="1">
      <c r="A127" s="187">
        <v>10</v>
      </c>
      <c r="B127" s="397" t="s">
        <v>119</v>
      </c>
      <c r="C127" s="398"/>
      <c r="D127" s="398"/>
      <c r="E127" s="398"/>
      <c r="F127" s="399" t="s">
        <v>120</v>
      </c>
      <c r="G127" s="181"/>
      <c r="H127" s="400" t="s">
        <v>121</v>
      </c>
      <c r="I127" s="401"/>
      <c r="J127" s="183" t="s">
        <v>104</v>
      </c>
      <c r="K127" s="183">
        <v>9</v>
      </c>
      <c r="L127" s="189">
        <f>$L$107*2</f>
        <v>0.08</v>
      </c>
      <c r="M127" s="183">
        <f t="shared" si="7"/>
        <v>0.72</v>
      </c>
      <c r="N127" s="188"/>
      <c r="O127" s="184">
        <f t="shared" si="6"/>
        <v>1</v>
      </c>
      <c r="P127" s="334"/>
    </row>
    <row r="128" spans="1:16" s="34" customFormat="1" ht="46.5" customHeight="1">
      <c r="A128" s="187">
        <v>10</v>
      </c>
      <c r="B128" s="397" t="s">
        <v>119</v>
      </c>
      <c r="C128" s="398"/>
      <c r="D128" s="398"/>
      <c r="E128" s="398"/>
      <c r="F128" s="399"/>
      <c r="G128" s="181"/>
      <c r="H128" s="400" t="s">
        <v>122</v>
      </c>
      <c r="I128" s="401"/>
      <c r="J128" s="183" t="s">
        <v>104</v>
      </c>
      <c r="K128" s="183">
        <v>24</v>
      </c>
      <c r="L128" s="189">
        <f>$L$107*2</f>
        <v>0.08</v>
      </c>
      <c r="M128" s="183">
        <f t="shared" si="7"/>
        <v>1.92</v>
      </c>
      <c r="N128" s="188"/>
      <c r="O128" s="184">
        <f t="shared" si="6"/>
        <v>2</v>
      </c>
      <c r="P128" s="334"/>
    </row>
    <row r="129" spans="1:16" s="34" customFormat="1" ht="46.5" customHeight="1">
      <c r="A129" s="187">
        <v>10</v>
      </c>
      <c r="B129" s="397" t="s">
        <v>119</v>
      </c>
      <c r="C129" s="398"/>
      <c r="D129" s="398"/>
      <c r="E129" s="398"/>
      <c r="F129" s="399"/>
      <c r="G129" s="181"/>
      <c r="H129" s="400" t="s">
        <v>123</v>
      </c>
      <c r="I129" s="401"/>
      <c r="J129" s="183" t="s">
        <v>104</v>
      </c>
      <c r="K129" s="183">
        <v>12</v>
      </c>
      <c r="L129" s="189">
        <f>$L$107*2</f>
        <v>0.08</v>
      </c>
      <c r="M129" s="183">
        <f t="shared" si="7"/>
        <v>0.96</v>
      </c>
      <c r="N129" s="188"/>
      <c r="O129" s="184">
        <f t="shared" si="6"/>
        <v>1</v>
      </c>
      <c r="P129" s="334"/>
    </row>
    <row r="130" spans="1:16" s="34" customFormat="1" ht="46.5" customHeight="1">
      <c r="A130" s="187">
        <v>10</v>
      </c>
      <c r="B130" s="397" t="s">
        <v>119</v>
      </c>
      <c r="C130" s="398"/>
      <c r="D130" s="398"/>
      <c r="E130" s="398"/>
      <c r="F130" s="399"/>
      <c r="G130" s="181"/>
      <c r="H130" s="400">
        <v>41</v>
      </c>
      <c r="I130" s="401"/>
      <c r="J130" s="183" t="s">
        <v>104</v>
      </c>
      <c r="K130" s="183">
        <v>30</v>
      </c>
      <c r="L130" s="189">
        <f>$L$107*2</f>
        <v>0.08</v>
      </c>
      <c r="M130" s="183">
        <f t="shared" si="7"/>
        <v>2.4</v>
      </c>
      <c r="N130" s="188"/>
      <c r="O130" s="184">
        <f t="shared" si="6"/>
        <v>3</v>
      </c>
      <c r="P130" s="334"/>
    </row>
    <row r="131" spans="1:16" s="34" customFormat="1" ht="46.5" customHeight="1">
      <c r="A131" s="187">
        <v>10</v>
      </c>
      <c r="B131" s="397" t="s">
        <v>119</v>
      </c>
      <c r="C131" s="398"/>
      <c r="D131" s="398"/>
      <c r="E131" s="398"/>
      <c r="F131" s="399"/>
      <c r="G131" s="181"/>
      <c r="H131" s="402">
        <v>42</v>
      </c>
      <c r="I131" s="401"/>
      <c r="J131" s="183" t="s">
        <v>104</v>
      </c>
      <c r="K131" s="183">
        <v>67</v>
      </c>
      <c r="L131" s="189">
        <f>$L$107*2</f>
        <v>0.08</v>
      </c>
      <c r="M131" s="183">
        <f t="shared" si="7"/>
        <v>5.36</v>
      </c>
      <c r="N131" s="188"/>
      <c r="O131" s="184">
        <f t="shared" si="6"/>
        <v>6</v>
      </c>
      <c r="P131" s="334"/>
    </row>
    <row r="132" spans="1:16" s="15" customFormat="1" ht="32.4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124</v>
      </c>
      <c r="C133" s="88"/>
      <c r="D133" s="89"/>
      <c r="E133" s="89"/>
      <c r="F133" s="89"/>
      <c r="G133" s="90"/>
      <c r="H133" s="89"/>
      <c r="I133" s="89"/>
      <c r="J133" s="368" t="s">
        <v>125</v>
      </c>
      <c r="K133" s="368"/>
      <c r="L133" s="368"/>
      <c r="M133" s="368"/>
      <c r="N133" s="33"/>
      <c r="O133" s="33"/>
      <c r="P133" s="34"/>
    </row>
    <row r="134" spans="1:16" s="92" customFormat="1" ht="34.5" customHeight="1">
      <c r="A134" s="92">
        <v>1</v>
      </c>
      <c r="B134" s="94" t="s">
        <v>126</v>
      </c>
      <c r="C134" s="98" t="s">
        <v>127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81" t="s">
        <v>128</v>
      </c>
      <c r="C135" s="382"/>
      <c r="D135" s="382"/>
      <c r="E135" s="382"/>
      <c r="F135" s="382"/>
      <c r="G135" s="382"/>
      <c r="H135" s="382"/>
      <c r="I135" s="390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77</v>
      </c>
      <c r="C136" s="335" t="s">
        <v>129</v>
      </c>
      <c r="D136" s="391" t="s">
        <v>130</v>
      </c>
      <c r="E136" s="391"/>
      <c r="F136" s="391" t="s">
        <v>131</v>
      </c>
      <c r="G136" s="391"/>
      <c r="H136" s="391"/>
      <c r="I136" s="391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36" t="str">
        <f>$D$18</f>
        <v>BLACK</v>
      </c>
      <c r="C137" s="392" t="s">
        <v>132</v>
      </c>
      <c r="D137" s="394" t="s">
        <v>133</v>
      </c>
      <c r="E137" s="395"/>
      <c r="F137" s="396" t="s">
        <v>134</v>
      </c>
      <c r="G137" s="396"/>
      <c r="H137" s="396"/>
      <c r="I137" s="396"/>
      <c r="J137" s="35"/>
      <c r="K137" s="35"/>
      <c r="L137" s="35"/>
      <c r="M137" s="35"/>
      <c r="N137" s="35"/>
    </row>
    <row r="138" spans="1:16" s="15" customFormat="1" ht="64.8" hidden="1">
      <c r="A138" s="92"/>
      <c r="B138" s="336" t="str">
        <f>$D$23</f>
        <v>GREY HEATHER</v>
      </c>
      <c r="C138" s="393"/>
      <c r="D138" s="356" t="s">
        <v>135</v>
      </c>
      <c r="E138" s="358"/>
      <c r="F138" s="396" t="s">
        <v>136</v>
      </c>
      <c r="G138" s="396"/>
      <c r="H138" s="396"/>
      <c r="I138" s="396"/>
      <c r="J138" s="35"/>
      <c r="K138" s="35"/>
      <c r="L138" s="35"/>
      <c r="M138" s="35"/>
      <c r="N138" s="35"/>
    </row>
    <row r="139" spans="1:16" s="15" customFormat="1" ht="32.4" hidden="1"/>
    <row r="140" spans="1:16" s="15" customFormat="1" ht="32.4" hidden="1">
      <c r="A140" s="92"/>
      <c r="B140" s="381"/>
      <c r="C140" s="382"/>
      <c r="D140" s="383"/>
      <c r="E140" s="383"/>
      <c r="F140" s="383"/>
      <c r="G140" s="383"/>
      <c r="H140" s="383"/>
      <c r="I140" s="384"/>
      <c r="J140" s="35"/>
      <c r="K140" s="35"/>
    </row>
    <row r="141" spans="1:16" s="15" customFormat="1" ht="32.4" hidden="1">
      <c r="A141" s="92"/>
      <c r="B141" s="371"/>
      <c r="C141" s="372"/>
      <c r="D141" s="210" t="s">
        <v>36</v>
      </c>
      <c r="E141" s="210" t="s">
        <v>37</v>
      </c>
      <c r="F141" s="210" t="s">
        <v>38</v>
      </c>
      <c r="G141" s="210" t="s">
        <v>39</v>
      </c>
      <c r="H141" s="210" t="s">
        <v>40</v>
      </c>
      <c r="I141" s="210" t="s">
        <v>41</v>
      </c>
      <c r="J141" s="35"/>
    </row>
    <row r="142" spans="1:16" s="15" customFormat="1" ht="178.5" hidden="1" customHeight="1">
      <c r="A142" s="92"/>
      <c r="B142" s="385" t="s">
        <v>137</v>
      </c>
      <c r="C142" s="385"/>
      <c r="D142" s="337"/>
      <c r="E142" s="337">
        <v>2.2000000000000002</v>
      </c>
      <c r="F142" s="386">
        <v>3</v>
      </c>
      <c r="G142" s="387"/>
      <c r="H142" s="387"/>
      <c r="I142" s="38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4">
      <c r="A144" s="16">
        <v>2</v>
      </c>
      <c r="B144" s="94" t="s">
        <v>138</v>
      </c>
      <c r="C144" s="389" t="s">
        <v>139</v>
      </c>
      <c r="D144" s="389"/>
      <c r="E144" s="389"/>
      <c r="F144" s="389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4">
      <c r="A145" s="92"/>
      <c r="B145" s="381" t="s">
        <v>128</v>
      </c>
      <c r="C145" s="382"/>
      <c r="D145" s="382"/>
      <c r="E145" s="382"/>
      <c r="F145" s="382"/>
      <c r="G145" s="382"/>
      <c r="H145" s="382"/>
      <c r="I145" s="390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77</v>
      </c>
      <c r="C146" s="139" t="s">
        <v>140</v>
      </c>
      <c r="D146" s="139" t="s">
        <v>141</v>
      </c>
      <c r="E146" s="378" t="s">
        <v>142</v>
      </c>
      <c r="F146" s="379"/>
      <c r="G146" s="379"/>
      <c r="H146" s="379"/>
      <c r="I146" s="38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143</v>
      </c>
      <c r="D147" s="141" t="s">
        <v>144</v>
      </c>
      <c r="E147" s="356" t="s">
        <v>145</v>
      </c>
      <c r="F147" s="357"/>
      <c r="G147" s="357"/>
      <c r="H147" s="357"/>
      <c r="I147" s="358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143</v>
      </c>
      <c r="D148" s="141" t="s">
        <v>144</v>
      </c>
      <c r="E148" s="356" t="s">
        <v>146</v>
      </c>
      <c r="F148" s="357"/>
      <c r="G148" s="357"/>
      <c r="H148" s="357"/>
      <c r="I148" s="358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143</v>
      </c>
      <c r="D149" s="141" t="s">
        <v>144</v>
      </c>
      <c r="E149" s="356" t="s">
        <v>145</v>
      </c>
      <c r="F149" s="357"/>
      <c r="G149" s="357"/>
      <c r="H149" s="357"/>
      <c r="I149" s="358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143</v>
      </c>
      <c r="D150" s="141" t="s">
        <v>144</v>
      </c>
      <c r="E150" s="356" t="s">
        <v>145</v>
      </c>
      <c r="F150" s="357"/>
      <c r="G150" s="357"/>
      <c r="H150" s="357"/>
      <c r="I150" s="358"/>
      <c r="J150" s="35"/>
      <c r="K150" s="35"/>
      <c r="L150" s="35"/>
      <c r="M150" s="35"/>
      <c r="N150" s="35"/>
    </row>
    <row r="151" spans="1:16" s="15" customFormat="1" ht="32.4">
      <c r="A151" s="92"/>
      <c r="B151" s="381" t="s">
        <v>147</v>
      </c>
      <c r="C151" s="382"/>
      <c r="D151" s="383"/>
      <c r="E151" s="383"/>
      <c r="F151" s="383"/>
      <c r="G151" s="383"/>
      <c r="H151" s="383"/>
      <c r="I151" s="384"/>
      <c r="J151" s="35"/>
      <c r="K151" s="35"/>
    </row>
    <row r="152" spans="1:16" s="15" customFormat="1" ht="56.25" customHeight="1">
      <c r="A152" s="92"/>
      <c r="B152" s="371"/>
      <c r="C152" s="372"/>
      <c r="D152" s="210" t="s">
        <v>36</v>
      </c>
      <c r="E152" s="210" t="s">
        <v>37</v>
      </c>
      <c r="F152" s="210" t="s">
        <v>38</v>
      </c>
      <c r="G152" s="210" t="s">
        <v>39</v>
      </c>
      <c r="H152" s="210" t="s">
        <v>40</v>
      </c>
      <c r="I152" s="210" t="s">
        <v>41</v>
      </c>
      <c r="J152" s="35"/>
    </row>
    <row r="153" spans="1:16" s="15" customFormat="1" ht="111.75" customHeight="1">
      <c r="A153" s="92"/>
      <c r="B153" s="373" t="s">
        <v>148</v>
      </c>
      <c r="C153" s="374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373" t="s">
        <v>149</v>
      </c>
      <c r="C154" s="374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4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4">
      <c r="A156" s="16">
        <v>3</v>
      </c>
      <c r="B156" s="94" t="s">
        <v>150</v>
      </c>
      <c r="C156" s="18" t="s">
        <v>151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77</v>
      </c>
      <c r="C157" s="375" t="s">
        <v>152</v>
      </c>
      <c r="D157" s="376"/>
      <c r="E157" s="376"/>
      <c r="F157" s="376"/>
      <c r="G157" s="376"/>
      <c r="H157" s="376"/>
      <c r="I157" s="37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36" t="str">
        <f>$D$18</f>
        <v>BLACK</v>
      </c>
      <c r="C158" s="356" t="s">
        <v>153</v>
      </c>
      <c r="D158" s="357"/>
      <c r="E158" s="357"/>
      <c r="F158" s="357"/>
      <c r="G158" s="357"/>
      <c r="H158" s="357"/>
      <c r="I158" s="358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36" t="str">
        <f>$D$23</f>
        <v>GREY HEATHER</v>
      </c>
      <c r="C159" s="356" t="s">
        <v>154</v>
      </c>
      <c r="D159" s="357"/>
      <c r="E159" s="357"/>
      <c r="F159" s="357"/>
      <c r="G159" s="357"/>
      <c r="H159" s="357"/>
      <c r="I159" s="358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36" t="s">
        <v>155</v>
      </c>
      <c r="C160" s="359" t="s">
        <v>153</v>
      </c>
      <c r="D160" s="360"/>
      <c r="E160" s="360"/>
      <c r="F160" s="360"/>
      <c r="G160" s="360"/>
      <c r="H160" s="360"/>
      <c r="I160" s="361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36" t="s">
        <v>156</v>
      </c>
      <c r="C161" s="362"/>
      <c r="D161" s="363"/>
      <c r="E161" s="363"/>
      <c r="F161" s="363"/>
      <c r="G161" s="363"/>
      <c r="H161" s="363"/>
      <c r="I161" s="36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36" t="s">
        <v>50</v>
      </c>
      <c r="C162" s="365"/>
      <c r="D162" s="366"/>
      <c r="E162" s="366"/>
      <c r="F162" s="366"/>
      <c r="G162" s="366"/>
      <c r="H162" s="366"/>
      <c r="I162" s="367"/>
      <c r="J162" s="35"/>
      <c r="K162" s="35"/>
      <c r="L162" s="35"/>
      <c r="M162" s="35"/>
      <c r="N162" s="35"/>
    </row>
    <row r="163" spans="1:16" s="15" customFormat="1" ht="32.4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68" t="s">
        <v>157</v>
      </c>
      <c r="C164" s="368"/>
      <c r="D164" s="368"/>
      <c r="E164" s="368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158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159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160</v>
      </c>
      <c r="C167" s="92"/>
      <c r="D167" s="92"/>
      <c r="G167" s="35"/>
      <c r="M167" s="34"/>
      <c r="N167" s="33"/>
      <c r="O167" s="33"/>
      <c r="P167" s="34"/>
    </row>
    <row r="168" spans="1:16" s="18" customFormat="1" ht="32.4">
      <c r="A168" s="16"/>
      <c r="B168" s="307" t="s">
        <v>161</v>
      </c>
      <c r="C168" s="308" t="s">
        <v>37</v>
      </c>
      <c r="D168" s="308" t="s">
        <v>38</v>
      </c>
      <c r="E168" s="308" t="s">
        <v>39</v>
      </c>
      <c r="F168" s="308" t="s">
        <v>40</v>
      </c>
      <c r="G168" s="308" t="s">
        <v>41</v>
      </c>
      <c r="H168" s="308" t="s">
        <v>42</v>
      </c>
      <c r="L168" s="36"/>
      <c r="M168" s="37"/>
      <c r="N168" s="37"/>
      <c r="O168" s="36"/>
    </row>
    <row r="169" spans="1:16" s="18" customFormat="1" ht="50.1" customHeight="1">
      <c r="A169" s="16"/>
      <c r="B169" s="307" t="s">
        <v>162</v>
      </c>
      <c r="C169" s="184">
        <f>G42</f>
        <v>133</v>
      </c>
      <c r="D169" s="184">
        <f>H42</f>
        <v>268</v>
      </c>
      <c r="E169" s="184">
        <f>I42</f>
        <v>248</v>
      </c>
      <c r="F169" s="184">
        <f>J42</f>
        <v>105</v>
      </c>
      <c r="G169" s="184">
        <f>K42</f>
        <v>15</v>
      </c>
      <c r="H169" s="184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369"/>
      <c r="B170" s="370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</row>
    <row r="171" spans="1:16" s="96" customFormat="1" ht="132.9" customHeight="1">
      <c r="G171" s="97"/>
    </row>
    <row r="172" spans="1:16" s="96" customFormat="1" ht="32.4">
      <c r="G172" s="97"/>
    </row>
    <row r="173" spans="1:16" s="96" customFormat="1" ht="32.4">
      <c r="G173" s="97"/>
    </row>
    <row r="174" spans="1:16" s="96" customFormat="1" ht="32.4">
      <c r="G174" s="97"/>
    </row>
    <row r="175" spans="1:16" s="96" customFormat="1" ht="32.4">
      <c r="G175" s="97"/>
    </row>
    <row r="176" spans="1:16" s="96" customFormat="1" ht="32.4">
      <c r="G176" s="97"/>
    </row>
    <row r="177" spans="7:7" s="96" customFormat="1" ht="32.4">
      <c r="G177" s="97"/>
    </row>
    <row r="178" spans="7:7" s="96" customFormat="1" ht="32.4">
      <c r="G178" s="97"/>
    </row>
    <row r="179" spans="7:7" s="96" customFormat="1" ht="32.4">
      <c r="G179" s="97"/>
    </row>
    <row r="180" spans="7:7" s="96" customFormat="1" ht="32.4">
      <c r="G180" s="97"/>
    </row>
    <row r="181" spans="7:7" s="96" customFormat="1" ht="32.4">
      <c r="G181" s="97"/>
    </row>
    <row r="182" spans="7:7" s="96" customFormat="1" ht="32.4">
      <c r="G182" s="97"/>
    </row>
    <row r="183" spans="7:7" s="96" customFormat="1" ht="32.4">
      <c r="G183" s="97"/>
    </row>
    <row r="184" spans="7:7" s="96" customFormat="1" ht="32.4">
      <c r="G184" s="97"/>
    </row>
    <row r="185" spans="7:7" s="96" customFormat="1" ht="32.4">
      <c r="G185" s="97"/>
    </row>
    <row r="186" spans="7:7" s="96" customFormat="1" ht="32.4">
      <c r="G186" s="97"/>
    </row>
    <row r="187" spans="7:7" s="96" customFormat="1" ht="32.4">
      <c r="G187" s="97"/>
    </row>
    <row r="188" spans="7:7" s="96" customFormat="1" ht="32.4">
      <c r="G188" s="97"/>
    </row>
    <row r="189" spans="7:7" s="96" customFormat="1" ht="32.4">
      <c r="G189" s="97"/>
    </row>
    <row r="190" spans="7:7" s="96" customFormat="1" ht="32.4">
      <c r="G190" s="97"/>
    </row>
    <row r="191" spans="7:7" s="96" customFormat="1" ht="32.4">
      <c r="G191" s="97"/>
    </row>
    <row r="192" spans="7:7" s="96" customFormat="1" ht="32.4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39"/>
  <sheetViews>
    <sheetView tabSelected="1" view="pageBreakPreview" topLeftCell="A96" zoomScale="40" zoomScaleNormal="10" zoomScaleSheetLayoutView="40" zoomScalePageLayoutView="25" workbookViewId="0">
      <selection activeCell="B63" sqref="B63:E63"/>
    </sheetView>
  </sheetViews>
  <sheetFormatPr defaultColWidth="9.109375" defaultRowHeight="16.8"/>
  <cols>
    <col min="1" max="1" width="8.44140625" style="38" customWidth="1"/>
    <col min="2" max="2" width="25" style="38" customWidth="1"/>
    <col min="3" max="3" width="24.109375" style="38" customWidth="1"/>
    <col min="4" max="4" width="39.109375" style="38" customWidth="1"/>
    <col min="5" max="5" width="22.88671875" style="38" customWidth="1"/>
    <col min="6" max="6" width="24.5546875" style="205" customWidth="1"/>
    <col min="7" max="7" width="20" style="39" customWidth="1"/>
    <col min="8" max="8" width="19.44140625" style="38" customWidth="1"/>
    <col min="9" max="9" width="18.5546875" style="38" customWidth="1"/>
    <col min="10" max="10" width="16" style="38" customWidth="1"/>
    <col min="11" max="11" width="22.109375" style="38" customWidth="1"/>
    <col min="12" max="12" width="21.5546875" style="38" customWidth="1"/>
    <col min="13" max="13" width="20.44140625" style="38" customWidth="1"/>
    <col min="14" max="15" width="13.44140625" style="38" customWidth="1"/>
    <col min="16" max="17" width="18.6640625" style="38" customWidth="1"/>
    <col min="18" max="18" width="9.109375" style="38"/>
    <col min="19" max="19" width="13.33203125" style="38" bestFit="1" customWidth="1"/>
    <col min="20" max="20" width="9.5546875" style="38" bestFit="1" customWidth="1"/>
    <col min="21" max="16384" width="9.109375" style="38"/>
  </cols>
  <sheetData>
    <row r="1" spans="1:17" s="4" customFormat="1" ht="39.9" customHeight="1">
      <c r="A1" s="69"/>
      <c r="B1" s="69"/>
      <c r="C1" s="69"/>
      <c r="D1" s="70"/>
      <c r="E1" s="69"/>
      <c r="F1" s="198"/>
      <c r="G1" s="69"/>
      <c r="H1" s="69"/>
      <c r="I1" s="69"/>
      <c r="J1" s="69"/>
      <c r="K1" s="69"/>
      <c r="L1" s="71"/>
      <c r="M1" s="71"/>
      <c r="N1" s="456" t="s">
        <v>0</v>
      </c>
      <c r="O1" s="456" t="s">
        <v>0</v>
      </c>
      <c r="P1" s="457" t="s">
        <v>1</v>
      </c>
      <c r="Q1" s="457"/>
    </row>
    <row r="2" spans="1:17" s="4" customFormat="1" ht="39.9" customHeight="1">
      <c r="A2" s="69"/>
      <c r="B2" s="69"/>
      <c r="C2" s="69"/>
      <c r="D2" s="69"/>
      <c r="E2" s="69"/>
      <c r="F2" s="198"/>
      <c r="G2" s="69"/>
      <c r="H2" s="69"/>
      <c r="I2" s="69"/>
      <c r="J2" s="69"/>
      <c r="K2" s="69"/>
      <c r="L2" s="71"/>
      <c r="M2" s="71"/>
      <c r="N2" s="456" t="s">
        <v>2</v>
      </c>
      <c r="O2" s="456" t="s">
        <v>2</v>
      </c>
      <c r="P2" s="458" t="s">
        <v>3</v>
      </c>
      <c r="Q2" s="458"/>
    </row>
    <row r="3" spans="1:17" s="4" customFormat="1" ht="39.9" customHeight="1">
      <c r="A3" s="69"/>
      <c r="B3" s="69"/>
      <c r="C3" s="69"/>
      <c r="D3" s="69"/>
      <c r="E3" s="69"/>
      <c r="F3" s="198"/>
      <c r="G3" s="69"/>
      <c r="H3" s="69"/>
      <c r="I3" s="69"/>
      <c r="J3" s="69"/>
      <c r="K3" s="69"/>
      <c r="L3" s="71"/>
      <c r="M3" s="71"/>
      <c r="N3" s="456" t="s">
        <v>4</v>
      </c>
      <c r="O3" s="456" t="s">
        <v>4</v>
      </c>
      <c r="P3" s="459" t="s">
        <v>5</v>
      </c>
      <c r="Q3" s="457"/>
    </row>
    <row r="4" spans="1:17" s="5" customFormat="1" ht="33" customHeight="1" thickBot="1">
      <c r="B4" s="6" t="s">
        <v>163</v>
      </c>
      <c r="F4" s="199"/>
      <c r="G4" s="7"/>
    </row>
    <row r="5" spans="1:17" s="5" customFormat="1" ht="57.9" customHeight="1">
      <c r="B5" s="8" t="s">
        <v>7</v>
      </c>
      <c r="C5" s="8"/>
      <c r="D5" s="6"/>
      <c r="F5" s="200"/>
      <c r="G5" s="487" t="s">
        <v>164</v>
      </c>
      <c r="H5" s="488"/>
      <c r="I5" s="488"/>
      <c r="J5" s="488"/>
      <c r="K5" s="488"/>
      <c r="L5" s="488"/>
      <c r="M5" s="489"/>
    </row>
    <row r="6" spans="1:17" s="10" customFormat="1" ht="57.9" customHeight="1">
      <c r="B6" s="11" t="s">
        <v>9</v>
      </c>
      <c r="C6" s="11"/>
      <c r="D6" s="12" t="s">
        <v>165</v>
      </c>
      <c r="E6" s="14"/>
      <c r="F6" s="201"/>
      <c r="G6" s="490"/>
      <c r="H6" s="491"/>
      <c r="I6" s="491"/>
      <c r="J6" s="491"/>
      <c r="K6" s="491"/>
      <c r="L6" s="491"/>
      <c r="M6" s="492"/>
      <c r="N6" s="13"/>
      <c r="O6" s="13"/>
      <c r="P6" s="13"/>
      <c r="Q6" s="13"/>
    </row>
    <row r="7" spans="1:17" s="10" customFormat="1" ht="57.9" customHeight="1">
      <c r="B7" s="11" t="s">
        <v>11</v>
      </c>
      <c r="C7" s="11"/>
      <c r="D7" s="12" t="s">
        <v>166</v>
      </c>
      <c r="E7" s="12"/>
      <c r="F7" s="201"/>
      <c r="G7" s="490"/>
      <c r="H7" s="491"/>
      <c r="I7" s="491"/>
      <c r="J7" s="491"/>
      <c r="K7" s="491"/>
      <c r="L7" s="491"/>
      <c r="M7" s="492"/>
      <c r="N7" s="13"/>
      <c r="O7" s="13"/>
      <c r="P7" s="13"/>
      <c r="Q7" s="13"/>
    </row>
    <row r="8" spans="1:17" s="10" customFormat="1" ht="57.9" customHeight="1" thickBot="1">
      <c r="B8" s="11" t="s">
        <v>13</v>
      </c>
      <c r="C8" s="11"/>
      <c r="D8" s="486" t="s">
        <v>167</v>
      </c>
      <c r="E8" s="451"/>
      <c r="F8" s="451"/>
      <c r="G8" s="493"/>
      <c r="H8" s="494"/>
      <c r="I8" s="494"/>
      <c r="J8" s="494"/>
      <c r="K8" s="494"/>
      <c r="L8" s="494"/>
      <c r="M8" s="495"/>
      <c r="N8" s="13"/>
      <c r="O8" s="13"/>
      <c r="P8" s="13"/>
      <c r="Q8" s="13"/>
    </row>
    <row r="9" spans="1:17" s="15" customFormat="1" ht="32.4">
      <c r="B9" s="16" t="s">
        <v>15</v>
      </c>
      <c r="C9" s="16"/>
      <c r="D9" s="137" t="s">
        <v>168</v>
      </c>
      <c r="E9" s="17"/>
      <c r="F9" s="36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4">
      <c r="B10" s="319" t="s">
        <v>17</v>
      </c>
      <c r="C10" s="319"/>
      <c r="D10" s="136" t="s">
        <v>169</v>
      </c>
      <c r="E10" s="136"/>
      <c r="F10" s="338"/>
      <c r="G10" s="320"/>
      <c r="H10" s="136"/>
      <c r="I10" s="182"/>
      <c r="J10" s="339" t="s">
        <v>19</v>
      </c>
      <c r="K10" s="182"/>
      <c r="L10" s="182"/>
      <c r="M10" s="182" t="s">
        <v>170</v>
      </c>
      <c r="N10" s="321"/>
      <c r="O10" s="321"/>
      <c r="P10" s="321"/>
      <c r="Q10" s="321"/>
    </row>
    <row r="11" spans="1:17" s="15" customFormat="1" ht="68.25" customHeight="1">
      <c r="B11" s="182" t="s">
        <v>21</v>
      </c>
      <c r="C11" s="182"/>
      <c r="D11" s="452">
        <v>45418</v>
      </c>
      <c r="E11" s="453"/>
      <c r="F11" s="453"/>
      <c r="G11" s="323"/>
      <c r="H11" s="322"/>
      <c r="I11" s="182"/>
      <c r="J11" s="339" t="s">
        <v>22</v>
      </c>
      <c r="K11" s="182"/>
      <c r="L11" s="182"/>
      <c r="M11" s="454" t="s">
        <v>171</v>
      </c>
      <c r="N11" s="454"/>
      <c r="O11" s="454"/>
      <c r="P11" s="454"/>
      <c r="Q11" s="454"/>
    </row>
    <row r="12" spans="1:17" s="15" customFormat="1" ht="32.4">
      <c r="B12" s="182" t="s">
        <v>24</v>
      </c>
      <c r="C12" s="182"/>
      <c r="D12" s="324">
        <f>D11+10</f>
        <v>45428</v>
      </c>
      <c r="E12" s="182"/>
      <c r="F12" s="326"/>
      <c r="G12" s="325"/>
      <c r="H12" s="326"/>
      <c r="I12" s="182"/>
      <c r="J12" s="339" t="s">
        <v>25</v>
      </c>
      <c r="M12" s="182" t="s">
        <v>172</v>
      </c>
      <c r="N12" s="182"/>
      <c r="O12" s="326"/>
      <c r="P12" s="326"/>
      <c r="Q12" s="321"/>
    </row>
    <row r="13" spans="1:17" s="15" customFormat="1" ht="32.4">
      <c r="B13" s="455"/>
      <c r="C13" s="455"/>
      <c r="D13" s="455"/>
      <c r="E13" s="455"/>
      <c r="F13" s="455"/>
      <c r="G13" s="325"/>
      <c r="H13" s="326"/>
      <c r="I13" s="182"/>
      <c r="J13" s="339" t="s">
        <v>27</v>
      </c>
      <c r="K13" s="182"/>
      <c r="L13" s="182"/>
      <c r="M13" s="182" t="s">
        <v>173</v>
      </c>
      <c r="N13" s="326"/>
      <c r="O13" s="321"/>
      <c r="P13" s="321"/>
      <c r="Q13" s="326"/>
    </row>
    <row r="14" spans="1:17" s="15" customFormat="1" ht="32.4">
      <c r="B14" s="182" t="s">
        <v>29</v>
      </c>
      <c r="C14" s="182"/>
      <c r="D14" s="182" t="s">
        <v>30</v>
      </c>
      <c r="E14" s="182"/>
      <c r="F14" s="326"/>
      <c r="G14" s="327"/>
      <c r="H14" s="182"/>
      <c r="I14" s="182"/>
      <c r="J14" s="339" t="s">
        <v>31</v>
      </c>
      <c r="K14" s="182"/>
      <c r="L14" s="182"/>
      <c r="M14" s="321" t="s">
        <v>174</v>
      </c>
      <c r="N14" s="321"/>
      <c r="O14" s="321"/>
      <c r="P14" s="321"/>
      <c r="Q14" s="321"/>
    </row>
    <row r="15" spans="1:17" s="15" customFormat="1" ht="32.4" customHeight="1">
      <c r="B15" s="20" t="s">
        <v>33</v>
      </c>
      <c r="C15" s="20"/>
      <c r="D15" s="20"/>
      <c r="E15" s="16"/>
      <c r="F15" s="3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71" customFormat="1" ht="37.5" hidden="1" customHeight="1">
      <c r="B17" s="268"/>
      <c r="C17" s="269" t="s">
        <v>34</v>
      </c>
      <c r="D17" s="269" t="s">
        <v>35</v>
      </c>
      <c r="E17" s="270" t="s">
        <v>36</v>
      </c>
      <c r="F17" s="270" t="s">
        <v>175</v>
      </c>
      <c r="G17" s="270" t="s">
        <v>37</v>
      </c>
      <c r="H17" s="270" t="s">
        <v>38</v>
      </c>
      <c r="I17" s="270" t="s">
        <v>39</v>
      </c>
      <c r="J17" s="270" t="s">
        <v>40</v>
      </c>
      <c r="K17" s="270" t="s">
        <v>41</v>
      </c>
      <c r="L17" s="270"/>
      <c r="M17" s="270"/>
      <c r="N17" s="270"/>
      <c r="O17" s="270"/>
      <c r="P17" s="270"/>
      <c r="Q17" s="270" t="s">
        <v>42</v>
      </c>
    </row>
    <row r="18" spans="2:17" s="271" customFormat="1" ht="54" hidden="1">
      <c r="B18" s="299" t="s">
        <v>43</v>
      </c>
      <c r="C18" s="272"/>
      <c r="D18" s="273" t="s">
        <v>176</v>
      </c>
      <c r="E18" s="274"/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/>
      <c r="M18" s="275"/>
      <c r="N18" s="275"/>
      <c r="O18" s="275"/>
      <c r="P18" s="276"/>
      <c r="Q18" s="276">
        <f>SUM(F18:P18)</f>
        <v>0</v>
      </c>
    </row>
    <row r="19" spans="2:17" s="271" customFormat="1" ht="54" hidden="1">
      <c r="B19" s="299" t="s">
        <v>45</v>
      </c>
      <c r="C19" s="272"/>
      <c r="D19" s="274" t="str">
        <f>+D18</f>
        <v>Bright White</v>
      </c>
      <c r="E19" s="274"/>
      <c r="F19" s="275">
        <v>0</v>
      </c>
      <c r="G19" s="275">
        <v>0</v>
      </c>
      <c r="H19" s="275">
        <v>0</v>
      </c>
      <c r="I19" s="275">
        <v>0</v>
      </c>
      <c r="J19" s="275">
        <v>0</v>
      </c>
      <c r="K19" s="275">
        <v>0</v>
      </c>
      <c r="L19" s="277"/>
      <c r="M19" s="277"/>
      <c r="N19" s="277"/>
      <c r="O19" s="277"/>
      <c r="P19" s="276"/>
      <c r="Q19" s="276">
        <f t="shared" ref="Q19:Q22" si="0">SUM(F19:P19)</f>
        <v>0</v>
      </c>
    </row>
    <row r="20" spans="2:17" s="271" customFormat="1" ht="54" hidden="1">
      <c r="B20" s="299" t="s">
        <v>177</v>
      </c>
      <c r="C20" s="272"/>
      <c r="D20" s="274" t="str">
        <f>D19</f>
        <v>Bright White</v>
      </c>
      <c r="E20" s="274"/>
      <c r="F20" s="275">
        <v>0</v>
      </c>
      <c r="G20" s="275">
        <v>0</v>
      </c>
      <c r="H20" s="275">
        <v>0</v>
      </c>
      <c r="I20" s="275">
        <v>0</v>
      </c>
      <c r="J20" s="275">
        <v>0</v>
      </c>
      <c r="K20" s="275">
        <v>0</v>
      </c>
      <c r="L20" s="278"/>
      <c r="M20" s="277"/>
      <c r="N20" s="277"/>
      <c r="O20" s="277"/>
      <c r="P20" s="276"/>
      <c r="Q20" s="276">
        <f t="shared" si="0"/>
        <v>0</v>
      </c>
    </row>
    <row r="21" spans="2:17" s="271" customFormat="1" ht="54" hidden="1">
      <c r="B21" s="299" t="s">
        <v>178</v>
      </c>
      <c r="C21" s="272"/>
      <c r="D21" s="274" t="str">
        <f>D20</f>
        <v>Bright White</v>
      </c>
      <c r="E21" s="274"/>
      <c r="F21" s="275"/>
      <c r="G21" s="275">
        <v>0</v>
      </c>
      <c r="H21" s="275">
        <v>0</v>
      </c>
      <c r="I21" s="275">
        <v>0</v>
      </c>
      <c r="J21" s="275">
        <v>0</v>
      </c>
      <c r="K21" s="275"/>
      <c r="L21" s="278"/>
      <c r="M21" s="277"/>
      <c r="N21" s="277"/>
      <c r="O21" s="277"/>
      <c r="P21" s="276"/>
      <c r="Q21" s="276">
        <f t="shared" si="0"/>
        <v>0</v>
      </c>
    </row>
    <row r="22" spans="2:17" s="284" customFormat="1" ht="54" hidden="1">
      <c r="B22" s="279" t="s">
        <v>46</v>
      </c>
      <c r="C22" s="279"/>
      <c r="D22" s="280" t="str">
        <f>+D19</f>
        <v>Bright White</v>
      </c>
      <c r="E22" s="281"/>
      <c r="F22" s="282">
        <f t="shared" ref="F22:K22" si="1">SUM(F18:F21)</f>
        <v>0</v>
      </c>
      <c r="G22" s="282">
        <f>SUM(G18:G21)</f>
        <v>0</v>
      </c>
      <c r="H22" s="282">
        <f t="shared" si="1"/>
        <v>0</v>
      </c>
      <c r="I22" s="282">
        <f t="shared" si="1"/>
        <v>0</v>
      </c>
      <c r="J22" s="282">
        <f t="shared" si="1"/>
        <v>0</v>
      </c>
      <c r="K22" s="282">
        <f t="shared" si="1"/>
        <v>0</v>
      </c>
      <c r="L22" s="283"/>
      <c r="M22" s="282"/>
      <c r="N22" s="282"/>
      <c r="O22" s="282"/>
      <c r="P22" s="282"/>
      <c r="Q22" s="282">
        <f t="shared" si="0"/>
        <v>0</v>
      </c>
    </row>
    <row r="23" spans="2:17" s="271" customFormat="1" ht="54" hidden="1">
      <c r="B23" s="285"/>
      <c r="C23" s="285"/>
      <c r="D23" s="285"/>
      <c r="E23" s="286"/>
      <c r="F23" s="287"/>
      <c r="G23" s="288"/>
      <c r="H23" s="286"/>
      <c r="I23" s="286"/>
      <c r="J23" s="286"/>
      <c r="K23" s="286"/>
      <c r="L23" s="286"/>
      <c r="M23" s="289"/>
      <c r="N23" s="289"/>
      <c r="O23" s="289"/>
      <c r="P23" s="289"/>
      <c r="Q23" s="290"/>
    </row>
    <row r="24" spans="2:17" s="271" customFormat="1" ht="54" hidden="1">
      <c r="B24" s="268"/>
      <c r="C24" s="269" t="s">
        <v>34</v>
      </c>
      <c r="D24" s="269" t="s">
        <v>35</v>
      </c>
      <c r="E24" s="291" t="s">
        <v>36</v>
      </c>
      <c r="F24" s="291" t="s">
        <v>175</v>
      </c>
      <c r="G24" s="270" t="s">
        <v>37</v>
      </c>
      <c r="H24" s="270" t="s">
        <v>38</v>
      </c>
      <c r="I24" s="270" t="s">
        <v>39</v>
      </c>
      <c r="J24" s="270" t="s">
        <v>40</v>
      </c>
      <c r="K24" s="270" t="s">
        <v>41</v>
      </c>
      <c r="L24" s="270"/>
      <c r="M24" s="291"/>
      <c r="N24" s="291"/>
      <c r="O24" s="291"/>
      <c r="P24" s="291"/>
      <c r="Q24" s="268" t="s">
        <v>42</v>
      </c>
    </row>
    <row r="25" spans="2:17" s="271" customFormat="1" ht="54" hidden="1">
      <c r="B25" s="299" t="s">
        <v>43</v>
      </c>
      <c r="C25" s="272"/>
      <c r="D25" s="274" t="s">
        <v>179</v>
      </c>
      <c r="E25" s="274"/>
      <c r="F25" s="275">
        <v>0</v>
      </c>
      <c r="G25" s="275">
        <v>0</v>
      </c>
      <c r="H25" s="275">
        <v>0</v>
      </c>
      <c r="I25" s="275">
        <v>0</v>
      </c>
      <c r="J25" s="275">
        <v>0</v>
      </c>
      <c r="K25" s="275">
        <v>0</v>
      </c>
      <c r="L25" s="275"/>
      <c r="M25" s="275"/>
      <c r="N25" s="275"/>
      <c r="O25" s="275"/>
      <c r="P25" s="275"/>
      <c r="Q25" s="276">
        <f>SUM(E25:P25)</f>
        <v>0</v>
      </c>
    </row>
    <row r="26" spans="2:17" s="271" customFormat="1" ht="54" hidden="1">
      <c r="B26" s="299" t="s">
        <v>45</v>
      </c>
      <c r="C26" s="272"/>
      <c r="D26" s="274" t="str">
        <f>+D25</f>
        <v>Classic Blue</v>
      </c>
      <c r="E26" s="274"/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7"/>
      <c r="M26" s="277"/>
      <c r="N26" s="277"/>
      <c r="O26" s="277"/>
      <c r="P26" s="277"/>
      <c r="Q26" s="276">
        <f>SUM(E26:P26)</f>
        <v>0</v>
      </c>
    </row>
    <row r="27" spans="2:17" s="271" customFormat="1" ht="54" hidden="1">
      <c r="B27" s="299" t="s">
        <v>177</v>
      </c>
      <c r="C27" s="272"/>
      <c r="D27" s="274" t="str">
        <f t="shared" ref="D27:D28" si="2">+D26</f>
        <v>Classic Blue</v>
      </c>
      <c r="E27" s="274"/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8"/>
      <c r="M27" s="277"/>
      <c r="N27" s="277"/>
      <c r="O27" s="277"/>
      <c r="P27" s="277"/>
      <c r="Q27" s="276">
        <f>SUM(E27:P27)</f>
        <v>0</v>
      </c>
    </row>
    <row r="28" spans="2:17" s="271" customFormat="1" ht="54" hidden="1">
      <c r="B28" s="299" t="s">
        <v>178</v>
      </c>
      <c r="C28" s="272"/>
      <c r="D28" s="274" t="str">
        <f t="shared" si="2"/>
        <v>Classic Blue</v>
      </c>
      <c r="E28" s="274"/>
      <c r="F28" s="275"/>
      <c r="G28" s="275">
        <v>0</v>
      </c>
      <c r="H28" s="275">
        <v>0</v>
      </c>
      <c r="I28" s="275">
        <v>0</v>
      </c>
      <c r="J28" s="275">
        <v>0</v>
      </c>
      <c r="K28" s="275"/>
      <c r="L28" s="278"/>
      <c r="M28" s="277"/>
      <c r="N28" s="277"/>
      <c r="O28" s="277"/>
      <c r="P28" s="277"/>
      <c r="Q28" s="276">
        <f>SUM(E28:P28)</f>
        <v>0</v>
      </c>
    </row>
    <row r="29" spans="2:17" s="284" customFormat="1" ht="54" hidden="1">
      <c r="B29" s="279" t="s">
        <v>46</v>
      </c>
      <c r="C29" s="279"/>
      <c r="D29" s="280" t="str">
        <f>+D26</f>
        <v>Classic Blue</v>
      </c>
      <c r="E29" s="281"/>
      <c r="F29" s="282">
        <f>SUM(F25:F28)</f>
        <v>0</v>
      </c>
      <c r="G29" s="282">
        <f t="shared" ref="G29:K29" si="3">SUM(G25:G28)</f>
        <v>0</v>
      </c>
      <c r="H29" s="282">
        <f t="shared" si="3"/>
        <v>0</v>
      </c>
      <c r="I29" s="282">
        <f t="shared" si="3"/>
        <v>0</v>
      </c>
      <c r="J29" s="282">
        <f t="shared" si="3"/>
        <v>0</v>
      </c>
      <c r="K29" s="282">
        <f t="shared" si="3"/>
        <v>0</v>
      </c>
      <c r="L29" s="283"/>
      <c r="M29" s="282"/>
      <c r="N29" s="282"/>
      <c r="O29" s="282"/>
      <c r="P29" s="282"/>
      <c r="Q29" s="282">
        <f t="shared" ref="Q29" si="4">SUM(Q25:Q28)</f>
        <v>0</v>
      </c>
    </row>
    <row r="30" spans="2:17" s="271" customFormat="1" ht="54" hidden="1">
      <c r="B30" s="285"/>
      <c r="C30" s="285"/>
      <c r="D30" s="285"/>
      <c r="E30" s="286"/>
      <c r="F30" s="287"/>
      <c r="G30" s="288"/>
      <c r="H30" s="286"/>
      <c r="I30" s="286"/>
      <c r="J30" s="286"/>
      <c r="K30" s="286"/>
      <c r="L30" s="286"/>
      <c r="M30" s="289"/>
      <c r="N30" s="289"/>
      <c r="O30" s="289"/>
      <c r="P30" s="289"/>
      <c r="Q30" s="290"/>
    </row>
    <row r="31" spans="2:17" s="271" customFormat="1" ht="54">
      <c r="B31" s="268"/>
      <c r="C31" s="269" t="s">
        <v>34</v>
      </c>
      <c r="D31" s="269" t="s">
        <v>35</v>
      </c>
      <c r="E31" s="283" t="s">
        <v>36</v>
      </c>
      <c r="F31" s="283" t="s">
        <v>175</v>
      </c>
      <c r="G31" s="270" t="s">
        <v>37</v>
      </c>
      <c r="H31" s="270" t="s">
        <v>38</v>
      </c>
      <c r="I31" s="270" t="s">
        <v>39</v>
      </c>
      <c r="J31" s="270" t="s">
        <v>40</v>
      </c>
      <c r="K31" s="270" t="s">
        <v>41</v>
      </c>
      <c r="L31" s="292"/>
      <c r="M31" s="293"/>
      <c r="N31" s="293"/>
      <c r="O31" s="293"/>
      <c r="P31" s="293"/>
      <c r="Q31" s="268" t="s">
        <v>42</v>
      </c>
    </row>
    <row r="32" spans="2:17" s="271" customFormat="1" ht="54">
      <c r="B32" s="299" t="s">
        <v>43</v>
      </c>
      <c r="C32" s="272"/>
      <c r="D32" s="274" t="s">
        <v>180</v>
      </c>
      <c r="E32" s="294"/>
      <c r="F32" s="295">
        <v>0</v>
      </c>
      <c r="G32" s="275">
        <v>1</v>
      </c>
      <c r="H32" s="275">
        <v>0</v>
      </c>
      <c r="I32" s="275">
        <v>0</v>
      </c>
      <c r="J32" s="275">
        <v>0</v>
      </c>
      <c r="K32" s="275">
        <v>0</v>
      </c>
      <c r="L32" s="275"/>
      <c r="M32" s="277"/>
      <c r="N32" s="277"/>
      <c r="O32" s="277"/>
      <c r="P32" s="277"/>
      <c r="Q32" s="276">
        <f>SUM(E32:P32)</f>
        <v>1</v>
      </c>
    </row>
    <row r="33" spans="1:21" s="271" customFormat="1" ht="54">
      <c r="B33" s="299" t="s">
        <v>45</v>
      </c>
      <c r="C33" s="272"/>
      <c r="D33" s="274" t="str">
        <f>+D32</f>
        <v>NAVY</v>
      </c>
      <c r="E33" s="294"/>
      <c r="F33" s="275">
        <f>ROUNDUP(F32*5%,0)</f>
        <v>0</v>
      </c>
      <c r="G33" s="275">
        <v>2</v>
      </c>
      <c r="H33" s="275">
        <v>0</v>
      </c>
      <c r="I33" s="275">
        <v>0</v>
      </c>
      <c r="J33" s="275">
        <v>0</v>
      </c>
      <c r="K33" s="275">
        <v>0</v>
      </c>
      <c r="L33" s="277"/>
      <c r="M33" s="277"/>
      <c r="N33" s="277"/>
      <c r="O33" s="277"/>
      <c r="P33" s="277"/>
      <c r="Q33" s="276">
        <f>SUM(E33:P33)</f>
        <v>2</v>
      </c>
    </row>
    <row r="34" spans="1:21" s="271" customFormat="1" ht="54">
      <c r="B34" s="299" t="s">
        <v>177</v>
      </c>
      <c r="C34" s="272"/>
      <c r="D34" s="274" t="str">
        <f>D33</f>
        <v>NAVY</v>
      </c>
      <c r="E34" s="274"/>
      <c r="F34" s="275">
        <v>0</v>
      </c>
      <c r="G34" s="275">
        <v>0</v>
      </c>
      <c r="H34" s="275">
        <v>0</v>
      </c>
      <c r="I34" s="275">
        <v>0</v>
      </c>
      <c r="J34" s="275">
        <v>0</v>
      </c>
      <c r="K34" s="275">
        <v>0</v>
      </c>
      <c r="L34" s="278"/>
      <c r="M34" s="278"/>
      <c r="N34" s="278"/>
      <c r="O34" s="278"/>
      <c r="P34" s="278"/>
      <c r="Q34" s="276">
        <f>SUM(E34:P34)</f>
        <v>0</v>
      </c>
    </row>
    <row r="35" spans="1:21" s="271" customFormat="1" ht="54" hidden="1">
      <c r="B35" s="299" t="s">
        <v>178</v>
      </c>
      <c r="C35" s="272"/>
      <c r="D35" s="274" t="str">
        <f>D34</f>
        <v>NAVY</v>
      </c>
      <c r="E35" s="274"/>
      <c r="F35" s="275"/>
      <c r="G35" s="275">
        <v>0</v>
      </c>
      <c r="H35" s="275">
        <v>0</v>
      </c>
      <c r="I35" s="275">
        <v>0</v>
      </c>
      <c r="J35" s="275">
        <v>0</v>
      </c>
      <c r="K35" s="275"/>
      <c r="L35" s="278"/>
      <c r="M35" s="277"/>
      <c r="N35" s="277"/>
      <c r="O35" s="277"/>
      <c r="P35" s="277"/>
      <c r="Q35" s="276">
        <f>SUM(E35:P35)</f>
        <v>0</v>
      </c>
    </row>
    <row r="36" spans="1:21" s="271" customFormat="1" ht="54">
      <c r="B36" s="296" t="s">
        <v>46</v>
      </c>
      <c r="C36" s="297"/>
      <c r="D36" s="298" t="str">
        <f>D35</f>
        <v>NAVY</v>
      </c>
      <c r="E36" s="298"/>
      <c r="F36" s="282">
        <f t="shared" ref="F36:K36" si="5">SUM(F32:F34)</f>
        <v>0</v>
      </c>
      <c r="G36" s="282">
        <f t="shared" si="5"/>
        <v>3</v>
      </c>
      <c r="H36" s="282">
        <f t="shared" si="5"/>
        <v>0</v>
      </c>
      <c r="I36" s="282">
        <f t="shared" si="5"/>
        <v>0</v>
      </c>
      <c r="J36" s="282">
        <f t="shared" si="5"/>
        <v>0</v>
      </c>
      <c r="K36" s="282">
        <f t="shared" si="5"/>
        <v>0</v>
      </c>
      <c r="L36" s="283"/>
      <c r="M36" s="291"/>
      <c r="N36" s="291"/>
      <c r="O36" s="291"/>
      <c r="P36" s="291"/>
      <c r="Q36" s="282">
        <f>SUM(Q32:Q34)</f>
        <v>3</v>
      </c>
    </row>
    <row r="37" spans="1:21" s="193" customFormat="1" ht="54">
      <c r="B37" s="194" t="s">
        <v>51</v>
      </c>
      <c r="C37" s="195"/>
      <c r="D37" s="194"/>
      <c r="E37" s="196"/>
      <c r="F37" s="197">
        <f>+F22+F29+F36</f>
        <v>0</v>
      </c>
      <c r="G37" s="197">
        <f t="shared" ref="G37:K37" si="6">+G22+G29+G36</f>
        <v>3</v>
      </c>
      <c r="H37" s="197">
        <f t="shared" si="6"/>
        <v>0</v>
      </c>
      <c r="I37" s="197">
        <f t="shared" si="6"/>
        <v>0</v>
      </c>
      <c r="J37" s="197">
        <f t="shared" si="6"/>
        <v>0</v>
      </c>
      <c r="K37" s="197">
        <f t="shared" si="6"/>
        <v>0</v>
      </c>
      <c r="L37" s="197"/>
      <c r="M37" s="197"/>
      <c r="N37" s="197"/>
      <c r="O37" s="197"/>
      <c r="P37" s="197"/>
      <c r="Q37" s="197">
        <f>+Q22+Q29+Q36</f>
        <v>3</v>
      </c>
      <c r="S37" s="216"/>
    </row>
    <row r="38" spans="1:21" s="99" customFormat="1" ht="20.25" customHeight="1">
      <c r="B38" s="100"/>
      <c r="C38" s="101"/>
      <c r="D38" s="435" t="s">
        <v>181</v>
      </c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</row>
    <row r="39" spans="1:21" s="4" customFormat="1" ht="59.1" customHeight="1">
      <c r="B39" s="87" t="s">
        <v>53</v>
      </c>
      <c r="C39" s="24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</row>
    <row r="40" spans="1:21" s="25" customFormat="1" ht="120">
      <c r="A40" s="496" t="s">
        <v>54</v>
      </c>
      <c r="B40" s="496"/>
      <c r="C40" s="496"/>
      <c r="D40" s="186" t="s">
        <v>55</v>
      </c>
      <c r="E40" s="186" t="s">
        <v>56</v>
      </c>
      <c r="F40" s="186" t="s">
        <v>57</v>
      </c>
      <c r="G40" s="185" t="s">
        <v>58</v>
      </c>
      <c r="H40" s="185" t="s">
        <v>59</v>
      </c>
      <c r="I40" s="185" t="s">
        <v>60</v>
      </c>
      <c r="J40" s="185" t="s">
        <v>182</v>
      </c>
      <c r="K40" s="185" t="s">
        <v>183</v>
      </c>
      <c r="L40" s="185" t="s">
        <v>184</v>
      </c>
      <c r="M40" s="185" t="s">
        <v>63</v>
      </c>
      <c r="N40" s="500" t="s">
        <v>64</v>
      </c>
      <c r="O40" s="500"/>
      <c r="P40" s="500"/>
      <c r="Q40" s="500"/>
    </row>
    <row r="41" spans="1:21" s="34" customFormat="1" ht="45.75" hidden="1" customHeight="1">
      <c r="A41" s="484" t="str">
        <f>D22</f>
        <v>Bright White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</row>
    <row r="42" spans="1:21" s="128" customFormat="1" ht="103.5" hidden="1" customHeight="1">
      <c r="A42" s="129">
        <v>1</v>
      </c>
      <c r="B42" s="425" t="str">
        <f>$M$11</f>
        <v>HMUA23008: MESH 100% POPYESTER_ 70 GSM_CW 163 CM</v>
      </c>
      <c r="C42" s="425"/>
      <c r="D42" s="190" t="s">
        <v>185</v>
      </c>
      <c r="E42" s="190" t="str">
        <f>D18</f>
        <v>Bright White</v>
      </c>
      <c r="F42" s="129" t="s">
        <v>38</v>
      </c>
      <c r="G42" s="191">
        <f>$Q$22</f>
        <v>0</v>
      </c>
      <c r="H42" s="192">
        <v>1.38</v>
      </c>
      <c r="I42" s="179">
        <f>H42*G42</f>
        <v>0</v>
      </c>
      <c r="J42" s="188">
        <f>I42*2.8%+(I42/30)*0.5</f>
        <v>0</v>
      </c>
      <c r="K42" s="188"/>
      <c r="L42" s="209">
        <v>0.5</v>
      </c>
      <c r="M42" s="219">
        <f>SUM(I42:L42)</f>
        <v>0.5</v>
      </c>
      <c r="N42" s="485" t="s">
        <v>186</v>
      </c>
      <c r="O42" s="485" t="s">
        <v>187</v>
      </c>
      <c r="P42" s="485" t="s">
        <v>187</v>
      </c>
      <c r="Q42" s="485" t="s">
        <v>187</v>
      </c>
    </row>
    <row r="43" spans="1:21" s="34" customFormat="1" ht="45.75" hidden="1" customHeight="1">
      <c r="A43" s="484" t="str">
        <f>D29</f>
        <v>Classic Blue</v>
      </c>
      <c r="B43" s="484"/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</row>
    <row r="44" spans="1:21" s="128" customFormat="1" ht="105.75" hidden="1" customHeight="1">
      <c r="A44" s="129">
        <v>2</v>
      </c>
      <c r="B44" s="425" t="str">
        <f>$M$11</f>
        <v>HMUA23008: MESH 100% POPYESTER_ 70 GSM_CW 163 CM</v>
      </c>
      <c r="C44" s="425"/>
      <c r="D44" s="190" t="s">
        <v>185</v>
      </c>
      <c r="E44" s="190" t="str">
        <f>D29</f>
        <v>Classic Blue</v>
      </c>
      <c r="F44" s="129" t="s">
        <v>38</v>
      </c>
      <c r="G44" s="191">
        <f>$Q$29</f>
        <v>0</v>
      </c>
      <c r="H44" s="192">
        <v>1.38</v>
      </c>
      <c r="I44" s="179">
        <f>H44*G44</f>
        <v>0</v>
      </c>
      <c r="J44" s="188">
        <f>I44*2.8%+(I44/30)*0.5</f>
        <v>0</v>
      </c>
      <c r="K44" s="188"/>
      <c r="L44" s="209">
        <v>0.5</v>
      </c>
      <c r="M44" s="219">
        <f>SUM(I44:L44)</f>
        <v>0.5</v>
      </c>
      <c r="N44" s="485" t="s">
        <v>188</v>
      </c>
      <c r="O44" s="485" t="s">
        <v>189</v>
      </c>
      <c r="P44" s="485" t="s">
        <v>189</v>
      </c>
      <c r="Q44" s="485" t="s">
        <v>189</v>
      </c>
    </row>
    <row r="45" spans="1:21" s="34" customFormat="1" ht="45.75" customHeight="1">
      <c r="A45" s="484" t="str">
        <f>D36</f>
        <v>NAVY</v>
      </c>
      <c r="B45" s="484"/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</row>
    <row r="46" spans="1:21" s="128" customFormat="1" ht="129.6" customHeight="1">
      <c r="A46" s="129">
        <v>3</v>
      </c>
      <c r="B46" s="425" t="str">
        <f>M11</f>
        <v>HMUA23008: MESH 100% POPYESTER_ 70 GSM_CW 163 CM</v>
      </c>
      <c r="C46" s="425"/>
      <c r="D46" s="190" t="s">
        <v>185</v>
      </c>
      <c r="E46" s="190" t="str">
        <f>D36</f>
        <v>NAVY</v>
      </c>
      <c r="F46" s="129" t="s">
        <v>38</v>
      </c>
      <c r="G46" s="191">
        <f>$Q$36</f>
        <v>3</v>
      </c>
      <c r="H46" s="192">
        <v>1.38</v>
      </c>
      <c r="I46" s="179">
        <f>H46*G46</f>
        <v>4.1399999999999997</v>
      </c>
      <c r="J46" s="188">
        <f>I46*2.2%+(I46/30)*0.5</f>
        <v>0.16008</v>
      </c>
      <c r="K46" s="188"/>
      <c r="L46" s="209">
        <v>0.5</v>
      </c>
      <c r="M46" s="219">
        <f>SUM(I46:L46)</f>
        <v>4.8000799999999995</v>
      </c>
      <c r="N46" s="485"/>
      <c r="O46" s="485"/>
      <c r="P46" s="485"/>
      <c r="Q46" s="485"/>
    </row>
    <row r="47" spans="1:21" s="26" customFormat="1" ht="50.25" customHeight="1" thickBot="1">
      <c r="B47" s="87" t="s">
        <v>73</v>
      </c>
      <c r="C47" s="27"/>
      <c r="D47" s="27"/>
      <c r="E47" s="27"/>
      <c r="F47" s="29"/>
      <c r="G47" s="28"/>
      <c r="Q47" s="29"/>
      <c r="S47" s="207"/>
      <c r="U47" s="98"/>
    </row>
    <row r="48" spans="1:21" s="40" customFormat="1" ht="72.900000000000006" customHeight="1">
      <c r="A48" s="410" t="s">
        <v>74</v>
      </c>
      <c r="B48" s="411"/>
      <c r="C48" s="411"/>
      <c r="D48" s="411"/>
      <c r="E48" s="412"/>
      <c r="F48" s="84" t="s">
        <v>75</v>
      </c>
      <c r="G48" s="84" t="s">
        <v>76</v>
      </c>
      <c r="H48" s="413" t="s">
        <v>77</v>
      </c>
      <c r="I48" s="414"/>
      <c r="J48" s="85" t="s">
        <v>57</v>
      </c>
      <c r="K48" s="84" t="s">
        <v>78</v>
      </c>
      <c r="L48" s="84" t="s">
        <v>79</v>
      </c>
      <c r="M48" s="86" t="s">
        <v>80</v>
      </c>
      <c r="N48" s="86" t="s">
        <v>81</v>
      </c>
      <c r="O48" s="86" t="s">
        <v>82</v>
      </c>
      <c r="P48" s="413" t="s">
        <v>83</v>
      </c>
      <c r="Q48" s="468"/>
      <c r="S48" s="208"/>
    </row>
    <row r="49" spans="1:17" s="15" customFormat="1" ht="42.6" hidden="1" customHeight="1">
      <c r="A49" s="217">
        <v>1</v>
      </c>
      <c r="B49" s="398" t="s">
        <v>84</v>
      </c>
      <c r="C49" s="398"/>
      <c r="D49" s="398"/>
      <c r="E49" s="398"/>
      <c r="F49" s="181" t="str">
        <f>H49</f>
        <v>Bright White</v>
      </c>
      <c r="G49" s="218" t="s">
        <v>190</v>
      </c>
      <c r="H49" s="402" t="str">
        <f t="shared" ref="H49:I55" si="7">$D$18</f>
        <v>Bright White</v>
      </c>
      <c r="I49" s="401" t="str">
        <f t="shared" si="7"/>
        <v>Bright White</v>
      </c>
      <c r="J49" s="183" t="s">
        <v>85</v>
      </c>
      <c r="K49" s="183">
        <f>$Q$22</f>
        <v>0</v>
      </c>
      <c r="L49" s="189">
        <f>285/5000</f>
        <v>5.7000000000000002E-2</v>
      </c>
      <c r="M49" s="188">
        <f t="shared" ref="M49:M52" si="8">K49*L49</f>
        <v>0</v>
      </c>
      <c r="N49" s="188"/>
      <c r="O49" s="184">
        <f t="shared" ref="O49:O52" si="9">ROUNDUP(N49+M49,0)</f>
        <v>0</v>
      </c>
      <c r="P49" s="460"/>
      <c r="Q49" s="461"/>
    </row>
    <row r="50" spans="1:17" s="15" customFormat="1" ht="45" hidden="1" customHeight="1">
      <c r="A50" s="217">
        <v>1</v>
      </c>
      <c r="B50" s="398" t="s">
        <v>84</v>
      </c>
      <c r="C50" s="398"/>
      <c r="D50" s="398"/>
      <c r="E50" s="398"/>
      <c r="F50" s="181" t="str">
        <f>H50</f>
        <v>Classic Blue</v>
      </c>
      <c r="G50" s="218" t="s">
        <v>191</v>
      </c>
      <c r="H50" s="402" t="str">
        <f>$A$43</f>
        <v>Classic Blue</v>
      </c>
      <c r="I50" s="401" t="str">
        <f t="shared" ref="I50:I63" si="10">$D$25</f>
        <v>Classic Blue</v>
      </c>
      <c r="J50" s="183" t="s">
        <v>85</v>
      </c>
      <c r="K50" s="183">
        <f>$Q$29</f>
        <v>0</v>
      </c>
      <c r="L50" s="189">
        <f>285/5000</f>
        <v>5.7000000000000002E-2</v>
      </c>
      <c r="M50" s="188">
        <f t="shared" ref="M50" si="11">K50*L50</f>
        <v>0</v>
      </c>
      <c r="N50" s="188"/>
      <c r="O50" s="184">
        <f t="shared" ref="O50" si="12">ROUNDUP(N50+M50,0)</f>
        <v>0</v>
      </c>
      <c r="P50" s="460"/>
      <c r="Q50" s="461"/>
    </row>
    <row r="51" spans="1:17" s="15" customFormat="1" ht="45" customHeight="1">
      <c r="A51" s="217">
        <v>1</v>
      </c>
      <c r="B51" s="398" t="s">
        <v>84</v>
      </c>
      <c r="C51" s="398"/>
      <c r="D51" s="398"/>
      <c r="E51" s="398"/>
      <c r="F51" s="181" t="str">
        <f>H51</f>
        <v>NAVY</v>
      </c>
      <c r="G51" s="218"/>
      <c r="H51" s="402" t="str">
        <f>$A$45</f>
        <v>NAVY</v>
      </c>
      <c r="I51" s="401" t="str">
        <f t="shared" si="10"/>
        <v>Classic Blue</v>
      </c>
      <c r="J51" s="183" t="s">
        <v>85</v>
      </c>
      <c r="K51" s="183">
        <f>$Q$36</f>
        <v>3</v>
      </c>
      <c r="L51" s="189">
        <f>285/5000</f>
        <v>5.7000000000000002E-2</v>
      </c>
      <c r="M51" s="188">
        <f t="shared" ref="M51" si="13">K51*L51</f>
        <v>0.17100000000000001</v>
      </c>
      <c r="N51" s="188"/>
      <c r="O51" s="184">
        <f t="shared" ref="O51" si="14">ROUNDUP(N51+M51,0)</f>
        <v>1</v>
      </c>
      <c r="P51" s="460"/>
      <c r="Q51" s="461"/>
    </row>
    <row r="52" spans="1:17" s="15" customFormat="1" ht="42.6" hidden="1" customHeight="1">
      <c r="A52" s="217">
        <v>2</v>
      </c>
      <c r="B52" s="497" t="s">
        <v>192</v>
      </c>
      <c r="C52" s="498"/>
      <c r="D52" s="498"/>
      <c r="E52" s="499"/>
      <c r="F52" s="181" t="s">
        <v>117</v>
      </c>
      <c r="G52" s="218"/>
      <c r="H52" s="402" t="str">
        <f t="shared" si="7"/>
        <v>Bright White</v>
      </c>
      <c r="I52" s="401" t="str">
        <f t="shared" si="7"/>
        <v>Bright White</v>
      </c>
      <c r="J52" s="183" t="s">
        <v>85</v>
      </c>
      <c r="K52" s="183">
        <f>$Q$22</f>
        <v>0</v>
      </c>
      <c r="L52" s="189">
        <v>1</v>
      </c>
      <c r="M52" s="188">
        <f t="shared" si="8"/>
        <v>0</v>
      </c>
      <c r="N52" s="188"/>
      <c r="O52" s="184">
        <f t="shared" si="9"/>
        <v>0</v>
      </c>
      <c r="P52" s="460"/>
      <c r="Q52" s="461"/>
    </row>
    <row r="53" spans="1:17" s="15" customFormat="1" ht="32.4" hidden="1" customHeight="1">
      <c r="A53" s="217">
        <v>2</v>
      </c>
      <c r="B53" s="497" t="s">
        <v>192</v>
      </c>
      <c r="C53" s="498"/>
      <c r="D53" s="498"/>
      <c r="E53" s="499"/>
      <c r="F53" s="181" t="s">
        <v>117</v>
      </c>
      <c r="G53" s="218"/>
      <c r="H53" s="402" t="str">
        <f>$A$43</f>
        <v>Classic Blue</v>
      </c>
      <c r="I53" s="401" t="str">
        <f t="shared" si="10"/>
        <v>Classic Blue</v>
      </c>
      <c r="J53" s="183" t="s">
        <v>85</v>
      </c>
      <c r="K53" s="183">
        <f>$Q$29</f>
        <v>0</v>
      </c>
      <c r="L53" s="189">
        <v>1</v>
      </c>
      <c r="M53" s="188">
        <f t="shared" ref="M53" si="15">K53*L53</f>
        <v>0</v>
      </c>
      <c r="N53" s="188"/>
      <c r="O53" s="184">
        <f t="shared" ref="O53" si="16">ROUNDUP(N53+M53,0)</f>
        <v>0</v>
      </c>
      <c r="P53" s="460"/>
      <c r="Q53" s="461"/>
    </row>
    <row r="54" spans="1:17" s="15" customFormat="1" ht="32.4" customHeight="1">
      <c r="A54" s="217">
        <v>2</v>
      </c>
      <c r="B54" s="497" t="s">
        <v>192</v>
      </c>
      <c r="C54" s="498"/>
      <c r="D54" s="498"/>
      <c r="E54" s="499"/>
      <c r="F54" s="181" t="s">
        <v>117</v>
      </c>
      <c r="G54" s="218"/>
      <c r="H54" s="402" t="str">
        <f>$A$45</f>
        <v>NAVY</v>
      </c>
      <c r="I54" s="401" t="str">
        <f t="shared" si="10"/>
        <v>Classic Blue</v>
      </c>
      <c r="J54" s="183" t="s">
        <v>85</v>
      </c>
      <c r="K54" s="183">
        <f>$Q$36</f>
        <v>3</v>
      </c>
      <c r="L54" s="189">
        <v>1</v>
      </c>
      <c r="M54" s="188">
        <f t="shared" ref="M54" si="17">K54*L54</f>
        <v>3</v>
      </c>
      <c r="N54" s="188"/>
      <c r="O54" s="184">
        <f t="shared" ref="O54" si="18">ROUNDUP(N54+M54,0)</f>
        <v>3</v>
      </c>
      <c r="P54" s="460"/>
      <c r="Q54" s="461"/>
    </row>
    <row r="55" spans="1:17" s="15" customFormat="1" ht="42.6" hidden="1" customHeight="1">
      <c r="A55" s="217">
        <v>3</v>
      </c>
      <c r="B55" s="398" t="s">
        <v>193</v>
      </c>
      <c r="C55" s="398"/>
      <c r="D55" s="398"/>
      <c r="E55" s="398"/>
      <c r="F55" s="181" t="s">
        <v>117</v>
      </c>
      <c r="G55" s="218"/>
      <c r="H55" s="402" t="str">
        <f t="shared" si="7"/>
        <v>Bright White</v>
      </c>
      <c r="I55" s="401" t="str">
        <f t="shared" si="7"/>
        <v>Bright White</v>
      </c>
      <c r="J55" s="183" t="s">
        <v>92</v>
      </c>
      <c r="K55" s="183">
        <f>$Q$22</f>
        <v>0</v>
      </c>
      <c r="L55" s="189">
        <v>1</v>
      </c>
      <c r="M55" s="188">
        <f t="shared" ref="M55:M58" si="19">L55*K55</f>
        <v>0</v>
      </c>
      <c r="N55" s="188"/>
      <c r="O55" s="184">
        <f t="shared" ref="O55:O58" si="20">ROUNDUP(N55+M55,0)</f>
        <v>0</v>
      </c>
      <c r="P55" s="460"/>
      <c r="Q55" s="461"/>
    </row>
    <row r="56" spans="1:17" s="15" customFormat="1" ht="65.099999999999994" hidden="1" customHeight="1">
      <c r="A56" s="217">
        <v>3</v>
      </c>
      <c r="B56" s="398" t="str">
        <f>B55</f>
        <v>NHÃN THÀNH PHẦN 100% POLY ALD-COO-301</v>
      </c>
      <c r="C56" s="398"/>
      <c r="D56" s="398"/>
      <c r="E56" s="398"/>
      <c r="F56" s="181" t="s">
        <v>117</v>
      </c>
      <c r="G56" s="218"/>
      <c r="H56" s="402" t="str">
        <f>$A$43</f>
        <v>Classic Blue</v>
      </c>
      <c r="I56" s="401" t="str">
        <f t="shared" si="10"/>
        <v>Classic Blue</v>
      </c>
      <c r="J56" s="183" t="s">
        <v>92</v>
      </c>
      <c r="K56" s="183">
        <f>$Q$29</f>
        <v>0</v>
      </c>
      <c r="L56" s="189">
        <v>1</v>
      </c>
      <c r="M56" s="188">
        <f t="shared" ref="M56" si="21">L56*K56</f>
        <v>0</v>
      </c>
      <c r="N56" s="188"/>
      <c r="O56" s="184">
        <f t="shared" ref="O56" si="22">ROUNDUP(N56+M56,0)</f>
        <v>0</v>
      </c>
      <c r="P56" s="460"/>
      <c r="Q56" s="461"/>
    </row>
    <row r="57" spans="1:17" s="15" customFormat="1" ht="65.099999999999994" customHeight="1">
      <c r="A57" s="217">
        <v>3</v>
      </c>
      <c r="B57" s="398" t="str">
        <f>B56</f>
        <v>NHÃN THÀNH PHẦN 100% POLY ALD-COO-301</v>
      </c>
      <c r="C57" s="398"/>
      <c r="D57" s="398"/>
      <c r="E57" s="398"/>
      <c r="F57" s="181" t="s">
        <v>117</v>
      </c>
      <c r="G57" s="218"/>
      <c r="H57" s="402" t="str">
        <f>$A$45</f>
        <v>NAVY</v>
      </c>
      <c r="I57" s="401" t="str">
        <f t="shared" si="10"/>
        <v>Classic Blue</v>
      </c>
      <c r="J57" s="183" t="s">
        <v>92</v>
      </c>
      <c r="K57" s="183">
        <f>$Q$36</f>
        <v>3</v>
      </c>
      <c r="L57" s="189">
        <v>1</v>
      </c>
      <c r="M57" s="188">
        <f t="shared" ref="M57" si="23">L57*K57</f>
        <v>3</v>
      </c>
      <c r="N57" s="188"/>
      <c r="O57" s="184">
        <f t="shared" ref="O57" si="24">ROUNDUP(N57+M57,0)</f>
        <v>3</v>
      </c>
      <c r="P57" s="460"/>
      <c r="Q57" s="461"/>
    </row>
    <row r="58" spans="1:17" s="15" customFormat="1" ht="42.6" hidden="1" customHeight="1">
      <c r="A58" s="217">
        <v>4</v>
      </c>
      <c r="B58" s="398" t="s">
        <v>194</v>
      </c>
      <c r="C58" s="398"/>
      <c r="D58" s="398"/>
      <c r="E58" s="398"/>
      <c r="F58" s="181" t="s">
        <v>117</v>
      </c>
      <c r="G58" s="218"/>
      <c r="H58" s="402" t="str">
        <f t="shared" ref="H58:I58" si="25">$D$18</f>
        <v>Bright White</v>
      </c>
      <c r="I58" s="401" t="str">
        <f t="shared" si="25"/>
        <v>Bright White</v>
      </c>
      <c r="J58" s="183" t="s">
        <v>38</v>
      </c>
      <c r="K58" s="183">
        <f>$Q$22</f>
        <v>0</v>
      </c>
      <c r="L58" s="189">
        <v>1.1000000000000001</v>
      </c>
      <c r="M58" s="188">
        <f t="shared" si="19"/>
        <v>0</v>
      </c>
      <c r="N58" s="188"/>
      <c r="O58" s="184">
        <f t="shared" si="20"/>
        <v>0</v>
      </c>
      <c r="P58" s="460"/>
      <c r="Q58" s="461"/>
    </row>
    <row r="59" spans="1:17" s="15" customFormat="1" ht="42.6" hidden="1" customHeight="1">
      <c r="A59" s="217">
        <v>4</v>
      </c>
      <c r="B59" s="398" t="str">
        <f>B58</f>
        <v>THUN 5CM</v>
      </c>
      <c r="C59" s="398"/>
      <c r="D59" s="398"/>
      <c r="E59" s="398"/>
      <c r="F59" s="181" t="s">
        <v>117</v>
      </c>
      <c r="G59" s="218"/>
      <c r="H59" s="402" t="str">
        <f>$A$43</f>
        <v>Classic Blue</v>
      </c>
      <c r="I59" s="401" t="str">
        <f t="shared" si="10"/>
        <v>Classic Blue</v>
      </c>
      <c r="J59" s="183" t="s">
        <v>38</v>
      </c>
      <c r="K59" s="183">
        <f>$Q$29</f>
        <v>0</v>
      </c>
      <c r="L59" s="189">
        <v>1.1000000000000001</v>
      </c>
      <c r="M59" s="188">
        <f t="shared" ref="M59:M61" si="26">L59*K59</f>
        <v>0</v>
      </c>
      <c r="N59" s="188"/>
      <c r="O59" s="184">
        <f t="shared" ref="O59:O61" si="27">ROUNDUP(N59+M59,0)</f>
        <v>0</v>
      </c>
      <c r="P59" s="460"/>
      <c r="Q59" s="461"/>
    </row>
    <row r="60" spans="1:17" s="15" customFormat="1" ht="42.6" customHeight="1">
      <c r="A60" s="217">
        <v>4</v>
      </c>
      <c r="B60" s="398" t="str">
        <f>B59</f>
        <v>THUN 5CM</v>
      </c>
      <c r="C60" s="398"/>
      <c r="D60" s="398"/>
      <c r="E60" s="398"/>
      <c r="F60" s="181" t="s">
        <v>117</v>
      </c>
      <c r="G60" s="218"/>
      <c r="H60" s="402" t="str">
        <f>$A$45</f>
        <v>NAVY</v>
      </c>
      <c r="I60" s="401" t="str">
        <f t="shared" si="10"/>
        <v>Classic Blue</v>
      </c>
      <c r="J60" s="183" t="s">
        <v>38</v>
      </c>
      <c r="K60" s="183">
        <f>$Q$36</f>
        <v>3</v>
      </c>
      <c r="L60" s="189">
        <v>1.1000000000000001</v>
      </c>
      <c r="M60" s="188">
        <f t="shared" si="26"/>
        <v>3.3000000000000003</v>
      </c>
      <c r="N60" s="188"/>
      <c r="O60" s="184">
        <f t="shared" si="27"/>
        <v>4</v>
      </c>
      <c r="P60" s="460"/>
      <c r="Q60" s="461"/>
    </row>
    <row r="61" spans="1:17" s="15" customFormat="1" ht="59.25" hidden="1" customHeight="1">
      <c r="A61" s="217">
        <v>5</v>
      </c>
      <c r="B61" s="398" t="s">
        <v>195</v>
      </c>
      <c r="C61" s="398"/>
      <c r="D61" s="398"/>
      <c r="E61" s="398"/>
      <c r="F61" s="181" t="str">
        <f>H61</f>
        <v>Bright White</v>
      </c>
      <c r="G61" s="218"/>
      <c r="H61" s="402" t="str">
        <f t="shared" ref="H61:I61" si="28">$D$18</f>
        <v>Bright White</v>
      </c>
      <c r="I61" s="401" t="str">
        <f t="shared" si="28"/>
        <v>Bright White</v>
      </c>
      <c r="J61" s="183" t="s">
        <v>92</v>
      </c>
      <c r="K61" s="183">
        <f>$Q$22</f>
        <v>0</v>
      </c>
      <c r="L61" s="189">
        <v>1</v>
      </c>
      <c r="M61" s="188">
        <f t="shared" si="26"/>
        <v>0</v>
      </c>
      <c r="N61" s="188"/>
      <c r="O61" s="184">
        <f t="shared" si="27"/>
        <v>0</v>
      </c>
      <c r="P61" s="462" t="s">
        <v>196</v>
      </c>
      <c r="Q61" s="463"/>
    </row>
    <row r="62" spans="1:17" s="15" customFormat="1" ht="59.25" hidden="1" customHeight="1">
      <c r="A62" s="217">
        <v>5</v>
      </c>
      <c r="B62" s="398" t="str">
        <f>B61</f>
        <v>DÂY LUỒN TRÒN 5MM COTTON ĐẦU TIP SILICONE</v>
      </c>
      <c r="C62" s="398"/>
      <c r="D62" s="398"/>
      <c r="E62" s="398"/>
      <c r="F62" s="181" t="str">
        <f t="shared" ref="F62:F63" si="29">H62</f>
        <v>Classic Blue</v>
      </c>
      <c r="G62" s="218"/>
      <c r="H62" s="402" t="str">
        <f>$A$43</f>
        <v>Classic Blue</v>
      </c>
      <c r="I62" s="401" t="str">
        <f t="shared" si="10"/>
        <v>Classic Blue</v>
      </c>
      <c r="J62" s="183" t="s">
        <v>92</v>
      </c>
      <c r="K62" s="183">
        <f>$Q$29</f>
        <v>0</v>
      </c>
      <c r="L62" s="189">
        <v>1</v>
      </c>
      <c r="M62" s="188">
        <f t="shared" ref="M62:M63" si="30">L62*K62</f>
        <v>0</v>
      </c>
      <c r="N62" s="188"/>
      <c r="O62" s="184">
        <f t="shared" ref="O62:O63" si="31">ROUNDUP(N62+M62,0)</f>
        <v>0</v>
      </c>
      <c r="P62" s="464"/>
      <c r="Q62" s="465"/>
    </row>
    <row r="63" spans="1:17" s="15" customFormat="1" ht="63" customHeight="1">
      <c r="A63" s="217">
        <v>5</v>
      </c>
      <c r="B63" s="398" t="str">
        <f>B62</f>
        <v>DÂY LUỒN TRÒN 5MM COTTON ĐẦU TIP SILICONE</v>
      </c>
      <c r="C63" s="398"/>
      <c r="D63" s="398"/>
      <c r="E63" s="398"/>
      <c r="F63" s="181" t="str">
        <f t="shared" si="29"/>
        <v>NAVY</v>
      </c>
      <c r="G63" s="218"/>
      <c r="H63" s="402" t="str">
        <f>$A$45</f>
        <v>NAVY</v>
      </c>
      <c r="I63" s="401" t="str">
        <f t="shared" si="10"/>
        <v>Classic Blue</v>
      </c>
      <c r="J63" s="183" t="s">
        <v>92</v>
      </c>
      <c r="K63" s="183">
        <f>$Q$36</f>
        <v>3</v>
      </c>
      <c r="L63" s="189">
        <v>1</v>
      </c>
      <c r="M63" s="188">
        <f t="shared" si="30"/>
        <v>3</v>
      </c>
      <c r="N63" s="188"/>
      <c r="O63" s="184">
        <f t="shared" si="31"/>
        <v>3</v>
      </c>
      <c r="P63" s="466"/>
      <c r="Q63" s="467"/>
    </row>
    <row r="64" spans="1:17" s="26" customFormat="1" ht="33" hidden="1" thickBot="1">
      <c r="B64" s="91" t="s">
        <v>101</v>
      </c>
      <c r="C64" s="27"/>
      <c r="D64" s="27"/>
      <c r="E64" s="27"/>
      <c r="F64" s="29"/>
      <c r="G64" s="28"/>
      <c r="Q64" s="29"/>
    </row>
    <row r="65" spans="1:17" s="40" customFormat="1" ht="72" hidden="1">
      <c r="A65" s="410" t="s">
        <v>74</v>
      </c>
      <c r="B65" s="411"/>
      <c r="C65" s="411"/>
      <c r="D65" s="411"/>
      <c r="E65" s="412"/>
      <c r="F65" s="84" t="s">
        <v>75</v>
      </c>
      <c r="G65" s="84" t="s">
        <v>76</v>
      </c>
      <c r="H65" s="413" t="s">
        <v>77</v>
      </c>
      <c r="I65" s="414"/>
      <c r="J65" s="85" t="s">
        <v>57</v>
      </c>
      <c r="K65" s="84" t="s">
        <v>78</v>
      </c>
      <c r="L65" s="84" t="s">
        <v>79</v>
      </c>
      <c r="M65" s="86" t="s">
        <v>80</v>
      </c>
      <c r="N65" s="86" t="s">
        <v>81</v>
      </c>
      <c r="O65" s="86" t="s">
        <v>82</v>
      </c>
      <c r="P65" s="413" t="s">
        <v>83</v>
      </c>
      <c r="Q65" s="468"/>
    </row>
    <row r="66" spans="1:17" s="305" customFormat="1" ht="27.75" hidden="1" customHeight="1">
      <c r="A66" s="314">
        <v>1</v>
      </c>
      <c r="B66" s="397" t="s">
        <v>197</v>
      </c>
      <c r="C66" s="398"/>
      <c r="D66" s="398"/>
      <c r="E66" s="398"/>
      <c r="F66" s="315" t="s">
        <v>117</v>
      </c>
      <c r="G66" s="316"/>
      <c r="H66" s="402" t="str">
        <f t="shared" ref="H66:I81" si="32">$D$18</f>
        <v>Bright White</v>
      </c>
      <c r="I66" s="401" t="str">
        <f t="shared" si="32"/>
        <v>Bright White</v>
      </c>
      <c r="J66" s="317" t="s">
        <v>92</v>
      </c>
      <c r="K66" s="183">
        <f t="shared" ref="K66" si="33">$Q$22</f>
        <v>0</v>
      </c>
      <c r="L66" s="189">
        <v>1</v>
      </c>
      <c r="M66" s="318">
        <f t="shared" ref="M66:M83" si="34">L66*K66</f>
        <v>0</v>
      </c>
      <c r="N66" s="188"/>
      <c r="O66" s="184">
        <f>ROUNDUP(N66+M66,0)</f>
        <v>0</v>
      </c>
      <c r="P66" s="460"/>
      <c r="Q66" s="461"/>
    </row>
    <row r="67" spans="1:17" s="305" customFormat="1" ht="27.75" hidden="1" customHeight="1">
      <c r="A67" s="314">
        <f>A66</f>
        <v>1</v>
      </c>
      <c r="B67" s="397" t="str">
        <f>B66</f>
        <v>UPC STICKER 3" X 2"</v>
      </c>
      <c r="C67" s="398"/>
      <c r="D67" s="398"/>
      <c r="E67" s="398"/>
      <c r="F67" s="315" t="str">
        <f>F66</f>
        <v>WHITE</v>
      </c>
      <c r="G67" s="316"/>
      <c r="H67" s="402" t="str">
        <f t="shared" ref="H67" si="35">$A$43</f>
        <v>Classic Blue</v>
      </c>
      <c r="I67" s="401" t="str">
        <f t="shared" ref="I67:I83" si="36">$D$25</f>
        <v>Classic Blue</v>
      </c>
      <c r="J67" s="317" t="str">
        <f>J66</f>
        <v xml:space="preserve">PCS </v>
      </c>
      <c r="K67" s="183">
        <f t="shared" ref="K67" si="37">$Q$29</f>
        <v>0</v>
      </c>
      <c r="L67" s="189">
        <f>L66</f>
        <v>1</v>
      </c>
      <c r="M67" s="318">
        <f>L67*K67</f>
        <v>0</v>
      </c>
      <c r="N67" s="188"/>
      <c r="O67" s="184">
        <f>ROUNDUP(N67+M67,0)</f>
        <v>0</v>
      </c>
      <c r="P67" s="460"/>
      <c r="Q67" s="461"/>
    </row>
    <row r="68" spans="1:17" s="305" customFormat="1" ht="27.75" hidden="1" customHeight="1">
      <c r="A68" s="314">
        <f>A67</f>
        <v>1</v>
      </c>
      <c r="B68" s="397" t="str">
        <f>B67</f>
        <v>UPC STICKER 3" X 2"</v>
      </c>
      <c r="C68" s="398"/>
      <c r="D68" s="398"/>
      <c r="E68" s="398"/>
      <c r="F68" s="315" t="str">
        <f>F67</f>
        <v>WHITE</v>
      </c>
      <c r="G68" s="316"/>
      <c r="H68" s="402" t="str">
        <f t="shared" ref="H68" si="38">$A$45</f>
        <v>NAVY</v>
      </c>
      <c r="I68" s="401" t="str">
        <f t="shared" si="36"/>
        <v>Classic Blue</v>
      </c>
      <c r="J68" s="317" t="str">
        <f>J67</f>
        <v xml:space="preserve">PCS </v>
      </c>
      <c r="K68" s="183">
        <f t="shared" ref="K68" si="39">$Q$36</f>
        <v>3</v>
      </c>
      <c r="L68" s="189">
        <f>L67</f>
        <v>1</v>
      </c>
      <c r="M68" s="318">
        <f>L68*K68</f>
        <v>3</v>
      </c>
      <c r="N68" s="188"/>
      <c r="O68" s="184">
        <f>ROUNDUP(N68+M68,0)</f>
        <v>3</v>
      </c>
      <c r="P68" s="460"/>
      <c r="Q68" s="461"/>
    </row>
    <row r="69" spans="1:17" s="305" customFormat="1" ht="27.75" hidden="1" customHeight="1">
      <c r="A69" s="314">
        <v>3</v>
      </c>
      <c r="B69" s="397" t="s">
        <v>198</v>
      </c>
      <c r="C69" s="398"/>
      <c r="D69" s="398"/>
      <c r="E69" s="398"/>
      <c r="F69" s="315" t="s">
        <v>117</v>
      </c>
      <c r="G69" s="316"/>
      <c r="H69" s="402" t="str">
        <f t="shared" si="32"/>
        <v>Bright White</v>
      </c>
      <c r="I69" s="401" t="str">
        <f t="shared" si="32"/>
        <v>Bright White</v>
      </c>
      <c r="J69" s="317" t="s">
        <v>92</v>
      </c>
      <c r="K69" s="183">
        <f t="shared" ref="K69" si="40">$Q$22</f>
        <v>0</v>
      </c>
      <c r="L69" s="189">
        <v>1</v>
      </c>
      <c r="M69" s="318">
        <f t="shared" si="34"/>
        <v>0</v>
      </c>
      <c r="N69" s="188"/>
      <c r="O69" s="184">
        <f t="shared" ref="O69:O83" si="41">ROUNDUP(N69+M69,0)</f>
        <v>0</v>
      </c>
      <c r="P69" s="460"/>
      <c r="Q69" s="461"/>
    </row>
    <row r="70" spans="1:17" s="305" customFormat="1" ht="27.75" hidden="1" customHeight="1">
      <c r="A70" s="314">
        <f>A69</f>
        <v>3</v>
      </c>
      <c r="B70" s="397" t="str">
        <f>B69</f>
        <v>THẺ BÀI ALD ALD-T06P</v>
      </c>
      <c r="C70" s="398"/>
      <c r="D70" s="398"/>
      <c r="E70" s="398"/>
      <c r="F70" s="315" t="str">
        <f>F69</f>
        <v>WHITE</v>
      </c>
      <c r="G70" s="316"/>
      <c r="H70" s="402" t="str">
        <f t="shared" ref="H70" si="42">$A$43</f>
        <v>Classic Blue</v>
      </c>
      <c r="I70" s="401" t="str">
        <f t="shared" si="36"/>
        <v>Classic Blue</v>
      </c>
      <c r="J70" s="317" t="str">
        <f t="shared" ref="J70:J71" si="43">J69</f>
        <v xml:space="preserve">PCS </v>
      </c>
      <c r="K70" s="183">
        <f t="shared" ref="K70" si="44">$Q$29</f>
        <v>0</v>
      </c>
      <c r="L70" s="189">
        <f t="shared" ref="L70:L71" si="45">L69</f>
        <v>1</v>
      </c>
      <c r="M70" s="318">
        <f t="shared" si="34"/>
        <v>0</v>
      </c>
      <c r="N70" s="188"/>
      <c r="O70" s="184">
        <f t="shared" si="41"/>
        <v>0</v>
      </c>
      <c r="P70" s="460"/>
      <c r="Q70" s="461"/>
    </row>
    <row r="71" spans="1:17" s="305" customFormat="1" ht="27.75" hidden="1" customHeight="1">
      <c r="A71" s="314">
        <f>A70</f>
        <v>3</v>
      </c>
      <c r="B71" s="397" t="str">
        <f>B70</f>
        <v>THẺ BÀI ALD ALD-T06P</v>
      </c>
      <c r="C71" s="398"/>
      <c r="D71" s="398"/>
      <c r="E71" s="398"/>
      <c r="F71" s="315" t="str">
        <f>F70</f>
        <v>WHITE</v>
      </c>
      <c r="G71" s="316"/>
      <c r="H71" s="402" t="str">
        <f t="shared" ref="H71" si="46">$A$45</f>
        <v>NAVY</v>
      </c>
      <c r="I71" s="401" t="str">
        <f t="shared" si="36"/>
        <v>Classic Blue</v>
      </c>
      <c r="J71" s="317" t="str">
        <f t="shared" si="43"/>
        <v xml:space="preserve">PCS </v>
      </c>
      <c r="K71" s="183">
        <f t="shared" ref="K71" si="47">$Q$36</f>
        <v>3</v>
      </c>
      <c r="L71" s="189">
        <f t="shared" si="45"/>
        <v>1</v>
      </c>
      <c r="M71" s="318">
        <f t="shared" si="34"/>
        <v>3</v>
      </c>
      <c r="N71" s="188"/>
      <c r="O71" s="184">
        <f t="shared" si="41"/>
        <v>3</v>
      </c>
      <c r="P71" s="460"/>
      <c r="Q71" s="461"/>
    </row>
    <row r="72" spans="1:17" s="305" customFormat="1" ht="27.75" hidden="1" customHeight="1">
      <c r="A72" s="314">
        <v>4</v>
      </c>
      <c r="B72" s="397" t="s">
        <v>199</v>
      </c>
      <c r="C72" s="398"/>
      <c r="D72" s="398"/>
      <c r="E72" s="398"/>
      <c r="F72" s="315" t="s">
        <v>111</v>
      </c>
      <c r="G72" s="316"/>
      <c r="H72" s="402" t="str">
        <f t="shared" si="32"/>
        <v>Bright White</v>
      </c>
      <c r="I72" s="401" t="str">
        <f t="shared" si="32"/>
        <v>Bright White</v>
      </c>
      <c r="J72" s="317" t="s">
        <v>92</v>
      </c>
      <c r="K72" s="183">
        <f t="shared" ref="K72" si="48">$Q$22</f>
        <v>0</v>
      </c>
      <c r="L72" s="189">
        <v>1</v>
      </c>
      <c r="M72" s="318">
        <f t="shared" si="34"/>
        <v>0</v>
      </c>
      <c r="N72" s="188"/>
      <c r="O72" s="184">
        <f t="shared" si="41"/>
        <v>0</v>
      </c>
      <c r="P72" s="301"/>
      <c r="Q72" s="302"/>
    </row>
    <row r="73" spans="1:17" s="305" customFormat="1" ht="27.75" hidden="1" customHeight="1">
      <c r="A73" s="314">
        <f>A72</f>
        <v>4</v>
      </c>
      <c r="B73" s="397" t="str">
        <f>B72</f>
        <v>BAO POLYBAG - 15" X 18" CODE: ALD PB02-R</v>
      </c>
      <c r="C73" s="398"/>
      <c r="D73" s="398"/>
      <c r="E73" s="398"/>
      <c r="F73" s="315" t="str">
        <f>F72</f>
        <v>CLEAR</v>
      </c>
      <c r="G73" s="316"/>
      <c r="H73" s="402" t="str">
        <f t="shared" ref="H73" si="49">$A$43</f>
        <v>Classic Blue</v>
      </c>
      <c r="I73" s="401" t="str">
        <f t="shared" si="36"/>
        <v>Classic Blue</v>
      </c>
      <c r="J73" s="317" t="str">
        <f t="shared" ref="J73:J74" si="50">J72</f>
        <v xml:space="preserve">PCS </v>
      </c>
      <c r="K73" s="183">
        <f t="shared" ref="K73" si="51">$Q$29</f>
        <v>0</v>
      </c>
      <c r="L73" s="189">
        <f t="shared" ref="L73:L74" si="52">L72</f>
        <v>1</v>
      </c>
      <c r="M73" s="318">
        <f t="shared" si="34"/>
        <v>0</v>
      </c>
      <c r="N73" s="188"/>
      <c r="O73" s="184">
        <f t="shared" si="41"/>
        <v>0</v>
      </c>
      <c r="P73" s="301"/>
      <c r="Q73" s="302"/>
    </row>
    <row r="74" spans="1:17" s="305" customFormat="1" ht="27.75" hidden="1" customHeight="1">
      <c r="A74" s="314">
        <f>A73</f>
        <v>4</v>
      </c>
      <c r="B74" s="397" t="str">
        <f>B73</f>
        <v>BAO POLYBAG - 15" X 18" CODE: ALD PB02-R</v>
      </c>
      <c r="C74" s="398"/>
      <c r="D74" s="398"/>
      <c r="E74" s="398"/>
      <c r="F74" s="315" t="str">
        <f>F73</f>
        <v>CLEAR</v>
      </c>
      <c r="G74" s="316"/>
      <c r="H74" s="402" t="str">
        <f t="shared" ref="H74" si="53">$A$45</f>
        <v>NAVY</v>
      </c>
      <c r="I74" s="401" t="str">
        <f t="shared" si="36"/>
        <v>Classic Blue</v>
      </c>
      <c r="J74" s="317" t="str">
        <f t="shared" si="50"/>
        <v xml:space="preserve">PCS </v>
      </c>
      <c r="K74" s="183">
        <f t="shared" ref="K74" si="54">$Q$36</f>
        <v>3</v>
      </c>
      <c r="L74" s="189">
        <f t="shared" si="52"/>
        <v>1</v>
      </c>
      <c r="M74" s="318">
        <f t="shared" si="34"/>
        <v>3</v>
      </c>
      <c r="N74" s="188"/>
      <c r="O74" s="184">
        <f t="shared" si="41"/>
        <v>3</v>
      </c>
      <c r="P74" s="301"/>
      <c r="Q74" s="302"/>
    </row>
    <row r="75" spans="1:17" s="305" customFormat="1" ht="27.75" hidden="1" customHeight="1">
      <c r="A75" s="314">
        <v>5</v>
      </c>
      <c r="B75" s="397" t="s">
        <v>200</v>
      </c>
      <c r="C75" s="398"/>
      <c r="D75" s="398"/>
      <c r="E75" s="398"/>
      <c r="F75" s="315" t="s">
        <v>111</v>
      </c>
      <c r="G75" s="316"/>
      <c r="H75" s="402" t="str">
        <f t="shared" si="32"/>
        <v>Bright White</v>
      </c>
      <c r="I75" s="401" t="str">
        <f t="shared" si="32"/>
        <v>Bright White</v>
      </c>
      <c r="J75" s="317" t="s">
        <v>92</v>
      </c>
      <c r="K75" s="183">
        <f t="shared" ref="K75" si="55">$Q$22</f>
        <v>0</v>
      </c>
      <c r="L75" s="189">
        <f>1/12</f>
        <v>8.3333333333333329E-2</v>
      </c>
      <c r="M75" s="318">
        <f t="shared" si="34"/>
        <v>0</v>
      </c>
      <c r="N75" s="188"/>
      <c r="O75" s="184">
        <f t="shared" si="41"/>
        <v>0</v>
      </c>
      <c r="P75" s="301"/>
      <c r="Q75" s="302"/>
    </row>
    <row r="76" spans="1:17" s="305" customFormat="1" ht="27.75" hidden="1" customHeight="1">
      <c r="A76" s="314">
        <f>A75</f>
        <v>5</v>
      </c>
      <c r="B76" s="397" t="str">
        <f>B75</f>
        <v>BAO BIG POLYBAG 100X120CM</v>
      </c>
      <c r="C76" s="398"/>
      <c r="D76" s="398"/>
      <c r="E76" s="398"/>
      <c r="F76" s="315" t="str">
        <f>F75</f>
        <v>CLEAR</v>
      </c>
      <c r="G76" s="316"/>
      <c r="H76" s="402" t="str">
        <f t="shared" ref="H76" si="56">$A$43</f>
        <v>Classic Blue</v>
      </c>
      <c r="I76" s="401" t="str">
        <f t="shared" si="36"/>
        <v>Classic Blue</v>
      </c>
      <c r="J76" s="317" t="str">
        <f t="shared" ref="J76:J77" si="57">J75</f>
        <v xml:space="preserve">PCS </v>
      </c>
      <c r="K76" s="183">
        <f t="shared" ref="K76" si="58">$Q$29</f>
        <v>0</v>
      </c>
      <c r="L76" s="189">
        <f t="shared" ref="L76:L77" si="59">L75</f>
        <v>8.3333333333333329E-2</v>
      </c>
      <c r="M76" s="318">
        <f t="shared" si="34"/>
        <v>0</v>
      </c>
      <c r="N76" s="188"/>
      <c r="O76" s="184">
        <f t="shared" si="41"/>
        <v>0</v>
      </c>
      <c r="P76" s="301"/>
      <c r="Q76" s="302"/>
    </row>
    <row r="77" spans="1:17" s="305" customFormat="1" ht="27.75" hidden="1" customHeight="1">
      <c r="A77" s="314">
        <f>A76</f>
        <v>5</v>
      </c>
      <c r="B77" s="397" t="str">
        <f>B76</f>
        <v>BAO BIG POLYBAG 100X120CM</v>
      </c>
      <c r="C77" s="398"/>
      <c r="D77" s="398"/>
      <c r="E77" s="398"/>
      <c r="F77" s="315" t="str">
        <f>F76</f>
        <v>CLEAR</v>
      </c>
      <c r="G77" s="316"/>
      <c r="H77" s="402" t="str">
        <f t="shared" ref="H77" si="60">$A$45</f>
        <v>NAVY</v>
      </c>
      <c r="I77" s="401" t="str">
        <f t="shared" si="36"/>
        <v>Classic Blue</v>
      </c>
      <c r="J77" s="317" t="str">
        <f t="shared" si="57"/>
        <v xml:space="preserve">PCS </v>
      </c>
      <c r="K77" s="183">
        <f t="shared" ref="K77" si="61">$Q$36</f>
        <v>3</v>
      </c>
      <c r="L77" s="189">
        <f t="shared" si="59"/>
        <v>8.3333333333333329E-2</v>
      </c>
      <c r="M77" s="318">
        <f t="shared" si="34"/>
        <v>0.25</v>
      </c>
      <c r="N77" s="188"/>
      <c r="O77" s="184">
        <f t="shared" si="41"/>
        <v>1</v>
      </c>
      <c r="P77" s="301"/>
      <c r="Q77" s="302"/>
    </row>
    <row r="78" spans="1:17" s="305" customFormat="1" ht="27.75" hidden="1" customHeight="1">
      <c r="A78" s="314">
        <v>6</v>
      </c>
      <c r="B78" s="397" t="s">
        <v>201</v>
      </c>
      <c r="C78" s="398"/>
      <c r="D78" s="398"/>
      <c r="E78" s="398"/>
      <c r="F78" s="315" t="s">
        <v>113</v>
      </c>
      <c r="G78" s="316"/>
      <c r="H78" s="402" t="str">
        <f t="shared" si="32"/>
        <v>Bright White</v>
      </c>
      <c r="I78" s="401" t="str">
        <f t="shared" si="32"/>
        <v>Bright White</v>
      </c>
      <c r="J78" s="317" t="s">
        <v>92</v>
      </c>
      <c r="K78" s="183">
        <f t="shared" ref="K78" si="62">$Q$22</f>
        <v>0</v>
      </c>
      <c r="L78" s="189">
        <f>1/12</f>
        <v>8.3333333333333329E-2</v>
      </c>
      <c r="M78" s="318">
        <f t="shared" si="34"/>
        <v>0</v>
      </c>
      <c r="N78" s="188"/>
      <c r="O78" s="184">
        <f t="shared" si="41"/>
        <v>0</v>
      </c>
      <c r="P78" s="301"/>
      <c r="Q78" s="302"/>
    </row>
    <row r="79" spans="1:17" s="305" customFormat="1" ht="27.75" hidden="1" customHeight="1">
      <c r="A79" s="314">
        <f>A78</f>
        <v>6</v>
      </c>
      <c r="B79" s="397" t="str">
        <f>B78</f>
        <v>THÙNG CARTON 60CM (L) *40CM (W)* 30CM (H)</v>
      </c>
      <c r="C79" s="398"/>
      <c r="D79" s="398"/>
      <c r="E79" s="398"/>
      <c r="F79" s="315" t="str">
        <f>F78</f>
        <v>NATURAL</v>
      </c>
      <c r="G79" s="316"/>
      <c r="H79" s="402" t="str">
        <f t="shared" ref="H79" si="63">$A$43</f>
        <v>Classic Blue</v>
      </c>
      <c r="I79" s="401" t="str">
        <f t="shared" si="36"/>
        <v>Classic Blue</v>
      </c>
      <c r="J79" s="317" t="str">
        <f t="shared" ref="J79:J80" si="64">J78</f>
        <v xml:space="preserve">PCS </v>
      </c>
      <c r="K79" s="183">
        <f t="shared" ref="K79" si="65">$Q$29</f>
        <v>0</v>
      </c>
      <c r="L79" s="189">
        <f t="shared" ref="L79:L80" si="66">L78</f>
        <v>8.3333333333333329E-2</v>
      </c>
      <c r="M79" s="318">
        <f t="shared" si="34"/>
        <v>0</v>
      </c>
      <c r="N79" s="188"/>
      <c r="O79" s="184">
        <f t="shared" si="41"/>
        <v>0</v>
      </c>
      <c r="P79" s="301"/>
      <c r="Q79" s="302"/>
    </row>
    <row r="80" spans="1:17" s="305" customFormat="1" ht="27.75" hidden="1" customHeight="1">
      <c r="A80" s="314">
        <f>A79</f>
        <v>6</v>
      </c>
      <c r="B80" s="397" t="str">
        <f>B79</f>
        <v>THÙNG CARTON 60CM (L) *40CM (W)* 30CM (H)</v>
      </c>
      <c r="C80" s="398"/>
      <c r="D80" s="398"/>
      <c r="E80" s="398"/>
      <c r="F80" s="315" t="str">
        <f>F79</f>
        <v>NATURAL</v>
      </c>
      <c r="G80" s="316"/>
      <c r="H80" s="402" t="str">
        <f t="shared" ref="H80" si="67">$A$45</f>
        <v>NAVY</v>
      </c>
      <c r="I80" s="401" t="str">
        <f t="shared" si="36"/>
        <v>Classic Blue</v>
      </c>
      <c r="J80" s="317" t="str">
        <f t="shared" si="64"/>
        <v xml:space="preserve">PCS </v>
      </c>
      <c r="K80" s="183">
        <f t="shared" ref="K80" si="68">$Q$36</f>
        <v>3</v>
      </c>
      <c r="L80" s="189">
        <f t="shared" si="66"/>
        <v>8.3333333333333329E-2</v>
      </c>
      <c r="M80" s="318">
        <f t="shared" si="34"/>
        <v>0.25</v>
      </c>
      <c r="N80" s="188"/>
      <c r="O80" s="184">
        <f t="shared" si="41"/>
        <v>1</v>
      </c>
      <c r="P80" s="301"/>
      <c r="Q80" s="302"/>
    </row>
    <row r="81" spans="1:17" s="305" customFormat="1" ht="27.75" hidden="1" customHeight="1">
      <c r="A81" s="314">
        <v>7</v>
      </c>
      <c r="B81" s="397" t="s">
        <v>202</v>
      </c>
      <c r="C81" s="398"/>
      <c r="D81" s="398"/>
      <c r="E81" s="398"/>
      <c r="F81" s="315" t="s">
        <v>113</v>
      </c>
      <c r="G81" s="316"/>
      <c r="H81" s="402" t="str">
        <f t="shared" si="32"/>
        <v>Bright White</v>
      </c>
      <c r="I81" s="401" t="str">
        <f t="shared" si="32"/>
        <v>Bright White</v>
      </c>
      <c r="J81" s="317" t="s">
        <v>92</v>
      </c>
      <c r="K81" s="183">
        <f t="shared" ref="K81" si="69">$Q$22</f>
        <v>0</v>
      </c>
      <c r="L81" s="189">
        <f>2*L78</f>
        <v>0.16666666666666666</v>
      </c>
      <c r="M81" s="318">
        <f t="shared" si="34"/>
        <v>0</v>
      </c>
      <c r="N81" s="188"/>
      <c r="O81" s="184">
        <f t="shared" si="41"/>
        <v>0</v>
      </c>
      <c r="P81" s="301"/>
      <c r="Q81" s="302"/>
    </row>
    <row r="82" spans="1:17" s="305" customFormat="1" ht="27.75" hidden="1" customHeight="1">
      <c r="A82" s="314">
        <f>A81</f>
        <v>7</v>
      </c>
      <c r="B82" s="397" t="str">
        <f>B81</f>
        <v>TẤM LÓT THÙNG</v>
      </c>
      <c r="C82" s="398"/>
      <c r="D82" s="398"/>
      <c r="E82" s="398"/>
      <c r="F82" s="315" t="str">
        <f>F81</f>
        <v>NATURAL</v>
      </c>
      <c r="G82" s="316"/>
      <c r="H82" s="402" t="str">
        <f t="shared" ref="H82" si="70">$A$43</f>
        <v>Classic Blue</v>
      </c>
      <c r="I82" s="401" t="str">
        <f t="shared" si="36"/>
        <v>Classic Blue</v>
      </c>
      <c r="J82" s="317" t="str">
        <f t="shared" ref="J82:J83" si="71">J81</f>
        <v xml:space="preserve">PCS </v>
      </c>
      <c r="K82" s="183">
        <f t="shared" ref="K82" si="72">$Q$29</f>
        <v>0</v>
      </c>
      <c r="L82" s="189">
        <f t="shared" ref="L82:L83" si="73">L81</f>
        <v>0.16666666666666666</v>
      </c>
      <c r="M82" s="318">
        <f t="shared" si="34"/>
        <v>0</v>
      </c>
      <c r="N82" s="188"/>
      <c r="O82" s="184">
        <f t="shared" si="41"/>
        <v>0</v>
      </c>
      <c r="P82" s="460"/>
      <c r="Q82" s="461"/>
    </row>
    <row r="83" spans="1:17" s="305" customFormat="1" ht="27.75" hidden="1" customHeight="1">
      <c r="A83" s="314">
        <f>A82</f>
        <v>7</v>
      </c>
      <c r="B83" s="397" t="str">
        <f>B82</f>
        <v>TẤM LÓT THÙNG</v>
      </c>
      <c r="C83" s="398"/>
      <c r="D83" s="398"/>
      <c r="E83" s="398"/>
      <c r="F83" s="315" t="str">
        <f>F82</f>
        <v>NATURAL</v>
      </c>
      <c r="G83" s="316"/>
      <c r="H83" s="402" t="str">
        <f t="shared" ref="H83" si="74">$A$45</f>
        <v>NAVY</v>
      </c>
      <c r="I83" s="401" t="str">
        <f t="shared" si="36"/>
        <v>Classic Blue</v>
      </c>
      <c r="J83" s="317" t="str">
        <f t="shared" si="71"/>
        <v xml:space="preserve">PCS </v>
      </c>
      <c r="K83" s="183">
        <f t="shared" ref="K83" si="75">$Q$36</f>
        <v>3</v>
      </c>
      <c r="L83" s="189">
        <f t="shared" si="73"/>
        <v>0.16666666666666666</v>
      </c>
      <c r="M83" s="318">
        <f t="shared" si="34"/>
        <v>0.5</v>
      </c>
      <c r="N83" s="188"/>
      <c r="O83" s="184">
        <f t="shared" si="41"/>
        <v>1</v>
      </c>
      <c r="P83" s="460"/>
      <c r="Q83" s="461"/>
    </row>
    <row r="84" spans="1:17" s="15" customFormat="1" ht="32.4">
      <c r="B84" s="87" t="s">
        <v>124</v>
      </c>
      <c r="C84" s="88"/>
      <c r="D84" s="89"/>
      <c r="E84" s="89"/>
      <c r="F84" s="203"/>
      <c r="G84" s="90"/>
      <c r="H84" s="89"/>
      <c r="I84" s="89"/>
      <c r="J84" s="368" t="s">
        <v>125</v>
      </c>
      <c r="K84" s="368"/>
      <c r="L84" s="368"/>
      <c r="M84" s="368"/>
      <c r="N84" s="368"/>
      <c r="O84" s="33"/>
      <c r="P84" s="33"/>
      <c r="Q84" s="34"/>
    </row>
    <row r="85" spans="1:17" s="92" customFormat="1" ht="72" customHeight="1">
      <c r="A85" s="92">
        <v>1</v>
      </c>
      <c r="B85" s="94" t="s">
        <v>126</v>
      </c>
      <c r="C85" s="472" t="s">
        <v>127</v>
      </c>
      <c r="D85" s="472"/>
      <c r="E85" s="472"/>
      <c r="F85" s="472"/>
      <c r="G85" s="472"/>
      <c r="H85" s="472"/>
      <c r="I85" s="472"/>
      <c r="J85" s="472"/>
      <c r="K85" s="472"/>
      <c r="L85" s="472"/>
      <c r="M85" s="35"/>
      <c r="N85" s="35"/>
      <c r="O85" s="35"/>
      <c r="P85" s="35"/>
      <c r="Q85" s="35"/>
    </row>
    <row r="86" spans="1:17" s="15" customFormat="1" ht="44.1" hidden="1" customHeight="1">
      <c r="A86" s="92"/>
      <c r="B86" s="381" t="s">
        <v>128</v>
      </c>
      <c r="C86" s="382"/>
      <c r="D86" s="382"/>
      <c r="E86" s="382"/>
      <c r="F86" s="382"/>
      <c r="G86" s="382"/>
      <c r="H86" s="382"/>
      <c r="I86" s="390"/>
      <c r="J86" s="35"/>
      <c r="K86" s="19"/>
      <c r="L86" s="19"/>
      <c r="M86" s="35"/>
      <c r="N86" s="35"/>
      <c r="O86" s="35"/>
      <c r="P86" s="35"/>
      <c r="Q86" s="35"/>
    </row>
    <row r="87" spans="1:17" s="15" customFormat="1" ht="60" hidden="1" customHeight="1">
      <c r="A87" s="92"/>
      <c r="B87" s="375" t="s">
        <v>77</v>
      </c>
      <c r="C87" s="377"/>
      <c r="D87" s="378" t="s">
        <v>131</v>
      </c>
      <c r="E87" s="379"/>
      <c r="F87" s="379"/>
      <c r="G87" s="379"/>
      <c r="H87" s="379"/>
      <c r="I87" s="380"/>
      <c r="J87" s="35"/>
      <c r="K87" s="35"/>
      <c r="L87" s="35"/>
      <c r="M87" s="35"/>
      <c r="N87" s="35"/>
      <c r="O87" s="35"/>
      <c r="P87" s="35"/>
      <c r="Q87" s="35"/>
    </row>
    <row r="88" spans="1:17" s="15" customFormat="1" ht="60" hidden="1" customHeight="1">
      <c r="A88" s="92"/>
      <c r="B88" s="402" t="str">
        <f>D18</f>
        <v>Bright White</v>
      </c>
      <c r="C88" s="401"/>
      <c r="D88" s="356" t="s">
        <v>203</v>
      </c>
      <c r="E88" s="357"/>
      <c r="F88" s="357"/>
      <c r="G88" s="357"/>
      <c r="H88" s="357"/>
      <c r="I88" s="358"/>
      <c r="J88" s="35"/>
      <c r="K88" s="35"/>
      <c r="L88" s="35"/>
      <c r="M88" s="35"/>
      <c r="N88" s="35"/>
      <c r="O88" s="35"/>
    </row>
    <row r="89" spans="1:17" s="15" customFormat="1" ht="32.4" hidden="1">
      <c r="A89" s="92"/>
      <c r="B89" s="381"/>
      <c r="C89" s="382"/>
      <c r="D89" s="382"/>
      <c r="E89" s="382"/>
      <c r="F89" s="382"/>
      <c r="G89" s="382"/>
      <c r="H89" s="382"/>
      <c r="I89" s="390"/>
      <c r="J89" s="35"/>
      <c r="K89" s="471"/>
      <c r="L89" s="471"/>
      <c r="M89" s="471"/>
      <c r="N89" s="471"/>
      <c r="O89" s="471"/>
      <c r="P89" s="471"/>
    </row>
    <row r="90" spans="1:17" s="15" customFormat="1" ht="32.4" hidden="1">
      <c r="A90" s="92"/>
      <c r="B90" s="371"/>
      <c r="C90" s="372"/>
      <c r="D90" s="210" t="s">
        <v>175</v>
      </c>
      <c r="E90" s="210" t="s">
        <v>37</v>
      </c>
      <c r="F90" s="210" t="s">
        <v>38</v>
      </c>
      <c r="G90" s="210" t="s">
        <v>39</v>
      </c>
      <c r="H90" s="210" t="s">
        <v>40</v>
      </c>
      <c r="I90" s="210" t="s">
        <v>41</v>
      </c>
      <c r="J90" s="35"/>
      <c r="K90" s="471"/>
      <c r="L90" s="471"/>
      <c r="M90" s="471"/>
      <c r="N90" s="471"/>
      <c r="O90" s="471"/>
      <c r="P90" s="471"/>
    </row>
    <row r="91" spans="1:17" s="15" customFormat="1" ht="36" hidden="1">
      <c r="A91" s="92"/>
      <c r="B91" s="469" t="s">
        <v>204</v>
      </c>
      <c r="C91" s="470"/>
      <c r="D91" s="477"/>
      <c r="E91" s="478"/>
      <c r="F91" s="478"/>
      <c r="G91" s="478"/>
      <c r="H91" s="478"/>
      <c r="I91" s="479"/>
      <c r="J91" s="35"/>
      <c r="K91" s="471"/>
      <c r="L91" s="471"/>
      <c r="M91" s="471"/>
      <c r="N91" s="471"/>
      <c r="O91" s="471"/>
      <c r="P91" s="471"/>
    </row>
    <row r="92" spans="1:17" s="15" customFormat="1" ht="150.6" hidden="1" customHeight="1">
      <c r="A92" s="92"/>
      <c r="B92" s="469" t="s">
        <v>205</v>
      </c>
      <c r="C92" s="470"/>
      <c r="D92" s="215"/>
      <c r="E92" s="215"/>
      <c r="F92" s="215"/>
      <c r="G92" s="215"/>
      <c r="H92" s="215"/>
      <c r="I92" s="215"/>
      <c r="J92" s="35"/>
      <c r="K92" s="471"/>
      <c r="L92" s="471"/>
      <c r="M92" s="471"/>
      <c r="N92" s="471"/>
      <c r="O92" s="471"/>
      <c r="P92" s="471"/>
    </row>
    <row r="93" spans="1:17" s="15" customFormat="1" ht="36" hidden="1">
      <c r="A93" s="92"/>
      <c r="B93" s="480" t="s">
        <v>206</v>
      </c>
      <c r="C93" s="481"/>
      <c r="D93" s="477"/>
      <c r="E93" s="478"/>
      <c r="F93" s="478"/>
      <c r="G93" s="478"/>
      <c r="H93" s="478"/>
      <c r="I93" s="479"/>
      <c r="J93" s="35"/>
      <c r="K93" s="471"/>
      <c r="L93" s="471"/>
      <c r="M93" s="471"/>
      <c r="N93" s="471"/>
      <c r="O93" s="471"/>
      <c r="P93" s="471"/>
    </row>
    <row r="94" spans="1:17" s="15" customFormat="1" ht="150.6" hidden="1" customHeight="1">
      <c r="A94" s="92"/>
      <c r="B94" s="480" t="s">
        <v>207</v>
      </c>
      <c r="C94" s="481"/>
      <c r="D94" s="215"/>
      <c r="E94" s="215"/>
      <c r="F94" s="215"/>
      <c r="G94" s="215"/>
      <c r="H94" s="215"/>
      <c r="I94" s="215"/>
      <c r="J94" s="35"/>
      <c r="K94" s="471"/>
      <c r="L94" s="471"/>
      <c r="M94" s="471"/>
      <c r="N94" s="471"/>
      <c r="O94" s="471"/>
      <c r="P94" s="471"/>
    </row>
    <row r="95" spans="1:17" s="15" customFormat="1" ht="12.75" customHeight="1">
      <c r="A95" s="92"/>
      <c r="B95" s="92"/>
      <c r="C95" s="92"/>
      <c r="D95" s="92"/>
      <c r="E95" s="92"/>
      <c r="F95" s="34"/>
      <c r="G95" s="92"/>
      <c r="H95" s="92"/>
      <c r="I95" s="92"/>
      <c r="J95" s="35"/>
      <c r="K95" s="471"/>
      <c r="L95" s="471"/>
      <c r="M95" s="471"/>
      <c r="N95" s="471"/>
      <c r="O95" s="471"/>
      <c r="P95" s="471"/>
      <c r="Q95" s="35"/>
    </row>
    <row r="96" spans="1:17" s="243" customFormat="1" ht="41.4">
      <c r="A96" s="240">
        <v>2</v>
      </c>
      <c r="B96" s="241" t="s">
        <v>208</v>
      </c>
      <c r="C96" s="473" t="s">
        <v>209</v>
      </c>
      <c r="D96" s="473"/>
      <c r="E96" s="473"/>
      <c r="F96" s="473"/>
      <c r="G96" s="242"/>
      <c r="H96" s="242"/>
      <c r="I96" s="242"/>
      <c r="J96" s="242"/>
      <c r="K96" s="471"/>
      <c r="L96" s="471"/>
      <c r="M96" s="471"/>
      <c r="N96" s="471"/>
      <c r="O96" s="471"/>
      <c r="P96" s="471"/>
      <c r="Q96" s="242"/>
    </row>
    <row r="97" spans="1:17" s="15" customFormat="1" ht="68.099999999999994" hidden="1" customHeight="1">
      <c r="A97" s="92"/>
      <c r="B97" s="381" t="s">
        <v>128</v>
      </c>
      <c r="C97" s="382"/>
      <c r="D97" s="382"/>
      <c r="E97" s="382"/>
      <c r="F97" s="382"/>
      <c r="G97" s="382"/>
      <c r="H97" s="382"/>
      <c r="I97" s="390"/>
      <c r="J97" s="35"/>
      <c r="K97" s="19"/>
      <c r="L97" s="19"/>
      <c r="M97" s="35"/>
      <c r="N97" s="35"/>
      <c r="O97" s="35"/>
      <c r="P97" s="35"/>
      <c r="Q97" s="35"/>
    </row>
    <row r="98" spans="1:17" s="15" customFormat="1" ht="54" hidden="1" customHeight="1">
      <c r="A98" s="92"/>
      <c r="B98" s="375" t="s">
        <v>77</v>
      </c>
      <c r="C98" s="377"/>
      <c r="D98" s="378" t="s">
        <v>131</v>
      </c>
      <c r="E98" s="379"/>
      <c r="F98" s="379"/>
      <c r="G98" s="379"/>
      <c r="H98" s="379"/>
      <c r="I98" s="380"/>
      <c r="J98" s="35"/>
      <c r="K98" s="35"/>
      <c r="L98" s="35"/>
      <c r="M98" s="35"/>
      <c r="N98" s="35"/>
      <c r="O98" s="35"/>
      <c r="P98" s="35"/>
      <c r="Q98" s="35"/>
    </row>
    <row r="99" spans="1:17" s="15" customFormat="1" ht="27" hidden="1" customHeight="1">
      <c r="A99" s="92"/>
      <c r="B99" s="402" t="str">
        <f>D22</f>
        <v>Bright White</v>
      </c>
      <c r="C99" s="401"/>
      <c r="D99" s="359" t="s">
        <v>210</v>
      </c>
      <c r="E99" s="360"/>
      <c r="F99" s="360"/>
      <c r="G99" s="360"/>
      <c r="H99" s="360"/>
      <c r="I99" s="361"/>
      <c r="J99" s="35"/>
      <c r="K99" s="35"/>
      <c r="L99" s="35"/>
      <c r="M99" s="35"/>
      <c r="N99" s="35"/>
      <c r="O99" s="35"/>
    </row>
    <row r="100" spans="1:17" s="15" customFormat="1" ht="27" hidden="1" customHeight="1">
      <c r="A100" s="92"/>
      <c r="B100" s="402" t="str">
        <f>D29</f>
        <v>Classic Blue</v>
      </c>
      <c r="C100" s="401"/>
      <c r="D100" s="362"/>
      <c r="E100" s="363"/>
      <c r="F100" s="363"/>
      <c r="G100" s="363"/>
      <c r="H100" s="363"/>
      <c r="I100" s="364"/>
      <c r="J100" s="35"/>
      <c r="K100" s="35"/>
      <c r="L100" s="35"/>
      <c r="M100" s="35"/>
      <c r="N100" s="35"/>
      <c r="O100" s="35"/>
    </row>
    <row r="101" spans="1:17" s="15" customFormat="1" ht="27" hidden="1" customHeight="1">
      <c r="A101" s="92"/>
      <c r="B101" s="402" t="str">
        <f>D36</f>
        <v>NAVY</v>
      </c>
      <c r="C101" s="401"/>
      <c r="D101" s="365"/>
      <c r="E101" s="366"/>
      <c r="F101" s="366"/>
      <c r="G101" s="366"/>
      <c r="H101" s="366"/>
      <c r="I101" s="367"/>
      <c r="J101" s="35"/>
      <c r="K101" s="35"/>
      <c r="L101" s="35"/>
      <c r="M101" s="35"/>
      <c r="N101" s="35"/>
      <c r="O101" s="35"/>
    </row>
    <row r="102" spans="1:17" s="15" customFormat="1" ht="32.4" hidden="1">
      <c r="A102" s="92"/>
      <c r="B102" s="381"/>
      <c r="C102" s="382"/>
      <c r="D102" s="382"/>
      <c r="E102" s="382"/>
      <c r="F102" s="382"/>
      <c r="G102" s="382"/>
      <c r="H102" s="382"/>
      <c r="I102" s="390"/>
      <c r="J102" s="35"/>
      <c r="K102" s="202"/>
      <c r="L102" s="202"/>
      <c r="M102" s="202"/>
      <c r="N102" s="202"/>
      <c r="O102" s="202"/>
      <c r="P102" s="202"/>
    </row>
    <row r="103" spans="1:17" s="15" customFormat="1" ht="69.900000000000006" hidden="1" customHeight="1">
      <c r="A103" s="92"/>
      <c r="B103" s="371"/>
      <c r="C103" s="372"/>
      <c r="D103" s="210" t="s">
        <v>211</v>
      </c>
      <c r="E103" s="210" t="s">
        <v>175</v>
      </c>
      <c r="F103" s="210" t="s">
        <v>37</v>
      </c>
      <c r="G103" s="210" t="s">
        <v>38</v>
      </c>
      <c r="H103" s="210" t="s">
        <v>39</v>
      </c>
      <c r="I103" s="210" t="s">
        <v>40</v>
      </c>
      <c r="J103" s="210" t="s">
        <v>41</v>
      </c>
      <c r="K103" s="202"/>
      <c r="L103" s="202"/>
      <c r="M103" s="202"/>
      <c r="N103" s="202"/>
      <c r="O103" s="202"/>
      <c r="P103" s="202"/>
    </row>
    <row r="104" spans="1:17" s="15" customFormat="1" ht="115.5" hidden="1" customHeight="1">
      <c r="A104" s="92"/>
      <c r="B104" s="482" t="e">
        <f>#REF!</f>
        <v>#REF!</v>
      </c>
      <c r="C104" s="483"/>
      <c r="D104" s="215" t="e">
        <f>#REF!</f>
        <v>#REF!</v>
      </c>
      <c r="E104" s="215" t="e">
        <f>#REF!</f>
        <v>#REF!</v>
      </c>
      <c r="F104" s="215" t="e">
        <f>#REF!</f>
        <v>#REF!</v>
      </c>
      <c r="G104" s="215" t="e">
        <f>#REF!</f>
        <v>#REF!</v>
      </c>
      <c r="H104" s="215" t="e">
        <f>#REF!</f>
        <v>#REF!</v>
      </c>
      <c r="I104" s="215" t="e">
        <f>#REF!</f>
        <v>#REF!</v>
      </c>
      <c r="J104" s="215" t="e">
        <f>#REF!</f>
        <v>#REF!</v>
      </c>
      <c r="K104" s="202"/>
      <c r="L104" s="202"/>
      <c r="M104" s="202"/>
      <c r="N104" s="202"/>
      <c r="O104" s="202"/>
      <c r="P104" s="202"/>
    </row>
    <row r="105" spans="1:17" s="15" customFormat="1" ht="115.5" hidden="1" customHeight="1">
      <c r="A105" s="92"/>
      <c r="B105" s="482" t="e">
        <f>#REF!</f>
        <v>#REF!</v>
      </c>
      <c r="C105" s="483"/>
      <c r="D105" s="215" t="e">
        <f>#REF!</f>
        <v>#REF!</v>
      </c>
      <c r="E105" s="215" t="e">
        <f>#REF!</f>
        <v>#REF!</v>
      </c>
      <c r="F105" s="215" t="e">
        <f>#REF!</f>
        <v>#REF!</v>
      </c>
      <c r="G105" s="215" t="e">
        <f>#REF!</f>
        <v>#REF!</v>
      </c>
      <c r="H105" s="215" t="e">
        <f>#REF!</f>
        <v>#REF!</v>
      </c>
      <c r="I105" s="215" t="e">
        <f>#REF!</f>
        <v>#REF!</v>
      </c>
      <c r="J105" s="215" t="e">
        <f>#REF!</f>
        <v>#REF!</v>
      </c>
      <c r="K105" s="202"/>
      <c r="L105" s="202"/>
      <c r="M105" s="202"/>
      <c r="N105" s="202"/>
      <c r="O105" s="202"/>
      <c r="P105" s="202"/>
    </row>
    <row r="106" spans="1:17" s="15" customFormat="1" ht="32.4">
      <c r="A106" s="92"/>
      <c r="B106" s="92"/>
      <c r="C106" s="92"/>
      <c r="D106" s="92"/>
      <c r="E106" s="92"/>
      <c r="F106" s="34"/>
      <c r="G106" s="92"/>
      <c r="H106" s="92"/>
      <c r="I106" s="92"/>
      <c r="J106" s="35"/>
      <c r="K106" s="35"/>
      <c r="L106" s="35"/>
      <c r="M106" s="35"/>
      <c r="N106" s="35"/>
      <c r="O106" s="35"/>
      <c r="P106" s="35"/>
      <c r="Q106" s="35"/>
    </row>
    <row r="107" spans="1:17" s="249" customFormat="1" ht="36">
      <c r="A107" s="244">
        <v>3</v>
      </c>
      <c r="B107" s="245" t="s">
        <v>212</v>
      </c>
      <c r="C107" s="98" t="s">
        <v>213</v>
      </c>
      <c r="D107" s="98"/>
      <c r="E107" s="98"/>
      <c r="F107" s="246"/>
      <c r="G107" s="247"/>
      <c r="H107" s="247"/>
      <c r="I107" s="247"/>
      <c r="J107" s="247"/>
      <c r="K107" s="248"/>
      <c r="L107" s="248"/>
      <c r="M107" s="247"/>
      <c r="N107" s="247"/>
      <c r="O107" s="247"/>
      <c r="P107" s="247"/>
      <c r="Q107" s="247"/>
    </row>
    <row r="108" spans="1:17" s="15" customFormat="1" ht="32.4" hidden="1">
      <c r="A108" s="92"/>
      <c r="B108" s="375" t="s">
        <v>77</v>
      </c>
      <c r="C108" s="377"/>
      <c r="D108" s="378" t="s">
        <v>142</v>
      </c>
      <c r="E108" s="379"/>
      <c r="F108" s="379"/>
      <c r="G108" s="379"/>
      <c r="H108" s="379"/>
      <c r="I108" s="380"/>
      <c r="J108" s="35"/>
      <c r="K108" s="35"/>
      <c r="L108" s="35"/>
      <c r="M108" s="35"/>
      <c r="N108" s="35"/>
      <c r="O108" s="35"/>
      <c r="P108" s="35"/>
      <c r="Q108" s="35"/>
    </row>
    <row r="109" spans="1:17" s="15" customFormat="1" ht="64.8" hidden="1">
      <c r="A109" s="92"/>
      <c r="B109" s="235" t="str">
        <f>$D$22</f>
        <v>Bright White</v>
      </c>
      <c r="C109" s="235" t="e">
        <f>#REF!</f>
        <v>#REF!</v>
      </c>
      <c r="D109" s="356" t="s">
        <v>214</v>
      </c>
      <c r="E109" s="357"/>
      <c r="F109" s="357"/>
      <c r="G109" s="357"/>
      <c r="H109" s="357"/>
      <c r="I109" s="358"/>
      <c r="J109" s="35"/>
      <c r="K109" s="35"/>
      <c r="L109" s="35"/>
      <c r="M109" s="35"/>
      <c r="N109" s="35"/>
      <c r="O109" s="35"/>
    </row>
    <row r="110" spans="1:17" s="15" customFormat="1" ht="32.4" hidden="1">
      <c r="A110" s="92"/>
      <c r="B110" s="474" t="str">
        <f>$D$29</f>
        <v>Classic Blue</v>
      </c>
      <c r="C110" s="475"/>
      <c r="D110" s="356" t="s">
        <v>145</v>
      </c>
      <c r="E110" s="357"/>
      <c r="F110" s="357"/>
      <c r="G110" s="357"/>
      <c r="H110" s="357"/>
      <c r="I110" s="358"/>
      <c r="J110" s="35"/>
      <c r="K110" s="35"/>
      <c r="L110" s="35"/>
      <c r="M110" s="35"/>
      <c r="N110" s="35"/>
      <c r="O110" s="35"/>
    </row>
    <row r="111" spans="1:17" s="15" customFormat="1" ht="32.4" hidden="1">
      <c r="A111" s="92"/>
      <c r="B111" s="476" t="str">
        <f>$D$36</f>
        <v>NAVY</v>
      </c>
      <c r="C111" s="476" t="e">
        <f>#REF!</f>
        <v>#REF!</v>
      </c>
      <c r="D111" s="356" t="s">
        <v>214</v>
      </c>
      <c r="E111" s="357"/>
      <c r="F111" s="357"/>
      <c r="G111" s="357"/>
      <c r="H111" s="357"/>
      <c r="I111" s="358"/>
      <c r="J111" s="35"/>
      <c r="K111" s="35"/>
      <c r="L111" s="35"/>
      <c r="M111" s="35"/>
      <c r="N111" s="35"/>
      <c r="O111" s="35"/>
    </row>
    <row r="112" spans="1:17" s="15" customFormat="1" ht="32.4">
      <c r="A112" s="92"/>
      <c r="B112" s="92"/>
      <c r="C112" s="35"/>
      <c r="D112" s="35"/>
      <c r="E112" s="35"/>
      <c r="F112" s="202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29.25" customHeight="1">
      <c r="B113" s="368" t="s">
        <v>157</v>
      </c>
      <c r="C113" s="368"/>
      <c r="D113" s="368"/>
      <c r="E113" s="368"/>
      <c r="F113" s="34"/>
      <c r="G113" s="35"/>
      <c r="N113" s="34"/>
      <c r="O113" s="33"/>
      <c r="P113" s="33"/>
      <c r="Q113" s="34"/>
    </row>
    <row r="114" spans="1:17" s="15" customFormat="1" ht="54" customHeight="1">
      <c r="A114" s="92">
        <v>1</v>
      </c>
      <c r="B114" s="95" t="s">
        <v>215</v>
      </c>
      <c r="C114" s="92"/>
      <c r="D114" s="92"/>
      <c r="F114" s="34"/>
      <c r="G114" s="35"/>
      <c r="N114" s="34"/>
      <c r="O114" s="33"/>
      <c r="P114" s="33"/>
      <c r="Q114" s="34"/>
    </row>
    <row r="115" spans="1:17" s="15" customFormat="1" ht="54" customHeight="1">
      <c r="A115" s="92">
        <v>2</v>
      </c>
      <c r="B115" s="95" t="s">
        <v>216</v>
      </c>
      <c r="C115" s="92"/>
      <c r="D115" s="92"/>
      <c r="F115" s="34"/>
      <c r="G115" s="35"/>
      <c r="N115" s="34"/>
      <c r="O115" s="33"/>
      <c r="P115" s="33"/>
      <c r="Q115" s="34"/>
    </row>
    <row r="116" spans="1:17" s="206" customFormat="1" ht="89.1" customHeight="1">
      <c r="A116" s="16">
        <v>2</v>
      </c>
      <c r="B116" s="303" t="s">
        <v>160</v>
      </c>
      <c r="C116" s="92"/>
      <c r="D116" s="92"/>
      <c r="E116" s="15"/>
      <c r="F116" s="15"/>
      <c r="G116" s="35"/>
      <c r="H116" s="15"/>
      <c r="I116" s="15"/>
      <c r="J116" s="15"/>
      <c r="N116" s="211"/>
      <c r="O116" s="212"/>
      <c r="P116" s="212"/>
      <c r="Q116" s="211"/>
    </row>
    <row r="117" spans="1:17" s="213" customFormat="1" ht="54">
      <c r="A117" s="16"/>
      <c r="B117" s="307" t="s">
        <v>161</v>
      </c>
      <c r="C117" s="308" t="s">
        <v>175</v>
      </c>
      <c r="D117" s="308" t="s">
        <v>37</v>
      </c>
      <c r="E117" s="308" t="s">
        <v>38</v>
      </c>
      <c r="F117" s="308" t="s">
        <v>39</v>
      </c>
      <c r="G117" s="308" t="s">
        <v>40</v>
      </c>
      <c r="H117" s="308" t="s">
        <v>41</v>
      </c>
      <c r="I117" s="309"/>
      <c r="J117" s="310" t="s">
        <v>42</v>
      </c>
      <c r="K117" s="214"/>
      <c r="L117" s="214"/>
      <c r="M117" s="214"/>
      <c r="N117" s="214"/>
      <c r="O117" s="214"/>
      <c r="P117" s="214"/>
      <c r="Q117" s="214"/>
    </row>
    <row r="118" spans="1:17" s="213" customFormat="1" ht="54">
      <c r="A118" s="16"/>
      <c r="B118" s="307" t="s">
        <v>162</v>
      </c>
      <c r="C118" s="184">
        <f>F37</f>
        <v>0</v>
      </c>
      <c r="D118" s="184">
        <f t="shared" ref="D118:H118" si="76">G37</f>
        <v>3</v>
      </c>
      <c r="E118" s="184">
        <f t="shared" si="76"/>
        <v>0</v>
      </c>
      <c r="F118" s="184">
        <f t="shared" si="76"/>
        <v>0</v>
      </c>
      <c r="G118" s="184">
        <f t="shared" si="76"/>
        <v>0</v>
      </c>
      <c r="H118" s="184">
        <f t="shared" si="76"/>
        <v>0</v>
      </c>
      <c r="I118" s="184"/>
      <c r="J118" s="184">
        <f>SUM(C118:I118)</f>
        <v>3</v>
      </c>
      <c r="K118" s="214"/>
      <c r="L118" s="214"/>
      <c r="M118" s="214"/>
      <c r="N118" s="214"/>
      <c r="O118" s="214"/>
      <c r="P118" s="214"/>
      <c r="Q118" s="214"/>
    </row>
    <row r="119" spans="1:17" s="96" customFormat="1" ht="42.9" customHeight="1">
      <c r="A119" s="16">
        <v>2</v>
      </c>
      <c r="B119" s="303" t="s">
        <v>217</v>
      </c>
      <c r="C119" s="92"/>
      <c r="D119" s="92"/>
      <c r="E119" s="15"/>
      <c r="F119" s="15"/>
      <c r="G119" s="35"/>
      <c r="H119" s="15"/>
      <c r="I119" s="15"/>
      <c r="J119" s="15"/>
    </row>
    <row r="120" spans="1:17" s="96" customFormat="1" ht="32.4">
      <c r="A120" s="304" t="s">
        <v>218</v>
      </c>
      <c r="B120" s="95"/>
      <c r="C120" s="304"/>
      <c r="D120" s="304"/>
      <c r="E120" s="305"/>
      <c r="F120" s="305"/>
      <c r="G120" s="306"/>
      <c r="H120" s="305"/>
      <c r="I120" s="305"/>
      <c r="J120" s="305"/>
    </row>
    <row r="121" spans="1:17" s="96" customFormat="1" ht="32.4">
      <c r="A121" s="16"/>
      <c r="B121" s="307" t="s">
        <v>161</v>
      </c>
      <c r="C121" s="308" t="s">
        <v>175</v>
      </c>
      <c r="D121" s="308" t="s">
        <v>37</v>
      </c>
      <c r="E121" s="308" t="s">
        <v>38</v>
      </c>
      <c r="F121" s="308" t="s">
        <v>39</v>
      </c>
      <c r="G121" s="308" t="s">
        <v>40</v>
      </c>
      <c r="H121" s="308" t="s">
        <v>41</v>
      </c>
      <c r="I121" s="309"/>
      <c r="J121" s="310" t="s">
        <v>42</v>
      </c>
    </row>
    <row r="122" spans="1:17" s="96" customFormat="1" ht="97.2">
      <c r="A122" s="16"/>
      <c r="B122" s="311" t="s">
        <v>219</v>
      </c>
      <c r="C122" s="187">
        <v>48</v>
      </c>
      <c r="D122" s="187">
        <v>50</v>
      </c>
      <c r="E122" s="187">
        <v>52</v>
      </c>
      <c r="F122" s="187">
        <v>54</v>
      </c>
      <c r="G122" s="187">
        <v>56</v>
      </c>
      <c r="H122" s="187">
        <v>58</v>
      </c>
      <c r="I122" s="309"/>
      <c r="J122" s="310"/>
    </row>
    <row r="123" spans="1:17" s="96" customFormat="1" ht="64.8">
      <c r="A123" s="16"/>
      <c r="B123" s="311" t="str">
        <f>D22</f>
        <v>Bright White</v>
      </c>
      <c r="C123" s="312">
        <f>F22</f>
        <v>0</v>
      </c>
      <c r="D123" s="312">
        <f t="shared" ref="D123:H123" si="77">G22</f>
        <v>0</v>
      </c>
      <c r="E123" s="312">
        <f t="shared" si="77"/>
        <v>0</v>
      </c>
      <c r="F123" s="312">
        <f t="shared" si="77"/>
        <v>0</v>
      </c>
      <c r="G123" s="312">
        <f t="shared" si="77"/>
        <v>0</v>
      </c>
      <c r="H123" s="312">
        <f t="shared" si="77"/>
        <v>0</v>
      </c>
      <c r="I123" s="184"/>
      <c r="J123" s="184">
        <f>SUM(C123:I123)</f>
        <v>0</v>
      </c>
    </row>
    <row r="124" spans="1:17" s="96" customFormat="1" ht="64.8">
      <c r="A124" s="16"/>
      <c r="B124" s="311" t="str">
        <f>D29</f>
        <v>Classic Blue</v>
      </c>
      <c r="C124" s="312">
        <f>F29</f>
        <v>0</v>
      </c>
      <c r="D124" s="312">
        <f t="shared" ref="D124:H124" si="78">G29</f>
        <v>0</v>
      </c>
      <c r="E124" s="312">
        <f t="shared" si="78"/>
        <v>0</v>
      </c>
      <c r="F124" s="312">
        <f t="shared" si="78"/>
        <v>0</v>
      </c>
      <c r="G124" s="312">
        <f t="shared" si="78"/>
        <v>0</v>
      </c>
      <c r="H124" s="312">
        <f t="shared" si="78"/>
        <v>0</v>
      </c>
      <c r="I124" s="184"/>
      <c r="J124" s="184">
        <f>SUM(C124:I124)</f>
        <v>0</v>
      </c>
    </row>
    <row r="125" spans="1:17" s="96" customFormat="1" ht="32.4">
      <c r="A125" s="16"/>
      <c r="B125" s="311" t="str">
        <f>D36</f>
        <v>NAVY</v>
      </c>
      <c r="C125" s="312">
        <f>F36</f>
        <v>0</v>
      </c>
      <c r="D125" s="312">
        <f t="shared" ref="D125:H125" si="79">G36</f>
        <v>3</v>
      </c>
      <c r="E125" s="312">
        <f t="shared" si="79"/>
        <v>0</v>
      </c>
      <c r="F125" s="312">
        <f t="shared" si="79"/>
        <v>0</v>
      </c>
      <c r="G125" s="312">
        <f t="shared" si="79"/>
        <v>0</v>
      </c>
      <c r="H125" s="312">
        <f t="shared" si="79"/>
        <v>0</v>
      </c>
      <c r="I125" s="184"/>
      <c r="J125" s="184">
        <f>SUM(C125:I125)</f>
        <v>3</v>
      </c>
    </row>
    <row r="126" spans="1:17" s="96" customFormat="1" ht="32.4">
      <c r="F126" s="204"/>
      <c r="G126" s="97"/>
    </row>
    <row r="127" spans="1:17" s="96" customFormat="1" ht="32.4">
      <c r="F127" s="204"/>
      <c r="G127" s="97"/>
    </row>
    <row r="128" spans="1:17" s="96" customFormat="1" ht="32.4">
      <c r="F128" s="204"/>
      <c r="G128" s="97"/>
    </row>
    <row r="129" spans="6:7" s="96" customFormat="1" ht="32.4">
      <c r="F129" s="204"/>
      <c r="G129" s="97"/>
    </row>
    <row r="130" spans="6:7" s="96" customFormat="1" ht="32.4">
      <c r="F130" s="204"/>
      <c r="G130" s="97"/>
    </row>
    <row r="131" spans="6:7" s="96" customFormat="1" ht="32.4">
      <c r="F131" s="204"/>
      <c r="G131" s="97"/>
    </row>
    <row r="132" spans="6:7" s="96" customFormat="1" ht="32.4">
      <c r="F132" s="204"/>
      <c r="G132" s="97"/>
    </row>
    <row r="133" spans="6:7" s="96" customFormat="1" ht="32.4">
      <c r="F133" s="204"/>
      <c r="G133" s="97"/>
    </row>
    <row r="134" spans="6:7" s="96" customFormat="1" ht="32.4">
      <c r="F134" s="204"/>
      <c r="G134" s="97"/>
    </row>
    <row r="135" spans="6:7" s="96" customFormat="1" ht="32.4">
      <c r="F135" s="204"/>
      <c r="G135" s="97"/>
    </row>
    <row r="136" spans="6:7" s="96" customFormat="1" ht="32.4">
      <c r="F136" s="204"/>
      <c r="G136" s="97"/>
    </row>
    <row r="137" spans="6:7" s="96" customFormat="1" ht="32.4">
      <c r="F137" s="204"/>
      <c r="G137" s="97"/>
    </row>
    <row r="138" spans="6:7" s="96" customFormat="1" ht="32.4">
      <c r="F138" s="204"/>
      <c r="G138" s="97"/>
    </row>
    <row r="139" spans="6:7" s="96" customFormat="1" ht="32.4">
      <c r="F139" s="204"/>
      <c r="G139" s="97"/>
    </row>
  </sheetData>
  <autoFilter ref="A48:U88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MÀU VẢI"/>
        <filter val="NAVY"/>
      </filters>
    </filterColumn>
    <filterColumn colId="15" showButton="0"/>
  </autoFilter>
  <mergeCells count="152">
    <mergeCell ref="P58:Q58"/>
    <mergeCell ref="P59:Q59"/>
    <mergeCell ref="P60:Q60"/>
    <mergeCell ref="B58:E58"/>
    <mergeCell ref="H58:I58"/>
    <mergeCell ref="A43:Q43"/>
    <mergeCell ref="B44:C44"/>
    <mergeCell ref="N44:Q44"/>
    <mergeCell ref="B57:E57"/>
    <mergeCell ref="H57:I57"/>
    <mergeCell ref="A45:Q45"/>
    <mergeCell ref="B46:C46"/>
    <mergeCell ref="N46:Q46"/>
    <mergeCell ref="B51:E51"/>
    <mergeCell ref="H51:I51"/>
    <mergeCell ref="B54:E54"/>
    <mergeCell ref="H54:I54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D38:Q39"/>
    <mergeCell ref="D11:F11"/>
    <mergeCell ref="B13:F13"/>
    <mergeCell ref="A40:C40"/>
    <mergeCell ref="B59:E59"/>
    <mergeCell ref="H59:I59"/>
    <mergeCell ref="H52:I52"/>
    <mergeCell ref="B52:E52"/>
    <mergeCell ref="H49:I49"/>
    <mergeCell ref="A48:E48"/>
    <mergeCell ref="B49:E49"/>
    <mergeCell ref="H48:I48"/>
    <mergeCell ref="B50:E50"/>
    <mergeCell ref="H50:I50"/>
    <mergeCell ref="B53:E53"/>
    <mergeCell ref="H53:I53"/>
    <mergeCell ref="B56:E56"/>
    <mergeCell ref="H56:I56"/>
    <mergeCell ref="B55:E55"/>
    <mergeCell ref="H55:I55"/>
    <mergeCell ref="N40:Q40"/>
    <mergeCell ref="A41:Q41"/>
    <mergeCell ref="B42:C42"/>
    <mergeCell ref="N42:Q42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B113:E113"/>
    <mergeCell ref="B86:I86"/>
    <mergeCell ref="B108:C108"/>
    <mergeCell ref="D108:I108"/>
    <mergeCell ref="D109:I109"/>
    <mergeCell ref="B110:C110"/>
    <mergeCell ref="D110:I110"/>
    <mergeCell ref="B111:C111"/>
    <mergeCell ref="D111:I111"/>
    <mergeCell ref="D87:I87"/>
    <mergeCell ref="D88:I88"/>
    <mergeCell ref="D91:I91"/>
    <mergeCell ref="B93:C93"/>
    <mergeCell ref="B94:C94"/>
    <mergeCell ref="D93:I93"/>
    <mergeCell ref="B92:C92"/>
    <mergeCell ref="B88:C88"/>
    <mergeCell ref="B105:C105"/>
    <mergeCell ref="B100:C100"/>
    <mergeCell ref="B101:C101"/>
    <mergeCell ref="B102:I102"/>
    <mergeCell ref="B103:C103"/>
    <mergeCell ref="B104:C104"/>
    <mergeCell ref="B90:C90"/>
    <mergeCell ref="K89:P96"/>
    <mergeCell ref="B97:I97"/>
    <mergeCell ref="B98:C98"/>
    <mergeCell ref="D98:I98"/>
    <mergeCell ref="B99:C99"/>
    <mergeCell ref="B89:I89"/>
    <mergeCell ref="B60:E60"/>
    <mergeCell ref="H60:I60"/>
    <mergeCell ref="B61:E61"/>
    <mergeCell ref="H61:I61"/>
    <mergeCell ref="C85:L85"/>
    <mergeCell ref="B62:E62"/>
    <mergeCell ref="J84:N84"/>
    <mergeCell ref="D99:I101"/>
    <mergeCell ref="C96:F96"/>
    <mergeCell ref="H62:I62"/>
    <mergeCell ref="H76:I76"/>
    <mergeCell ref="B77:E77"/>
    <mergeCell ref="B87:C87"/>
    <mergeCell ref="B63:E63"/>
    <mergeCell ref="H63:I63"/>
    <mergeCell ref="H77:I77"/>
    <mergeCell ref="B78:E78"/>
    <mergeCell ref="H78:I78"/>
    <mergeCell ref="B91:C91"/>
    <mergeCell ref="A65:E65"/>
    <mergeCell ref="H65:I65"/>
    <mergeCell ref="B66:E66"/>
    <mergeCell ref="H66:I66"/>
    <mergeCell ref="B67:E67"/>
    <mergeCell ref="H67:I67"/>
    <mergeCell ref="B68:E68"/>
    <mergeCell ref="H68:I68"/>
    <mergeCell ref="B69:E69"/>
    <mergeCell ref="H69:I69"/>
    <mergeCell ref="B70:E70"/>
    <mergeCell ref="H70:I70"/>
    <mergeCell ref="B71:E71"/>
    <mergeCell ref="H71:I71"/>
    <mergeCell ref="B72:E72"/>
    <mergeCell ref="H72:I72"/>
    <mergeCell ref="B73:E73"/>
    <mergeCell ref="H73:I73"/>
    <mergeCell ref="B74:E74"/>
    <mergeCell ref="H74:I74"/>
    <mergeCell ref="B75:E75"/>
    <mergeCell ref="H75:I75"/>
    <mergeCell ref="B76:E76"/>
    <mergeCell ref="P82:Q82"/>
    <mergeCell ref="P83:Q83"/>
    <mergeCell ref="P61:Q63"/>
    <mergeCell ref="B80:E80"/>
    <mergeCell ref="H80:I80"/>
    <mergeCell ref="B81:E81"/>
    <mergeCell ref="H81:I81"/>
    <mergeCell ref="B82:E82"/>
    <mergeCell ref="H82:I82"/>
    <mergeCell ref="B83:E83"/>
    <mergeCell ref="H83:I83"/>
    <mergeCell ref="P65:Q65"/>
    <mergeCell ref="P66:Q66"/>
    <mergeCell ref="P67:Q67"/>
    <mergeCell ref="P68:Q68"/>
    <mergeCell ref="P69:Q69"/>
    <mergeCell ref="P70:Q70"/>
    <mergeCell ref="P71:Q71"/>
    <mergeCell ref="B79:E79"/>
    <mergeCell ref="H79:I79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view="pageBreakPreview" topLeftCell="A8" zoomScale="25" zoomScaleNormal="40" zoomScaleSheetLayoutView="25" zoomScalePageLayoutView="25" workbookViewId="0">
      <selection activeCell="V16" sqref="V16"/>
    </sheetView>
  </sheetViews>
  <sheetFormatPr defaultColWidth="9.109375" defaultRowHeight="24"/>
  <cols>
    <col min="1" max="1" width="77" style="79" customWidth="1"/>
    <col min="2" max="2" width="96.6640625" style="80" hidden="1" customWidth="1"/>
    <col min="3" max="3" width="97.33203125" style="80" hidden="1" customWidth="1"/>
    <col min="4" max="4" width="255.5546875" style="80" customWidth="1"/>
    <col min="5" max="5" width="9.33203125" style="80" bestFit="1" customWidth="1"/>
    <col min="6" max="6" width="25.88671875" style="80" bestFit="1" customWidth="1"/>
    <col min="7" max="20" width="9.33203125" style="80" bestFit="1" customWidth="1"/>
    <col min="21" max="16384" width="9.109375" style="80"/>
  </cols>
  <sheetData>
    <row r="1" spans="1:10" s="74" customFormat="1" ht="74.25" customHeight="1">
      <c r="A1" s="72"/>
      <c r="B1" s="73"/>
      <c r="C1" s="73"/>
      <c r="D1" s="73"/>
    </row>
    <row r="2" spans="1:10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/>
      <c r="D2" s="73" t="s">
        <v>220</v>
      </c>
    </row>
    <row r="3" spans="1:10" s="74" customFormat="1" ht="37.5" customHeight="1">
      <c r="A3" s="75" t="str">
        <f>'1. CUTTING DOCKET'!B7</f>
        <v xml:space="preserve">STYLE NUMBER: </v>
      </c>
      <c r="B3" s="75" t="str">
        <f>'1. CUTTING DOCKET'!D7</f>
        <v>SS25WR002</v>
      </c>
      <c r="C3" s="75"/>
      <c r="D3" s="75" t="s">
        <v>166</v>
      </c>
    </row>
    <row r="4" spans="1:10" s="74" customFormat="1" ht="37.5" customHeight="1">
      <c r="A4" s="75" t="str">
        <f>'1. CUTTING DOCKET'!B8</f>
        <v xml:space="preserve">STYLE NAME : </v>
      </c>
      <c r="B4" s="75" t="str">
        <f>'1. CUTTING DOCKET'!D8</f>
        <v>Crest Gym Short</v>
      </c>
      <c r="C4" s="75"/>
      <c r="D4" s="75" t="s">
        <v>167</v>
      </c>
    </row>
    <row r="5" spans="1:10" s="74" customFormat="1" ht="92.1" customHeight="1">
      <c r="A5" s="180"/>
      <c r="B5" s="252" t="str">
        <f>B6</f>
        <v>Bright White</v>
      </c>
      <c r="C5" s="252" t="str">
        <f t="shared" ref="C5:D5" si="0">C6</f>
        <v>Classic Blue</v>
      </c>
      <c r="D5" s="252" t="str">
        <f t="shared" si="0"/>
        <v>NAVY</v>
      </c>
    </row>
    <row r="6" spans="1:10" s="256" customFormat="1" ht="69.75" customHeight="1">
      <c r="A6" s="253" t="str">
        <f>'1. CUTTING DOCKET'!D38</f>
        <v>NCC: HUAMIN</v>
      </c>
      <c r="B6" s="254" t="str">
        <f>'1. CUTTING DOCKET'!$A$41</f>
        <v>Bright White</v>
      </c>
      <c r="C6" s="255" t="str">
        <f>'1. CUTTING DOCKET'!$A$43</f>
        <v>Classic Blue</v>
      </c>
      <c r="D6" s="255" t="str">
        <f>'1. CUTTING DOCKET'!$A$45</f>
        <v>NAVY</v>
      </c>
    </row>
    <row r="7" spans="1:10" s="256" customFormat="1" ht="75" customHeight="1">
      <c r="A7" s="257" t="s">
        <v>221</v>
      </c>
      <c r="B7" s="503" t="str">
        <f>'1. CUTTING DOCKET'!M11</f>
        <v>HMUA23008: MESH 100% POPYESTER_ 70 GSM_CW 163 CM</v>
      </c>
      <c r="C7" s="503"/>
      <c r="D7" s="503"/>
    </row>
    <row r="8" spans="1:10" s="256" customFormat="1" ht="347.1" customHeight="1">
      <c r="A8" s="146" t="str">
        <f>'1. CUTTING DOCKET'!$D$42</f>
        <v>VẢI CHÍNH + LÓT</v>
      </c>
      <c r="B8" s="147"/>
      <c r="C8" s="147"/>
      <c r="D8" s="313"/>
      <c r="J8" s="258"/>
    </row>
    <row r="9" spans="1:10" s="256" customFormat="1" ht="53.1" customHeight="1">
      <c r="A9" s="253" t="s">
        <v>222</v>
      </c>
      <c r="B9" s="300" t="str">
        <f>'1. CUTTING DOCKET'!F49</f>
        <v>Bright White</v>
      </c>
      <c r="C9" s="300" t="str">
        <f>'1. CUTTING DOCKET'!F50</f>
        <v>Classic Blue</v>
      </c>
      <c r="D9" s="300" t="str">
        <f>'1. CUTTING DOCKET'!F51</f>
        <v>NAVY</v>
      </c>
    </row>
    <row r="10" spans="1:10" s="256" customFormat="1" ht="155.4" customHeight="1">
      <c r="A10" s="146" t="str">
        <f>'1. CUTTING DOCKET'!$B$49</f>
        <v>CHỈ 40/2 MAY CHÍNH + VẮT SỔ</v>
      </c>
      <c r="B10" s="259" t="str">
        <f>'1. CUTTING DOCKET'!G49</f>
        <v>WH1487</v>
      </c>
      <c r="C10" s="259" t="str">
        <f>'1. CUTTING DOCKET'!G50</f>
        <v>BL4796</v>
      </c>
      <c r="D10" s="259">
        <f>'1. CUTTING DOCKET'!G51</f>
        <v>0</v>
      </c>
    </row>
    <row r="11" spans="1:10" s="256" customFormat="1" ht="116.25" customHeight="1">
      <c r="A11" s="253" t="str">
        <f>'1. CUTTING DOCKET'!B52</f>
        <v>NHÃN CHÍNH ALD - ML03</v>
      </c>
      <c r="B11" s="502" t="str">
        <f>'1. CUTTING DOCKET'!F52</f>
        <v>WHITE</v>
      </c>
      <c r="C11" s="502"/>
      <c r="D11" s="502"/>
    </row>
    <row r="12" spans="1:10" s="256" customFormat="1" ht="217.5" customHeight="1">
      <c r="A12" s="146" t="s">
        <v>223</v>
      </c>
      <c r="B12" s="504"/>
      <c r="C12" s="504"/>
      <c r="D12" s="504"/>
    </row>
    <row r="13" spans="1:10" s="256" customFormat="1" ht="157.5" customHeight="1">
      <c r="A13" s="253" t="str">
        <f>'1. CUTTING DOCKET'!B55</f>
        <v>NHÃN THÀNH PHẦN 100% POLY ALD-COO-301</v>
      </c>
      <c r="B13" s="502" t="str">
        <f>'1. CUTTING DOCKET'!F52</f>
        <v>WHITE</v>
      </c>
      <c r="C13" s="502"/>
      <c r="D13" s="502"/>
    </row>
    <row r="14" spans="1:10" s="256" customFormat="1" ht="300.75" customHeight="1">
      <c r="A14" s="146" t="s">
        <v>224</v>
      </c>
      <c r="B14" s="504"/>
      <c r="C14" s="504"/>
      <c r="D14" s="504"/>
    </row>
    <row r="15" spans="1:10" s="256" customFormat="1" ht="170.25" customHeight="1">
      <c r="A15" s="253" t="str">
        <f>'1. CUTTING DOCKET'!$B$63</f>
        <v>DÂY LUỒN TRÒN 5MM COTTON ĐẦU TIP SILICONE</v>
      </c>
      <c r="B15" s="300" t="str">
        <f>'1. CUTTING DOCKET'!F61</f>
        <v>Bright White</v>
      </c>
      <c r="C15" s="300" t="str">
        <f>'1. CUTTING DOCKET'!F62</f>
        <v>Classic Blue</v>
      </c>
      <c r="D15" s="300" t="str">
        <f>'1. CUTTING DOCKET'!F63</f>
        <v>NAVY</v>
      </c>
    </row>
    <row r="16" spans="1:10" s="256" customFormat="1" ht="195.75" customHeight="1">
      <c r="A16" s="146" t="s">
        <v>225</v>
      </c>
      <c r="B16" s="260"/>
      <c r="C16" s="260"/>
      <c r="D16" s="260"/>
    </row>
    <row r="17" spans="1:4" s="256" customFormat="1" ht="89.4" customHeight="1">
      <c r="A17" s="253" t="str">
        <f>'1. CUTTING DOCKET'!$B$58</f>
        <v>THUN 5CM</v>
      </c>
      <c r="B17" s="502" t="str">
        <f>'1. CUTTING DOCKET'!$F$60</f>
        <v>WHITE</v>
      </c>
      <c r="C17" s="502"/>
      <c r="D17" s="502"/>
    </row>
    <row r="18" spans="1:4" s="256" customFormat="1" ht="219.9" customHeight="1">
      <c r="A18" s="146" t="s">
        <v>226</v>
      </c>
      <c r="B18" s="501"/>
      <c r="C18" s="501"/>
      <c r="D18" s="501"/>
    </row>
    <row r="19" spans="1:4" s="77" customFormat="1" ht="135" customHeight="1">
      <c r="A19" s="144" t="s">
        <v>197</v>
      </c>
      <c r="B19" s="502" t="s">
        <v>117</v>
      </c>
      <c r="C19" s="502"/>
      <c r="D19" s="502"/>
    </row>
    <row r="20" spans="1:4" s="77" customFormat="1" ht="135" customHeight="1">
      <c r="A20" s="145" t="s">
        <v>227</v>
      </c>
      <c r="B20" s="501"/>
      <c r="C20" s="501"/>
      <c r="D20" s="501"/>
    </row>
    <row r="21" spans="1:4" s="77" customFormat="1" ht="135" customHeight="1">
      <c r="A21" s="144" t="s">
        <v>198</v>
      </c>
      <c r="B21" s="502" t="s">
        <v>117</v>
      </c>
      <c r="C21" s="502"/>
      <c r="D21" s="502"/>
    </row>
    <row r="22" spans="1:4" s="77" customFormat="1" ht="135" customHeight="1">
      <c r="A22" s="145" t="s">
        <v>227</v>
      </c>
      <c r="B22" s="501"/>
      <c r="C22" s="501"/>
      <c r="D22" s="501"/>
    </row>
    <row r="23" spans="1:4" s="77" customFormat="1" ht="135" customHeight="1">
      <c r="A23" s="144" t="s">
        <v>199</v>
      </c>
      <c r="B23" s="502" t="s">
        <v>111</v>
      </c>
      <c r="C23" s="502"/>
      <c r="D23" s="502"/>
    </row>
    <row r="24" spans="1:4" s="77" customFormat="1" ht="135" customHeight="1">
      <c r="A24" s="145" t="s">
        <v>227</v>
      </c>
      <c r="B24" s="501"/>
      <c r="C24" s="501"/>
      <c r="D24" s="501"/>
    </row>
    <row r="25" spans="1:4" s="77" customFormat="1" ht="135" customHeight="1">
      <c r="A25" s="144" t="s">
        <v>200</v>
      </c>
      <c r="B25" s="502" t="s">
        <v>111</v>
      </c>
      <c r="C25" s="502"/>
      <c r="D25" s="502"/>
    </row>
    <row r="26" spans="1:4" s="77" customFormat="1" ht="135" customHeight="1">
      <c r="A26" s="145" t="s">
        <v>228</v>
      </c>
      <c r="B26" s="501"/>
      <c r="C26" s="501"/>
      <c r="D26" s="501"/>
    </row>
    <row r="27" spans="1:4" s="77" customFormat="1" ht="135" customHeight="1">
      <c r="A27" s="144" t="s">
        <v>229</v>
      </c>
      <c r="B27" s="502" t="s">
        <v>113</v>
      </c>
      <c r="C27" s="502"/>
      <c r="D27" s="502"/>
    </row>
    <row r="28" spans="1:4" s="77" customFormat="1" ht="135" customHeight="1">
      <c r="A28" s="145"/>
      <c r="B28" s="501"/>
      <c r="C28" s="501"/>
      <c r="D28" s="501"/>
    </row>
  </sheetData>
  <mergeCells count="17">
    <mergeCell ref="B7:D7"/>
    <mergeCell ref="B13:D13"/>
    <mergeCell ref="B11:D11"/>
    <mergeCell ref="B12:D12"/>
    <mergeCell ref="B18:D18"/>
    <mergeCell ref="B14:D14"/>
    <mergeCell ref="B17:D17"/>
    <mergeCell ref="B26:D26"/>
    <mergeCell ref="B27:D27"/>
    <mergeCell ref="B28:D28"/>
    <mergeCell ref="B19:D19"/>
    <mergeCell ref="B20:D20"/>
    <mergeCell ref="B21:D21"/>
    <mergeCell ref="B22:D22"/>
    <mergeCell ref="B23:D23"/>
    <mergeCell ref="B24:D24"/>
    <mergeCell ref="B25:D25"/>
  </mergeCells>
  <printOptions horizontalCentered="1"/>
  <pageMargins left="0.25" right="0" top="0.60416666666666696" bottom="0.75" header="0" footer="0"/>
  <pageSetup paperSize="9" scale="2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C7DA-4E88-489D-9662-7C9A2B61191D}">
  <sheetPr>
    <pageSetUpPr fitToPage="1"/>
  </sheetPr>
  <dimension ref="A1:N26"/>
  <sheetViews>
    <sheetView view="pageBreakPreview" topLeftCell="A15" zoomScale="40" zoomScaleNormal="85" zoomScaleSheetLayoutView="40" workbookViewId="0">
      <selection activeCell="E32" sqref="E32"/>
    </sheetView>
  </sheetViews>
  <sheetFormatPr defaultColWidth="8.6640625" defaultRowHeight="13.2"/>
  <cols>
    <col min="1" max="1" width="65.109375" style="234" customWidth="1"/>
    <col min="2" max="2" width="57.6640625" style="234" customWidth="1"/>
    <col min="3" max="3" width="19" style="234" customWidth="1"/>
    <col min="4" max="4" width="57.88671875" style="234" customWidth="1"/>
    <col min="5" max="5" width="62.109375" style="234" customWidth="1"/>
    <col min="6" max="6" width="27.44140625" style="234" customWidth="1"/>
    <col min="7" max="7" width="12.33203125" style="234" customWidth="1"/>
    <col min="8" max="8" width="30.44140625" style="234" customWidth="1"/>
    <col min="9" max="13" width="18.88671875" style="234" customWidth="1"/>
    <col min="14" max="14" width="50.33203125" style="234" customWidth="1"/>
    <col min="15" max="16384" width="8.6640625" style="234"/>
  </cols>
  <sheetData>
    <row r="1" spans="1:14" s="222" customFormat="1" ht="61.2">
      <c r="A1" s="220" t="str">
        <f>'1. CUTTING DOCKET'!D7</f>
        <v>SS25WR002</v>
      </c>
      <c r="B1" s="221"/>
      <c r="D1" s="220" t="s">
        <v>230</v>
      </c>
      <c r="E1" s="223"/>
      <c r="F1" s="223"/>
      <c r="G1" s="223"/>
      <c r="H1" s="223"/>
      <c r="I1" s="224"/>
      <c r="J1" s="224"/>
      <c r="K1" s="224"/>
      <c r="L1" s="224"/>
      <c r="M1" s="224"/>
      <c r="N1" s="223"/>
    </row>
    <row r="2" spans="1:14" s="227" customFormat="1" ht="82.8">
      <c r="A2" s="225" t="s">
        <v>231</v>
      </c>
      <c r="B2" s="226"/>
      <c r="C2" s="226" t="s">
        <v>232</v>
      </c>
      <c r="D2" s="226" t="s">
        <v>233</v>
      </c>
      <c r="E2" s="226"/>
      <c r="F2" s="226" t="s">
        <v>234</v>
      </c>
      <c r="G2" s="226" t="s">
        <v>235</v>
      </c>
      <c r="H2" s="226" t="s">
        <v>236</v>
      </c>
      <c r="I2" s="226" t="s">
        <v>38</v>
      </c>
      <c r="J2" s="226" t="s">
        <v>237</v>
      </c>
      <c r="K2" s="226" t="s">
        <v>238</v>
      </c>
      <c r="L2" s="226" t="s">
        <v>239</v>
      </c>
      <c r="M2" s="226" t="s">
        <v>240</v>
      </c>
      <c r="N2" s="226" t="s">
        <v>241</v>
      </c>
    </row>
    <row r="3" spans="1:14" s="238" customFormat="1" ht="32.4">
      <c r="A3" s="236" t="s">
        <v>242</v>
      </c>
      <c r="B3" s="233" t="s">
        <v>243</v>
      </c>
      <c r="C3" s="236" t="s">
        <v>244</v>
      </c>
      <c r="D3" s="236"/>
      <c r="E3" s="233"/>
      <c r="F3" s="236" t="s">
        <v>245</v>
      </c>
      <c r="G3" s="236" t="s">
        <v>246</v>
      </c>
      <c r="H3" s="236" t="s">
        <v>247</v>
      </c>
      <c r="I3" s="237" t="s">
        <v>248</v>
      </c>
      <c r="J3" s="237" t="s">
        <v>248</v>
      </c>
      <c r="K3" s="237" t="s">
        <v>249</v>
      </c>
      <c r="L3" s="237" t="s">
        <v>249</v>
      </c>
      <c r="M3" s="237" t="s">
        <v>248</v>
      </c>
      <c r="N3" s="236"/>
    </row>
    <row r="4" spans="1:14" s="238" customFormat="1" ht="64.8">
      <c r="A4" s="236" t="s">
        <v>250</v>
      </c>
      <c r="B4" s="233" t="s">
        <v>251</v>
      </c>
      <c r="C4" s="236" t="s">
        <v>252</v>
      </c>
      <c r="D4" s="236" t="s">
        <v>253</v>
      </c>
      <c r="E4" s="233" t="s">
        <v>254</v>
      </c>
      <c r="F4" s="236" t="s">
        <v>245</v>
      </c>
      <c r="G4" s="236" t="s">
        <v>255</v>
      </c>
      <c r="H4" s="236" t="s">
        <v>256</v>
      </c>
      <c r="I4" s="237" t="s">
        <v>257</v>
      </c>
      <c r="J4" s="237" t="s">
        <v>257</v>
      </c>
      <c r="K4" s="237" t="s">
        <v>249</v>
      </c>
      <c r="L4" s="237" t="s">
        <v>249</v>
      </c>
      <c r="M4" s="237" t="s">
        <v>257</v>
      </c>
      <c r="N4" s="236"/>
    </row>
    <row r="5" spans="1:14" s="238" customFormat="1" ht="64.8">
      <c r="A5" s="236" t="s">
        <v>258</v>
      </c>
      <c r="B5" s="233" t="s">
        <v>259</v>
      </c>
      <c r="C5" s="236" t="s">
        <v>252</v>
      </c>
      <c r="D5" s="236" t="s">
        <v>253</v>
      </c>
      <c r="E5" s="233" t="s">
        <v>254</v>
      </c>
      <c r="F5" s="236" t="s">
        <v>245</v>
      </c>
      <c r="G5" s="236" t="s">
        <v>255</v>
      </c>
      <c r="H5" s="236" t="s">
        <v>256</v>
      </c>
      <c r="I5" s="237" t="s">
        <v>260</v>
      </c>
      <c r="J5" s="237" t="s">
        <v>260</v>
      </c>
      <c r="K5" s="237" t="s">
        <v>249</v>
      </c>
      <c r="L5" s="237" t="s">
        <v>249</v>
      </c>
      <c r="M5" s="237" t="s">
        <v>260</v>
      </c>
      <c r="N5" s="236"/>
    </row>
    <row r="6" spans="1:14" s="238" customFormat="1" ht="97.2">
      <c r="A6" s="236" t="s">
        <v>261</v>
      </c>
      <c r="B6" s="233" t="s">
        <v>262</v>
      </c>
      <c r="C6" s="236" t="s">
        <v>263</v>
      </c>
      <c r="D6" s="236" t="s">
        <v>264</v>
      </c>
      <c r="E6" s="233" t="s">
        <v>265</v>
      </c>
      <c r="F6" s="236" t="s">
        <v>245</v>
      </c>
      <c r="G6" s="236" t="s">
        <v>246</v>
      </c>
      <c r="H6" s="236" t="s">
        <v>256</v>
      </c>
      <c r="I6" s="237" t="s">
        <v>266</v>
      </c>
      <c r="J6" s="237" t="s">
        <v>266</v>
      </c>
      <c r="K6" s="237" t="s">
        <v>249</v>
      </c>
      <c r="L6" s="237" t="s">
        <v>249</v>
      </c>
      <c r="M6" s="237" t="s">
        <v>266</v>
      </c>
      <c r="N6" s="236"/>
    </row>
    <row r="7" spans="1:14" s="238" customFormat="1" ht="82.8">
      <c r="A7" s="236" t="s">
        <v>267</v>
      </c>
      <c r="B7" s="233" t="s">
        <v>262</v>
      </c>
      <c r="C7" s="236" t="s">
        <v>268</v>
      </c>
      <c r="D7" s="239" t="s">
        <v>269</v>
      </c>
      <c r="E7" s="233" t="s">
        <v>270</v>
      </c>
      <c r="F7" s="236" t="s">
        <v>245</v>
      </c>
      <c r="G7" s="236" t="s">
        <v>246</v>
      </c>
      <c r="H7" s="236" t="s">
        <v>256</v>
      </c>
      <c r="I7" s="237" t="s">
        <v>271</v>
      </c>
      <c r="J7" s="237" t="s">
        <v>271</v>
      </c>
      <c r="K7" s="237" t="s">
        <v>249</v>
      </c>
      <c r="L7" s="237" t="s">
        <v>249</v>
      </c>
      <c r="M7" s="237" t="s">
        <v>271</v>
      </c>
      <c r="N7" s="236"/>
    </row>
    <row r="8" spans="1:14" s="238" customFormat="1" ht="111.6" customHeight="1">
      <c r="A8" s="236" t="s">
        <v>272</v>
      </c>
      <c r="B8" s="233" t="s">
        <v>273</v>
      </c>
      <c r="C8" s="236" t="s">
        <v>274</v>
      </c>
      <c r="D8" s="236" t="s">
        <v>275</v>
      </c>
      <c r="E8" s="233" t="s">
        <v>276</v>
      </c>
      <c r="F8" s="236" t="s">
        <v>245</v>
      </c>
      <c r="G8" s="236" t="s">
        <v>246</v>
      </c>
      <c r="H8" s="236" t="s">
        <v>249</v>
      </c>
      <c r="I8" s="237" t="s">
        <v>277</v>
      </c>
      <c r="J8" s="237" t="s">
        <v>277</v>
      </c>
      <c r="K8" s="237" t="s">
        <v>249</v>
      </c>
      <c r="L8" s="237" t="s">
        <v>249</v>
      </c>
      <c r="M8" s="237" t="s">
        <v>277</v>
      </c>
      <c r="N8" s="236"/>
    </row>
    <row r="9" spans="1:14" s="238" customFormat="1" ht="198.6" customHeight="1">
      <c r="A9" s="236" t="s">
        <v>278</v>
      </c>
      <c r="B9" s="233" t="s">
        <v>279</v>
      </c>
      <c r="C9" s="236" t="s">
        <v>252</v>
      </c>
      <c r="D9" s="236" t="s">
        <v>280</v>
      </c>
      <c r="E9" s="233" t="s">
        <v>281</v>
      </c>
      <c r="F9" s="236" t="s">
        <v>245</v>
      </c>
      <c r="G9" s="236" t="s">
        <v>255</v>
      </c>
      <c r="H9" s="236" t="s">
        <v>256</v>
      </c>
      <c r="I9" s="237" t="s">
        <v>282</v>
      </c>
      <c r="J9" s="237" t="s">
        <v>283</v>
      </c>
      <c r="K9" s="237" t="s">
        <v>284</v>
      </c>
      <c r="L9" s="237" t="s">
        <v>249</v>
      </c>
      <c r="M9" s="237" t="s">
        <v>282</v>
      </c>
      <c r="N9" s="236"/>
    </row>
    <row r="10" spans="1:14" s="238" customFormat="1" ht="97.2">
      <c r="A10" s="236" t="s">
        <v>285</v>
      </c>
      <c r="B10" s="233" t="s">
        <v>286</v>
      </c>
      <c r="C10" s="236" t="s">
        <v>252</v>
      </c>
      <c r="D10" s="236" t="s">
        <v>287</v>
      </c>
      <c r="E10" s="233" t="s">
        <v>288</v>
      </c>
      <c r="F10" s="236" t="s">
        <v>245</v>
      </c>
      <c r="G10" s="236" t="s">
        <v>255</v>
      </c>
      <c r="H10" s="236" t="s">
        <v>256</v>
      </c>
      <c r="I10" s="237" t="s">
        <v>289</v>
      </c>
      <c r="J10" s="237" t="s">
        <v>290</v>
      </c>
      <c r="K10" s="237" t="s">
        <v>284</v>
      </c>
      <c r="L10" s="237" t="s">
        <v>249</v>
      </c>
      <c r="M10" s="237" t="s">
        <v>289</v>
      </c>
      <c r="N10" s="236"/>
    </row>
    <row r="11" spans="1:14" s="238" customFormat="1" ht="64.8">
      <c r="A11" s="236" t="s">
        <v>291</v>
      </c>
      <c r="B11" s="233" t="s">
        <v>292</v>
      </c>
      <c r="C11" s="236" t="s">
        <v>252</v>
      </c>
      <c r="D11" s="236" t="s">
        <v>293</v>
      </c>
      <c r="E11" s="233" t="s">
        <v>294</v>
      </c>
      <c r="F11" s="236" t="s">
        <v>245</v>
      </c>
      <c r="G11" s="236" t="s">
        <v>255</v>
      </c>
      <c r="H11" s="236" t="s">
        <v>256</v>
      </c>
      <c r="I11" s="237" t="s">
        <v>295</v>
      </c>
      <c r="J11" s="237" t="s">
        <v>296</v>
      </c>
      <c r="K11" s="237" t="s">
        <v>297</v>
      </c>
      <c r="L11" s="237" t="s">
        <v>297</v>
      </c>
      <c r="M11" s="237" t="s">
        <v>296</v>
      </c>
      <c r="N11" s="236" t="s">
        <v>298</v>
      </c>
    </row>
    <row r="12" spans="1:14" s="238" customFormat="1" ht="64.8">
      <c r="A12" s="236" t="s">
        <v>299</v>
      </c>
      <c r="B12" s="233" t="s">
        <v>300</v>
      </c>
      <c r="C12" s="236" t="s">
        <v>252</v>
      </c>
      <c r="D12" s="236"/>
      <c r="E12" s="233"/>
      <c r="F12" s="236" t="s">
        <v>301</v>
      </c>
      <c r="G12" s="236" t="s">
        <v>246</v>
      </c>
      <c r="H12" s="236" t="s">
        <v>247</v>
      </c>
      <c r="I12" s="237" t="s">
        <v>302</v>
      </c>
      <c r="J12" s="237" t="s">
        <v>302</v>
      </c>
      <c r="K12" s="237" t="s">
        <v>249</v>
      </c>
      <c r="L12" s="237" t="s">
        <v>249</v>
      </c>
      <c r="M12" s="237" t="s">
        <v>302</v>
      </c>
      <c r="N12" s="236"/>
    </row>
    <row r="13" spans="1:14" s="238" customFormat="1" ht="129.6">
      <c r="A13" s="236" t="s">
        <v>303</v>
      </c>
      <c r="B13" s="233" t="s">
        <v>304</v>
      </c>
      <c r="C13" s="236" t="s">
        <v>305</v>
      </c>
      <c r="D13" s="236" t="s">
        <v>306</v>
      </c>
      <c r="E13" s="233" t="s">
        <v>307</v>
      </c>
      <c r="F13" s="236" t="s">
        <v>245</v>
      </c>
      <c r="G13" s="236" t="s">
        <v>246</v>
      </c>
      <c r="H13" s="236" t="s">
        <v>256</v>
      </c>
      <c r="I13" s="237" t="s">
        <v>308</v>
      </c>
      <c r="J13" s="237" t="s">
        <v>308</v>
      </c>
      <c r="K13" s="237" t="s">
        <v>249</v>
      </c>
      <c r="L13" s="237" t="s">
        <v>249</v>
      </c>
      <c r="M13" s="237" t="s">
        <v>308</v>
      </c>
      <c r="N13" s="236"/>
    </row>
    <row r="14" spans="1:14" s="238" customFormat="1" ht="97.2">
      <c r="A14" s="236" t="s">
        <v>309</v>
      </c>
      <c r="B14" s="233" t="s">
        <v>310</v>
      </c>
      <c r="C14" s="236" t="s">
        <v>252</v>
      </c>
      <c r="D14" s="236"/>
      <c r="E14" s="233"/>
      <c r="F14" s="236" t="s">
        <v>301</v>
      </c>
      <c r="G14" s="236" t="s">
        <v>246</v>
      </c>
      <c r="H14" s="236" t="s">
        <v>284</v>
      </c>
      <c r="I14" s="237" t="s">
        <v>311</v>
      </c>
      <c r="J14" s="237" t="s">
        <v>297</v>
      </c>
      <c r="K14" s="237" t="s">
        <v>312</v>
      </c>
      <c r="L14" s="237" t="s">
        <v>249</v>
      </c>
      <c r="M14" s="237" t="s">
        <v>311</v>
      </c>
      <c r="N14" s="236"/>
    </row>
    <row r="15" spans="1:14" s="238" customFormat="1" ht="84.6">
      <c r="A15" s="236" t="s">
        <v>313</v>
      </c>
      <c r="B15" s="233" t="s">
        <v>314</v>
      </c>
      <c r="C15" s="236" t="s">
        <v>315</v>
      </c>
      <c r="D15" s="236" t="s">
        <v>316</v>
      </c>
      <c r="E15" s="233" t="s">
        <v>317</v>
      </c>
      <c r="F15" s="236" t="s">
        <v>301</v>
      </c>
      <c r="G15" s="236" t="s">
        <v>246</v>
      </c>
      <c r="H15" s="236" t="s">
        <v>284</v>
      </c>
      <c r="I15" s="237" t="s">
        <v>318</v>
      </c>
      <c r="J15" s="237" t="s">
        <v>308</v>
      </c>
      <c r="K15" s="237" t="s">
        <v>312</v>
      </c>
      <c r="L15" s="237" t="s">
        <v>249</v>
      </c>
      <c r="M15" s="237" t="s">
        <v>318</v>
      </c>
      <c r="N15" s="236"/>
    </row>
    <row r="16" spans="1:14" s="238" customFormat="1" ht="64.8">
      <c r="A16" s="236" t="s">
        <v>319</v>
      </c>
      <c r="B16" s="233" t="s">
        <v>320</v>
      </c>
      <c r="C16" s="236" t="s">
        <v>321</v>
      </c>
      <c r="D16" s="236" t="s">
        <v>322</v>
      </c>
      <c r="E16" s="233"/>
      <c r="F16" s="236" t="s">
        <v>301</v>
      </c>
      <c r="G16" s="236" t="s">
        <v>246</v>
      </c>
      <c r="H16" s="236" t="s">
        <v>247</v>
      </c>
      <c r="I16" s="237" t="s">
        <v>323</v>
      </c>
      <c r="J16" s="237" t="s">
        <v>324</v>
      </c>
      <c r="K16" s="237" t="s">
        <v>247</v>
      </c>
      <c r="L16" s="237" t="s">
        <v>249</v>
      </c>
      <c r="M16" s="237" t="s">
        <v>323</v>
      </c>
      <c r="N16" s="236"/>
    </row>
    <row r="17" spans="1:14" s="238" customFormat="1" ht="97.2">
      <c r="A17" s="250" t="s">
        <v>325</v>
      </c>
      <c r="B17" s="251" t="s">
        <v>326</v>
      </c>
      <c r="C17" s="236" t="s">
        <v>252</v>
      </c>
      <c r="D17" s="236" t="s">
        <v>327</v>
      </c>
      <c r="E17" s="233" t="s">
        <v>328</v>
      </c>
      <c r="F17" s="236" t="s">
        <v>301</v>
      </c>
      <c r="G17" s="236" t="s">
        <v>246</v>
      </c>
      <c r="H17" s="236" t="s">
        <v>284</v>
      </c>
      <c r="I17" s="237" t="s">
        <v>329</v>
      </c>
      <c r="J17" s="237" t="s">
        <v>329</v>
      </c>
      <c r="K17" s="237" t="s">
        <v>249</v>
      </c>
      <c r="L17" s="237" t="s">
        <v>249</v>
      </c>
      <c r="M17" s="237" t="s">
        <v>329</v>
      </c>
      <c r="N17" s="236"/>
    </row>
    <row r="18" spans="1:14" s="238" customFormat="1" ht="97.2">
      <c r="A18" s="250" t="s">
        <v>330</v>
      </c>
      <c r="B18" s="251" t="s">
        <v>331</v>
      </c>
      <c r="C18" s="236" t="s">
        <v>252</v>
      </c>
      <c r="D18" s="236" t="s">
        <v>332</v>
      </c>
      <c r="E18" s="233" t="s">
        <v>333</v>
      </c>
      <c r="F18" s="236" t="s">
        <v>301</v>
      </c>
      <c r="G18" s="236" t="s">
        <v>246</v>
      </c>
      <c r="H18" s="236" t="s">
        <v>284</v>
      </c>
      <c r="I18" s="237" t="s">
        <v>329</v>
      </c>
      <c r="J18" s="237" t="s">
        <v>334</v>
      </c>
      <c r="K18" s="237" t="s">
        <v>284</v>
      </c>
      <c r="L18" s="237" t="s">
        <v>249</v>
      </c>
      <c r="M18" s="237" t="s">
        <v>329</v>
      </c>
      <c r="N18" s="236"/>
    </row>
    <row r="19" spans="1:14" s="238" customFormat="1" ht="64.8">
      <c r="A19" s="236" t="s">
        <v>335</v>
      </c>
      <c r="B19" s="233" t="s">
        <v>336</v>
      </c>
      <c r="C19" s="236" t="s">
        <v>337</v>
      </c>
      <c r="D19" s="236"/>
      <c r="E19" s="233"/>
      <c r="F19" s="236" t="s">
        <v>245</v>
      </c>
      <c r="G19" s="236" t="s">
        <v>246</v>
      </c>
      <c r="H19" s="236" t="s">
        <v>284</v>
      </c>
      <c r="I19" s="237" t="s">
        <v>308</v>
      </c>
      <c r="J19" s="237" t="s">
        <v>338</v>
      </c>
      <c r="K19" s="237" t="s">
        <v>339</v>
      </c>
      <c r="L19" s="237" t="s">
        <v>249</v>
      </c>
      <c r="M19" s="237" t="s">
        <v>308</v>
      </c>
      <c r="N19" s="236"/>
    </row>
    <row r="20" spans="1:14" s="238" customFormat="1" ht="64.8">
      <c r="A20" s="236" t="s">
        <v>340</v>
      </c>
      <c r="B20" s="233" t="s">
        <v>341</v>
      </c>
      <c r="C20" s="236" t="s">
        <v>342</v>
      </c>
      <c r="D20" s="236"/>
      <c r="E20" s="233"/>
      <c r="F20" s="236" t="s">
        <v>245</v>
      </c>
      <c r="G20" s="236" t="s">
        <v>246</v>
      </c>
      <c r="H20" s="236" t="s">
        <v>284</v>
      </c>
      <c r="I20" s="237" t="s">
        <v>343</v>
      </c>
      <c r="J20" s="237" t="s">
        <v>344</v>
      </c>
      <c r="K20" s="237" t="s">
        <v>284</v>
      </c>
      <c r="L20" s="237" t="s">
        <v>249</v>
      </c>
      <c r="M20" s="237" t="s">
        <v>343</v>
      </c>
      <c r="N20" s="236"/>
    </row>
    <row r="21" spans="1:14" s="238" customFormat="1" ht="97.2">
      <c r="A21" s="236" t="s">
        <v>345</v>
      </c>
      <c r="B21" s="233" t="s">
        <v>346</v>
      </c>
      <c r="C21" s="236" t="s">
        <v>347</v>
      </c>
      <c r="D21" s="236"/>
      <c r="E21" s="233"/>
      <c r="F21" s="236" t="s">
        <v>245</v>
      </c>
      <c r="G21" s="236" t="s">
        <v>246</v>
      </c>
      <c r="H21" s="236" t="s">
        <v>302</v>
      </c>
      <c r="I21" s="237" t="s">
        <v>348</v>
      </c>
      <c r="J21" s="237" t="s">
        <v>349</v>
      </c>
      <c r="K21" s="237" t="s">
        <v>350</v>
      </c>
      <c r="L21" s="237" t="s">
        <v>249</v>
      </c>
      <c r="M21" s="237" t="s">
        <v>348</v>
      </c>
      <c r="N21" s="236" t="s">
        <v>351</v>
      </c>
    </row>
    <row r="22" spans="1:14" s="238" customFormat="1" ht="97.2">
      <c r="A22" s="236" t="s">
        <v>352</v>
      </c>
      <c r="B22" s="233" t="s">
        <v>353</v>
      </c>
      <c r="C22" s="236" t="s">
        <v>252</v>
      </c>
      <c r="D22" s="236"/>
      <c r="E22" s="233"/>
      <c r="F22" s="236" t="s">
        <v>301</v>
      </c>
      <c r="G22" s="236" t="s">
        <v>246</v>
      </c>
      <c r="H22" s="236" t="s">
        <v>284</v>
      </c>
      <c r="I22" s="237" t="s">
        <v>354</v>
      </c>
      <c r="J22" s="237" t="s">
        <v>354</v>
      </c>
      <c r="K22" s="237" t="s">
        <v>249</v>
      </c>
      <c r="L22" s="237" t="s">
        <v>249</v>
      </c>
      <c r="M22" s="237" t="s">
        <v>354</v>
      </c>
      <c r="N22" s="236"/>
    </row>
    <row r="23" spans="1:14" s="238" customFormat="1" ht="97.2">
      <c r="A23" s="236" t="s">
        <v>355</v>
      </c>
      <c r="B23" s="233" t="s">
        <v>356</v>
      </c>
      <c r="C23" s="236" t="s">
        <v>252</v>
      </c>
      <c r="D23" s="236"/>
      <c r="E23" s="233"/>
      <c r="F23" s="236" t="s">
        <v>301</v>
      </c>
      <c r="G23" s="236" t="s">
        <v>246</v>
      </c>
      <c r="H23" s="236" t="s">
        <v>284</v>
      </c>
      <c r="I23" s="237" t="s">
        <v>357</v>
      </c>
      <c r="J23" s="237" t="s">
        <v>248</v>
      </c>
      <c r="K23" s="237" t="s">
        <v>284</v>
      </c>
      <c r="L23" s="237" t="s">
        <v>302</v>
      </c>
      <c r="M23" s="237" t="s">
        <v>358</v>
      </c>
      <c r="N23" s="236" t="s">
        <v>359</v>
      </c>
    </row>
    <row r="24" spans="1:14" s="238" customFormat="1" ht="32.4">
      <c r="A24" s="236" t="s">
        <v>360</v>
      </c>
      <c r="B24" s="233" t="s">
        <v>361</v>
      </c>
      <c r="C24" s="236" t="s">
        <v>252</v>
      </c>
      <c r="D24" s="236"/>
      <c r="E24" s="233"/>
      <c r="F24" s="236" t="s">
        <v>301</v>
      </c>
      <c r="G24" s="236" t="s">
        <v>246</v>
      </c>
      <c r="H24" s="236" t="s">
        <v>284</v>
      </c>
      <c r="I24" s="237" t="s">
        <v>357</v>
      </c>
      <c r="J24" s="237" t="s">
        <v>357</v>
      </c>
      <c r="K24" s="237" t="s">
        <v>249</v>
      </c>
      <c r="L24" s="237" t="s">
        <v>249</v>
      </c>
      <c r="M24" s="237" t="s">
        <v>357</v>
      </c>
      <c r="N24" s="236"/>
    </row>
    <row r="25" spans="1:14" s="232" customFormat="1" ht="32.4">
      <c r="A25" s="228"/>
      <c r="B25" s="229"/>
      <c r="C25" s="228"/>
      <c r="D25" s="228"/>
      <c r="E25" s="229"/>
      <c r="F25" s="230"/>
      <c r="G25" s="230"/>
      <c r="H25" s="230"/>
      <c r="I25" s="231"/>
      <c r="J25" s="231"/>
      <c r="K25" s="231"/>
      <c r="L25" s="231"/>
      <c r="M25" s="231"/>
      <c r="N25" s="230"/>
    </row>
    <row r="26" spans="1:14" s="232" customFormat="1" ht="32.4">
      <c r="A26" s="228"/>
      <c r="B26" s="229"/>
      <c r="C26" s="228"/>
      <c r="D26" s="228"/>
      <c r="E26" s="229"/>
      <c r="F26" s="230"/>
      <c r="G26" s="230"/>
      <c r="H26" s="230"/>
      <c r="I26" s="231"/>
      <c r="J26" s="231"/>
      <c r="K26" s="231"/>
      <c r="L26" s="231"/>
      <c r="M26" s="231"/>
      <c r="N26" s="230"/>
    </row>
  </sheetData>
  <pageMargins left="0.25" right="0.25" top="0.75" bottom="0.75" header="0.3" footer="0.3"/>
  <pageSetup paperSize="9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8B8A-9B85-40A6-802D-5F8BEDA5A00F}">
  <sheetPr>
    <pageSetUpPr fitToPage="1"/>
  </sheetPr>
  <dimension ref="A1:N24"/>
  <sheetViews>
    <sheetView view="pageBreakPreview" topLeftCell="A14" zoomScale="40" zoomScaleNormal="85" zoomScaleSheetLayoutView="40" workbookViewId="0">
      <selection activeCell="A35" sqref="A35:XFD35"/>
    </sheetView>
  </sheetViews>
  <sheetFormatPr defaultColWidth="8.6640625" defaultRowHeight="13.2"/>
  <cols>
    <col min="1" max="1" width="65.109375" style="234" customWidth="1"/>
    <col min="2" max="2" width="57.6640625" style="234" customWidth="1"/>
    <col min="3" max="3" width="26.5546875" style="234" customWidth="1"/>
    <col min="4" max="4" width="57.88671875" style="234" customWidth="1"/>
    <col min="5" max="5" width="62.109375" style="234" customWidth="1"/>
    <col min="6" max="6" width="27.44140625" style="234" customWidth="1"/>
    <col min="7" max="7" width="12.33203125" style="234" customWidth="1"/>
    <col min="8" max="8" width="30.44140625" style="234" customWidth="1"/>
    <col min="9" max="9" width="25" style="234" customWidth="1"/>
    <col min="10" max="13" width="18.88671875" style="234" customWidth="1"/>
    <col min="14" max="14" width="50.33203125" style="234" customWidth="1"/>
    <col min="15" max="16384" width="8.6640625" style="234"/>
  </cols>
  <sheetData>
    <row r="1" spans="1:14" s="222" customFormat="1" ht="61.2">
      <c r="A1" s="220" t="str">
        <f>'1. CUTTING DOCKET'!D7</f>
        <v>SS25WR002</v>
      </c>
      <c r="B1" s="221"/>
      <c r="C1" s="220"/>
      <c r="D1" s="220" t="s">
        <v>230</v>
      </c>
      <c r="E1" s="223"/>
      <c r="F1" s="223"/>
      <c r="G1" s="223"/>
      <c r="H1" s="223"/>
      <c r="I1" s="224"/>
      <c r="J1" s="224"/>
      <c r="K1" s="224"/>
      <c r="L1" s="224"/>
      <c r="M1" s="224"/>
      <c r="N1" s="223"/>
    </row>
    <row r="2" spans="1:14" s="227" customFormat="1" ht="82.8">
      <c r="A2" s="225" t="s">
        <v>231</v>
      </c>
      <c r="B2" s="226"/>
      <c r="C2" s="225" t="s">
        <v>232</v>
      </c>
      <c r="D2" s="226" t="s">
        <v>233</v>
      </c>
      <c r="E2" s="226"/>
      <c r="F2" s="226" t="s">
        <v>234</v>
      </c>
      <c r="G2" s="226" t="s">
        <v>235</v>
      </c>
      <c r="H2" s="226" t="s">
        <v>236</v>
      </c>
      <c r="I2" s="226" t="s">
        <v>38</v>
      </c>
      <c r="J2" s="226" t="s">
        <v>237</v>
      </c>
      <c r="K2" s="226" t="s">
        <v>238</v>
      </c>
      <c r="L2" s="226" t="s">
        <v>239</v>
      </c>
      <c r="M2" s="226" t="s">
        <v>240</v>
      </c>
      <c r="N2" s="226" t="s">
        <v>241</v>
      </c>
    </row>
    <row r="3" spans="1:14" s="238" customFormat="1" ht="32.4">
      <c r="A3" s="236" t="s">
        <v>242</v>
      </c>
      <c r="B3" s="233" t="s">
        <v>243</v>
      </c>
      <c r="C3" s="236" t="s">
        <v>362</v>
      </c>
      <c r="D3" s="236"/>
      <c r="E3" s="233"/>
      <c r="F3" s="261" t="s">
        <v>245</v>
      </c>
      <c r="G3" s="261" t="s">
        <v>246</v>
      </c>
      <c r="H3" s="261" t="s">
        <v>247</v>
      </c>
      <c r="I3" s="262" t="s">
        <v>248</v>
      </c>
      <c r="J3" s="263"/>
      <c r="K3" s="264"/>
      <c r="L3" s="261"/>
      <c r="M3" s="261"/>
      <c r="N3" s="265"/>
    </row>
    <row r="4" spans="1:14" s="238" customFormat="1" ht="64.8">
      <c r="A4" s="236" t="s">
        <v>250</v>
      </c>
      <c r="B4" s="233" t="s">
        <v>251</v>
      </c>
      <c r="C4" s="236" t="s">
        <v>252</v>
      </c>
      <c r="D4" s="236" t="s">
        <v>253</v>
      </c>
      <c r="E4" s="233" t="s">
        <v>363</v>
      </c>
      <c r="F4" s="261" t="s">
        <v>245</v>
      </c>
      <c r="G4" s="261" t="s">
        <v>364</v>
      </c>
      <c r="H4" s="261" t="s">
        <v>256</v>
      </c>
      <c r="I4" s="262" t="s">
        <v>257</v>
      </c>
      <c r="J4" s="263"/>
      <c r="K4" s="264"/>
      <c r="L4" s="261"/>
      <c r="M4" s="261"/>
      <c r="N4" s="265"/>
    </row>
    <row r="5" spans="1:14" s="238" customFormat="1" ht="64.8">
      <c r="A5" s="236" t="s">
        <v>258</v>
      </c>
      <c r="B5" s="233" t="s">
        <v>259</v>
      </c>
      <c r="C5" s="236" t="s">
        <v>252</v>
      </c>
      <c r="D5" s="236" t="s">
        <v>253</v>
      </c>
      <c r="E5" s="233" t="s">
        <v>363</v>
      </c>
      <c r="F5" s="261" t="s">
        <v>245</v>
      </c>
      <c r="G5" s="261" t="s">
        <v>364</v>
      </c>
      <c r="H5" s="261" t="s">
        <v>256</v>
      </c>
      <c r="I5" s="262" t="s">
        <v>260</v>
      </c>
      <c r="J5" s="263"/>
      <c r="K5" s="264"/>
      <c r="L5" s="261"/>
      <c r="M5" s="261"/>
      <c r="N5" s="265"/>
    </row>
    <row r="6" spans="1:14" s="238" customFormat="1" ht="112.8">
      <c r="A6" s="236" t="s">
        <v>261</v>
      </c>
      <c r="B6" s="233" t="s">
        <v>365</v>
      </c>
      <c r="C6" s="236" t="s">
        <v>366</v>
      </c>
      <c r="D6" s="236" t="s">
        <v>264</v>
      </c>
      <c r="E6" s="233" t="s">
        <v>367</v>
      </c>
      <c r="F6" s="261" t="s">
        <v>245</v>
      </c>
      <c r="G6" s="261" t="s">
        <v>246</v>
      </c>
      <c r="H6" s="261" t="s">
        <v>256</v>
      </c>
      <c r="I6" s="262" t="s">
        <v>266</v>
      </c>
      <c r="J6" s="263"/>
      <c r="K6" s="264"/>
      <c r="L6" s="261"/>
      <c r="M6" s="261"/>
      <c r="N6" s="265"/>
    </row>
    <row r="7" spans="1:14" s="238" customFormat="1" ht="84.6">
      <c r="A7" s="236" t="s">
        <v>267</v>
      </c>
      <c r="B7" s="233" t="s">
        <v>365</v>
      </c>
      <c r="C7" s="236" t="s">
        <v>368</v>
      </c>
      <c r="D7" s="239" t="s">
        <v>269</v>
      </c>
      <c r="E7" s="233" t="s">
        <v>369</v>
      </c>
      <c r="F7" s="261" t="s">
        <v>245</v>
      </c>
      <c r="G7" s="261" t="s">
        <v>246</v>
      </c>
      <c r="H7" s="261" t="s">
        <v>256</v>
      </c>
      <c r="I7" s="262" t="s">
        <v>271</v>
      </c>
      <c r="J7" s="263"/>
      <c r="K7" s="264"/>
      <c r="L7" s="261"/>
      <c r="M7" s="261"/>
      <c r="N7" s="265"/>
    </row>
    <row r="8" spans="1:14" s="238" customFormat="1" ht="97.2">
      <c r="A8" s="236" t="s">
        <v>272</v>
      </c>
      <c r="B8" s="233" t="s">
        <v>370</v>
      </c>
      <c r="C8" s="236" t="s">
        <v>371</v>
      </c>
      <c r="D8" s="236" t="s">
        <v>275</v>
      </c>
      <c r="E8" s="233" t="s">
        <v>372</v>
      </c>
      <c r="F8" s="261" t="s">
        <v>245</v>
      </c>
      <c r="G8" s="261" t="s">
        <v>246</v>
      </c>
      <c r="H8" s="261" t="s">
        <v>249</v>
      </c>
      <c r="I8" s="262" t="s">
        <v>277</v>
      </c>
      <c r="J8" s="263"/>
      <c r="K8" s="264"/>
      <c r="L8" s="261"/>
      <c r="M8" s="261"/>
      <c r="N8" s="265"/>
    </row>
    <row r="9" spans="1:14" s="238" customFormat="1" ht="97.2">
      <c r="A9" s="236" t="s">
        <v>278</v>
      </c>
      <c r="B9" s="233" t="s">
        <v>373</v>
      </c>
      <c r="C9" s="236" t="s">
        <v>252</v>
      </c>
      <c r="D9" s="236" t="s">
        <v>280</v>
      </c>
      <c r="E9" s="233" t="s">
        <v>281</v>
      </c>
      <c r="F9" s="261" t="s">
        <v>245</v>
      </c>
      <c r="G9" s="261" t="s">
        <v>364</v>
      </c>
      <c r="H9" s="261" t="s">
        <v>256</v>
      </c>
      <c r="I9" s="262" t="s">
        <v>282</v>
      </c>
      <c r="J9" s="263"/>
      <c r="K9" s="264"/>
      <c r="L9" s="261"/>
      <c r="M9" s="261"/>
      <c r="N9" s="265"/>
    </row>
    <row r="10" spans="1:14" s="238" customFormat="1" ht="97.2">
      <c r="A10" s="236" t="s">
        <v>285</v>
      </c>
      <c r="B10" s="233" t="s">
        <v>286</v>
      </c>
      <c r="C10" s="236" t="s">
        <v>252</v>
      </c>
      <c r="D10" s="236" t="s">
        <v>287</v>
      </c>
      <c r="E10" s="233" t="s">
        <v>374</v>
      </c>
      <c r="F10" s="261" t="s">
        <v>245</v>
      </c>
      <c r="G10" s="261" t="s">
        <v>364</v>
      </c>
      <c r="H10" s="261" t="s">
        <v>256</v>
      </c>
      <c r="I10" s="262" t="s">
        <v>289</v>
      </c>
      <c r="J10" s="263"/>
      <c r="K10" s="264"/>
      <c r="L10" s="261"/>
      <c r="M10" s="261"/>
      <c r="N10" s="265"/>
    </row>
    <row r="11" spans="1:14" s="238" customFormat="1" ht="64.8">
      <c r="A11" s="236" t="s">
        <v>291</v>
      </c>
      <c r="B11" s="233" t="s">
        <v>292</v>
      </c>
      <c r="C11" s="236" t="s">
        <v>252</v>
      </c>
      <c r="D11" s="236" t="s">
        <v>293</v>
      </c>
      <c r="E11" s="233" t="s">
        <v>375</v>
      </c>
      <c r="F11" s="261" t="s">
        <v>245</v>
      </c>
      <c r="G11" s="261" t="s">
        <v>364</v>
      </c>
      <c r="H11" s="261" t="s">
        <v>256</v>
      </c>
      <c r="I11" s="262" t="s">
        <v>296</v>
      </c>
      <c r="J11" s="263"/>
      <c r="K11" s="264"/>
      <c r="L11" s="261"/>
      <c r="M11" s="261"/>
      <c r="N11" s="265"/>
    </row>
    <row r="12" spans="1:14" s="238" customFormat="1" ht="64.8">
      <c r="A12" s="236" t="s">
        <v>299</v>
      </c>
      <c r="B12" s="233" t="s">
        <v>300</v>
      </c>
      <c r="C12" s="236" t="s">
        <v>252</v>
      </c>
      <c r="D12" s="236"/>
      <c r="E12" s="233"/>
      <c r="F12" s="261" t="s">
        <v>301</v>
      </c>
      <c r="G12" s="261" t="s">
        <v>246</v>
      </c>
      <c r="H12" s="261" t="s">
        <v>247</v>
      </c>
      <c r="I12" s="262" t="s">
        <v>302</v>
      </c>
      <c r="J12" s="263"/>
      <c r="K12" s="264"/>
      <c r="L12" s="261"/>
      <c r="M12" s="261"/>
      <c r="N12" s="265"/>
    </row>
    <row r="13" spans="1:14" s="238" customFormat="1" ht="129.6">
      <c r="A13" s="236" t="s">
        <v>303</v>
      </c>
      <c r="B13" s="233" t="s">
        <v>304</v>
      </c>
      <c r="C13" s="236" t="s">
        <v>376</v>
      </c>
      <c r="D13" s="236" t="s">
        <v>306</v>
      </c>
      <c r="E13" s="233" t="s">
        <v>307</v>
      </c>
      <c r="F13" s="261" t="s">
        <v>245</v>
      </c>
      <c r="G13" s="261" t="s">
        <v>246</v>
      </c>
      <c r="H13" s="261" t="s">
        <v>256</v>
      </c>
      <c r="I13" s="262" t="s">
        <v>308</v>
      </c>
      <c r="J13" s="263"/>
      <c r="K13" s="264"/>
      <c r="L13" s="261"/>
      <c r="M13" s="261"/>
      <c r="N13" s="265"/>
    </row>
    <row r="14" spans="1:14" s="238" customFormat="1" ht="97.2">
      <c r="A14" s="236" t="s">
        <v>309</v>
      </c>
      <c r="B14" s="233" t="s">
        <v>310</v>
      </c>
      <c r="C14" s="236" t="s">
        <v>252</v>
      </c>
      <c r="D14" s="236"/>
      <c r="E14" s="233"/>
      <c r="F14" s="261" t="s">
        <v>301</v>
      </c>
      <c r="G14" s="261" t="s">
        <v>246</v>
      </c>
      <c r="H14" s="261" t="s">
        <v>284</v>
      </c>
      <c r="I14" s="262" t="s">
        <v>311</v>
      </c>
      <c r="J14" s="263"/>
      <c r="K14" s="264"/>
      <c r="L14" s="261"/>
      <c r="M14" s="261"/>
      <c r="N14" s="265"/>
    </row>
    <row r="15" spans="1:14" s="238" customFormat="1" ht="84.6">
      <c r="A15" s="236" t="s">
        <v>313</v>
      </c>
      <c r="B15" s="233" t="s">
        <v>314</v>
      </c>
      <c r="C15" s="236" t="s">
        <v>377</v>
      </c>
      <c r="D15" s="236" t="s">
        <v>316</v>
      </c>
      <c r="E15" s="233" t="s">
        <v>317</v>
      </c>
      <c r="F15" s="261" t="s">
        <v>301</v>
      </c>
      <c r="G15" s="261" t="s">
        <v>246</v>
      </c>
      <c r="H15" s="261" t="s">
        <v>284</v>
      </c>
      <c r="I15" s="262" t="s">
        <v>318</v>
      </c>
      <c r="J15" s="263"/>
      <c r="K15" s="264"/>
      <c r="L15" s="261"/>
      <c r="M15" s="261"/>
      <c r="N15" s="265"/>
    </row>
    <row r="16" spans="1:14" s="238" customFormat="1" ht="84.6">
      <c r="A16" s="236" t="s">
        <v>319</v>
      </c>
      <c r="B16" s="233" t="s">
        <v>320</v>
      </c>
      <c r="C16" s="236" t="s">
        <v>378</v>
      </c>
      <c r="D16" s="236" t="s">
        <v>322</v>
      </c>
      <c r="E16" s="233" t="s">
        <v>379</v>
      </c>
      <c r="F16" s="261" t="s">
        <v>301</v>
      </c>
      <c r="G16" s="261" t="s">
        <v>246</v>
      </c>
      <c r="H16" s="261" t="s">
        <v>247</v>
      </c>
      <c r="I16" s="262" t="s">
        <v>323</v>
      </c>
      <c r="J16" s="263"/>
      <c r="K16" s="264"/>
      <c r="L16" s="261"/>
      <c r="M16" s="261"/>
      <c r="N16" s="265"/>
    </row>
    <row r="17" spans="1:14" s="238" customFormat="1" ht="112.8">
      <c r="A17" s="250" t="s">
        <v>325</v>
      </c>
      <c r="B17" s="233" t="s">
        <v>380</v>
      </c>
      <c r="C17" s="250" t="s">
        <v>252</v>
      </c>
      <c r="D17" s="236" t="s">
        <v>327</v>
      </c>
      <c r="E17" s="233" t="s">
        <v>381</v>
      </c>
      <c r="F17" s="261" t="s">
        <v>301</v>
      </c>
      <c r="G17" s="261" t="s">
        <v>246</v>
      </c>
      <c r="H17" s="261" t="s">
        <v>284</v>
      </c>
      <c r="I17" s="262" t="s">
        <v>334</v>
      </c>
      <c r="J17" s="263"/>
      <c r="K17" s="264"/>
      <c r="L17" s="261"/>
      <c r="M17" s="261"/>
      <c r="N17" s="267"/>
    </row>
    <row r="18" spans="1:14" s="238" customFormat="1" ht="97.2">
      <c r="A18" s="250" t="s">
        <v>330</v>
      </c>
      <c r="B18" s="233" t="s">
        <v>331</v>
      </c>
      <c r="C18" s="250" t="s">
        <v>252</v>
      </c>
      <c r="D18" s="236" t="s">
        <v>332</v>
      </c>
      <c r="E18" s="233" t="s">
        <v>382</v>
      </c>
      <c r="F18" s="261" t="s">
        <v>301</v>
      </c>
      <c r="G18" s="261" t="s">
        <v>246</v>
      </c>
      <c r="H18" s="261" t="s">
        <v>284</v>
      </c>
      <c r="I18" s="262" t="s">
        <v>329</v>
      </c>
      <c r="J18" s="263"/>
      <c r="K18" s="264"/>
      <c r="L18" s="261"/>
      <c r="M18" s="261"/>
      <c r="N18" s="265"/>
    </row>
    <row r="19" spans="1:14" s="238" customFormat="1" ht="64.8">
      <c r="A19" s="236" t="s">
        <v>335</v>
      </c>
      <c r="B19" s="233" t="s">
        <v>336</v>
      </c>
      <c r="C19" s="236" t="s">
        <v>383</v>
      </c>
      <c r="D19" s="236"/>
      <c r="E19" s="233"/>
      <c r="F19" s="261" t="s">
        <v>245</v>
      </c>
      <c r="G19" s="261" t="s">
        <v>246</v>
      </c>
      <c r="H19" s="261" t="s">
        <v>284</v>
      </c>
      <c r="I19" s="262" t="s">
        <v>308</v>
      </c>
      <c r="J19" s="263"/>
      <c r="K19" s="264"/>
      <c r="L19" s="261"/>
      <c r="M19" s="261"/>
      <c r="N19" s="265"/>
    </row>
    <row r="20" spans="1:14" s="238" customFormat="1" ht="64.8">
      <c r="A20" s="236" t="s">
        <v>340</v>
      </c>
      <c r="B20" s="233" t="s">
        <v>341</v>
      </c>
      <c r="C20" s="236" t="s">
        <v>384</v>
      </c>
      <c r="D20" s="236"/>
      <c r="E20" s="233"/>
      <c r="F20" s="261" t="s">
        <v>245</v>
      </c>
      <c r="G20" s="261" t="s">
        <v>246</v>
      </c>
      <c r="H20" s="261" t="s">
        <v>284</v>
      </c>
      <c r="I20" s="262" t="s">
        <v>343</v>
      </c>
      <c r="J20" s="263"/>
      <c r="K20" s="264"/>
      <c r="L20" s="261"/>
      <c r="M20" s="261"/>
      <c r="N20" s="265"/>
    </row>
    <row r="21" spans="1:14" s="238" customFormat="1" ht="64.8">
      <c r="A21" s="236" t="s">
        <v>345</v>
      </c>
      <c r="B21" s="233" t="s">
        <v>346</v>
      </c>
      <c r="C21" s="236" t="s">
        <v>385</v>
      </c>
      <c r="D21" s="236"/>
      <c r="E21" s="233"/>
      <c r="F21" s="261" t="s">
        <v>245</v>
      </c>
      <c r="G21" s="261" t="s">
        <v>246</v>
      </c>
      <c r="H21" s="261" t="s">
        <v>302</v>
      </c>
      <c r="I21" s="262" t="s">
        <v>348</v>
      </c>
      <c r="J21" s="263"/>
      <c r="K21" s="264"/>
      <c r="L21" s="261"/>
      <c r="M21" s="261"/>
      <c r="N21" s="265"/>
    </row>
    <row r="22" spans="1:14" s="238" customFormat="1" ht="97.2">
      <c r="A22" s="236" t="s">
        <v>352</v>
      </c>
      <c r="B22" s="233" t="s">
        <v>353</v>
      </c>
      <c r="C22" s="236" t="s">
        <v>252</v>
      </c>
      <c r="D22" s="236"/>
      <c r="E22" s="233"/>
      <c r="F22" s="261" t="s">
        <v>301</v>
      </c>
      <c r="G22" s="261" t="s">
        <v>246</v>
      </c>
      <c r="H22" s="261" t="s">
        <v>284</v>
      </c>
      <c r="I22" s="262" t="s">
        <v>354</v>
      </c>
      <c r="J22" s="263"/>
      <c r="K22" s="264"/>
      <c r="L22" s="261"/>
      <c r="M22" s="261"/>
      <c r="N22" s="265"/>
    </row>
    <row r="23" spans="1:14" s="238" customFormat="1" ht="97.2">
      <c r="A23" s="236" t="s">
        <v>355</v>
      </c>
      <c r="B23" s="233" t="s">
        <v>356</v>
      </c>
      <c r="C23" s="236" t="s">
        <v>252</v>
      </c>
      <c r="D23" s="236"/>
      <c r="E23" s="233"/>
      <c r="F23" s="261" t="s">
        <v>301</v>
      </c>
      <c r="G23" s="261" t="s">
        <v>246</v>
      </c>
      <c r="H23" s="261" t="s">
        <v>284</v>
      </c>
      <c r="I23" s="262" t="s">
        <v>386</v>
      </c>
      <c r="J23" s="263"/>
      <c r="K23" s="266"/>
      <c r="L23" s="261"/>
      <c r="M23" s="261"/>
      <c r="N23" s="267"/>
    </row>
    <row r="24" spans="1:14" s="238" customFormat="1" ht="32.4">
      <c r="A24" s="236" t="s">
        <v>360</v>
      </c>
      <c r="B24" s="233" t="s">
        <v>361</v>
      </c>
      <c r="C24" s="236" t="s">
        <v>252</v>
      </c>
      <c r="D24" s="236"/>
      <c r="E24" s="233"/>
      <c r="F24" s="261" t="s">
        <v>301</v>
      </c>
      <c r="G24" s="261" t="s">
        <v>246</v>
      </c>
      <c r="H24" s="261" t="s">
        <v>284</v>
      </c>
      <c r="I24" s="262" t="s">
        <v>357</v>
      </c>
      <c r="J24" s="263"/>
      <c r="K24" s="264"/>
      <c r="L24" s="261"/>
      <c r="M24" s="261"/>
      <c r="N24" s="265"/>
    </row>
  </sheetData>
  <pageMargins left="0.1" right="0.1" top="0.1" bottom="0.1" header="0.1" footer="0.1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7C8F-8768-4F08-A1F5-D5B8356BB62A}">
  <sheetPr>
    <pageSetUpPr fitToPage="1"/>
  </sheetPr>
  <dimension ref="A1:O24"/>
  <sheetViews>
    <sheetView view="pageBreakPreview" zoomScale="40" zoomScaleNormal="85" zoomScaleSheetLayoutView="40" workbookViewId="0">
      <selection activeCell="N7" sqref="N7"/>
    </sheetView>
  </sheetViews>
  <sheetFormatPr defaultColWidth="8.6640625" defaultRowHeight="13.2"/>
  <cols>
    <col min="1" max="1" width="65.109375" style="234" customWidth="1"/>
    <col min="2" max="2" width="57.6640625" style="234" hidden="1" customWidth="1"/>
    <col min="3" max="3" width="26.5546875" style="234" customWidth="1"/>
    <col min="4" max="4" width="57.88671875" style="234" customWidth="1"/>
    <col min="5" max="5" width="62.109375" style="234" hidden="1" customWidth="1"/>
    <col min="6" max="6" width="22.44140625" style="234" customWidth="1"/>
    <col min="7" max="7" width="14.44140625" style="234" customWidth="1"/>
    <col min="8" max="8" width="30.44140625" style="234" customWidth="1"/>
    <col min="9" max="9" width="25" style="234" customWidth="1"/>
    <col min="10" max="10" width="28.88671875" style="350" customWidth="1"/>
    <col min="11" max="11" width="23.5546875" style="352" customWidth="1"/>
    <col min="12" max="12" width="18.88671875" style="234" customWidth="1"/>
    <col min="13" max="13" width="22.44140625" style="234" customWidth="1"/>
    <col min="14" max="14" width="41.109375" style="234" customWidth="1"/>
    <col min="15" max="16384" width="8.6640625" style="234"/>
  </cols>
  <sheetData>
    <row r="1" spans="1:15" s="222" customFormat="1" ht="61.2">
      <c r="A1" s="220" t="str">
        <f>'1. CUTTING DOCKET'!D7</f>
        <v>SS25WR002</v>
      </c>
      <c r="B1" s="221"/>
      <c r="C1" s="220"/>
      <c r="D1" s="220"/>
      <c r="E1" s="223"/>
      <c r="F1" s="223"/>
      <c r="G1" s="223"/>
      <c r="H1" s="223"/>
      <c r="I1" s="224"/>
      <c r="J1" s="349"/>
      <c r="K1" s="351"/>
      <c r="L1" s="224"/>
      <c r="M1" s="224"/>
      <c r="N1" s="223"/>
    </row>
    <row r="2" spans="1:15" s="227" customFormat="1" ht="56.4">
      <c r="A2" s="225" t="s">
        <v>231</v>
      </c>
      <c r="B2" s="226"/>
      <c r="C2" s="225" t="s">
        <v>232</v>
      </c>
      <c r="D2" s="226" t="s">
        <v>233</v>
      </c>
      <c r="E2" s="226"/>
      <c r="F2" s="226" t="s">
        <v>234</v>
      </c>
      <c r="G2" s="226" t="s">
        <v>235</v>
      </c>
      <c r="H2" s="226" t="s">
        <v>236</v>
      </c>
      <c r="I2" s="226" t="s">
        <v>38</v>
      </c>
      <c r="J2" s="348" t="s">
        <v>440</v>
      </c>
      <c r="K2" s="348" t="s">
        <v>441</v>
      </c>
      <c r="L2" s="226" t="s">
        <v>239</v>
      </c>
      <c r="M2" s="226" t="s">
        <v>442</v>
      </c>
      <c r="N2" s="226" t="s">
        <v>443</v>
      </c>
    </row>
    <row r="3" spans="1:15" s="238" customFormat="1" ht="32.4">
      <c r="A3" s="236" t="s">
        <v>242</v>
      </c>
      <c r="B3" s="233" t="s">
        <v>243</v>
      </c>
      <c r="C3" s="236" t="s">
        <v>362</v>
      </c>
      <c r="D3" s="236"/>
      <c r="E3" s="233"/>
      <c r="F3" s="354" t="s">
        <v>245</v>
      </c>
      <c r="G3" s="354" t="s">
        <v>246</v>
      </c>
      <c r="H3" s="354" t="s">
        <v>247</v>
      </c>
      <c r="I3" s="355" t="s">
        <v>248</v>
      </c>
      <c r="J3" s="353">
        <f>K3+O3</f>
        <v>1.75</v>
      </c>
      <c r="K3" s="353">
        <v>0</v>
      </c>
      <c r="L3" s="354"/>
      <c r="M3" s="347"/>
      <c r="N3" s="347"/>
      <c r="O3" s="238" t="str">
        <f>LEFT(I3,LEN(I3)-3)</f>
        <v>1 3/4</v>
      </c>
    </row>
    <row r="4" spans="1:15" s="238" customFormat="1" ht="64.8">
      <c r="A4" s="236" t="s">
        <v>250</v>
      </c>
      <c r="B4" s="233" t="s">
        <v>251</v>
      </c>
      <c r="C4" s="236" t="s">
        <v>252</v>
      </c>
      <c r="D4" s="236" t="s">
        <v>253</v>
      </c>
      <c r="E4" s="233" t="s">
        <v>363</v>
      </c>
      <c r="F4" s="354" t="s">
        <v>245</v>
      </c>
      <c r="G4" s="354" t="s">
        <v>364</v>
      </c>
      <c r="H4" s="354" t="s">
        <v>256</v>
      </c>
      <c r="I4" s="355" t="s">
        <v>257</v>
      </c>
      <c r="J4" s="353">
        <f t="shared" ref="J4:J24" si="0">K4+O4</f>
        <v>15.75</v>
      </c>
      <c r="K4" s="353">
        <v>-0.25</v>
      </c>
      <c r="L4" s="354"/>
      <c r="M4" s="261"/>
      <c r="N4" s="265"/>
      <c r="O4" s="238" t="str">
        <f t="shared" ref="O4:O24" si="1">LEFT(I4,LEN(I4)-3)</f>
        <v>16</v>
      </c>
    </row>
    <row r="5" spans="1:15" s="238" customFormat="1" ht="64.8">
      <c r="A5" s="236" t="s">
        <v>258</v>
      </c>
      <c r="B5" s="233" t="s">
        <v>259</v>
      </c>
      <c r="C5" s="236" t="s">
        <v>252</v>
      </c>
      <c r="D5" s="236" t="s">
        <v>253</v>
      </c>
      <c r="E5" s="233" t="s">
        <v>363</v>
      </c>
      <c r="F5" s="354" t="s">
        <v>245</v>
      </c>
      <c r="G5" s="354" t="s">
        <v>364</v>
      </c>
      <c r="H5" s="354" t="s">
        <v>256</v>
      </c>
      <c r="I5" s="355" t="s">
        <v>260</v>
      </c>
      <c r="J5" s="353">
        <f t="shared" si="0"/>
        <v>20</v>
      </c>
      <c r="K5" s="353">
        <v>0</v>
      </c>
      <c r="L5" s="354"/>
      <c r="M5" s="261"/>
      <c r="N5" s="265"/>
      <c r="O5" s="238" t="str">
        <f t="shared" si="1"/>
        <v>20</v>
      </c>
    </row>
    <row r="6" spans="1:15" s="238" customFormat="1" ht="112.8">
      <c r="A6" s="236" t="s">
        <v>261</v>
      </c>
      <c r="B6" s="233" t="s">
        <v>365</v>
      </c>
      <c r="C6" s="236" t="s">
        <v>366</v>
      </c>
      <c r="D6" s="236" t="s">
        <v>264</v>
      </c>
      <c r="E6" s="233" t="s">
        <v>367</v>
      </c>
      <c r="F6" s="354" t="s">
        <v>245</v>
      </c>
      <c r="G6" s="354" t="s">
        <v>246</v>
      </c>
      <c r="H6" s="354" t="s">
        <v>256</v>
      </c>
      <c r="I6" s="355" t="s">
        <v>266</v>
      </c>
      <c r="J6" s="353">
        <f t="shared" si="0"/>
        <v>13</v>
      </c>
      <c r="K6" s="353">
        <v>0</v>
      </c>
      <c r="L6" s="354"/>
      <c r="M6" s="261"/>
      <c r="N6" s="265"/>
      <c r="O6" s="238" t="str">
        <f t="shared" si="1"/>
        <v>13</v>
      </c>
    </row>
    <row r="7" spans="1:15" s="238" customFormat="1" ht="84.6">
      <c r="A7" s="236" t="s">
        <v>267</v>
      </c>
      <c r="B7" s="233" t="s">
        <v>365</v>
      </c>
      <c r="C7" s="236" t="s">
        <v>368</v>
      </c>
      <c r="D7" s="239" t="s">
        <v>269</v>
      </c>
      <c r="E7" s="233" t="s">
        <v>369</v>
      </c>
      <c r="F7" s="354" t="s">
        <v>245</v>
      </c>
      <c r="G7" s="354" t="s">
        <v>246</v>
      </c>
      <c r="H7" s="354" t="s">
        <v>256</v>
      </c>
      <c r="I7" s="355" t="s">
        <v>271</v>
      </c>
      <c r="J7" s="353">
        <f t="shared" si="0"/>
        <v>16.625</v>
      </c>
      <c r="K7" s="353">
        <v>0.375</v>
      </c>
      <c r="L7" s="354"/>
      <c r="M7" s="261"/>
      <c r="N7" s="265"/>
      <c r="O7" s="238" t="str">
        <f t="shared" si="1"/>
        <v>16 1/4</v>
      </c>
    </row>
    <row r="8" spans="1:15" s="238" customFormat="1" ht="97.2">
      <c r="A8" s="236" t="s">
        <v>272</v>
      </c>
      <c r="B8" s="233" t="s">
        <v>370</v>
      </c>
      <c r="C8" s="236" t="s">
        <v>371</v>
      </c>
      <c r="D8" s="236" t="s">
        <v>275</v>
      </c>
      <c r="E8" s="233" t="s">
        <v>372</v>
      </c>
      <c r="F8" s="354" t="s">
        <v>245</v>
      </c>
      <c r="G8" s="354" t="s">
        <v>246</v>
      </c>
      <c r="H8" s="354" t="s">
        <v>249</v>
      </c>
      <c r="I8" s="355" t="s">
        <v>277</v>
      </c>
      <c r="J8" s="353">
        <f t="shared" si="0"/>
        <v>8</v>
      </c>
      <c r="K8" s="353">
        <v>0</v>
      </c>
      <c r="L8" s="354"/>
      <c r="M8" s="261"/>
      <c r="N8" s="265"/>
      <c r="O8" s="238" t="str">
        <f t="shared" si="1"/>
        <v>8</v>
      </c>
    </row>
    <row r="9" spans="1:15" s="238" customFormat="1" ht="97.2">
      <c r="A9" s="236" t="s">
        <v>278</v>
      </c>
      <c r="B9" s="233" t="s">
        <v>373</v>
      </c>
      <c r="C9" s="236" t="s">
        <v>252</v>
      </c>
      <c r="D9" s="236" t="s">
        <v>280</v>
      </c>
      <c r="E9" s="233" t="s">
        <v>281</v>
      </c>
      <c r="F9" s="354" t="s">
        <v>245</v>
      </c>
      <c r="G9" s="354" t="s">
        <v>364</v>
      </c>
      <c r="H9" s="354" t="s">
        <v>256</v>
      </c>
      <c r="I9" s="355" t="s">
        <v>282</v>
      </c>
      <c r="J9" s="353">
        <f t="shared" si="0"/>
        <v>22.75</v>
      </c>
      <c r="K9" s="353">
        <v>-0.25</v>
      </c>
      <c r="L9" s="354"/>
      <c r="M9" s="261"/>
      <c r="N9" s="265"/>
      <c r="O9" s="238" t="str">
        <f t="shared" si="1"/>
        <v>23</v>
      </c>
    </row>
    <row r="10" spans="1:15" s="238" customFormat="1" ht="97.2">
      <c r="A10" s="236" t="s">
        <v>285</v>
      </c>
      <c r="B10" s="233" t="s">
        <v>286</v>
      </c>
      <c r="C10" s="236" t="s">
        <v>252</v>
      </c>
      <c r="D10" s="236" t="s">
        <v>287</v>
      </c>
      <c r="E10" s="233" t="s">
        <v>374</v>
      </c>
      <c r="F10" s="354" t="s">
        <v>245</v>
      </c>
      <c r="G10" s="354" t="s">
        <v>364</v>
      </c>
      <c r="H10" s="354" t="s">
        <v>256</v>
      </c>
      <c r="I10" s="355" t="s">
        <v>289</v>
      </c>
      <c r="J10" s="353">
        <f t="shared" si="0"/>
        <v>14.625</v>
      </c>
      <c r="K10" s="353">
        <v>-0.125</v>
      </c>
      <c r="L10" s="354"/>
      <c r="M10" s="261"/>
      <c r="N10" s="265"/>
      <c r="O10" s="238" t="str">
        <f t="shared" si="1"/>
        <v>14 3/4</v>
      </c>
    </row>
    <row r="11" spans="1:15" s="238" customFormat="1" ht="64.8">
      <c r="A11" s="236" t="s">
        <v>291</v>
      </c>
      <c r="B11" s="233" t="s">
        <v>292</v>
      </c>
      <c r="C11" s="236" t="s">
        <v>252</v>
      </c>
      <c r="D11" s="236" t="s">
        <v>293</v>
      </c>
      <c r="E11" s="233" t="s">
        <v>375</v>
      </c>
      <c r="F11" s="354" t="s">
        <v>245</v>
      </c>
      <c r="G11" s="354" t="s">
        <v>364</v>
      </c>
      <c r="H11" s="354" t="s">
        <v>256</v>
      </c>
      <c r="I11" s="355" t="s">
        <v>296</v>
      </c>
      <c r="J11" s="353">
        <f t="shared" si="0"/>
        <v>13.75</v>
      </c>
      <c r="K11" s="353">
        <v>-0.75</v>
      </c>
      <c r="L11" s="354"/>
      <c r="M11" s="261"/>
      <c r="N11" s="265"/>
      <c r="O11" s="238" t="str">
        <f t="shared" si="1"/>
        <v>14 1/2</v>
      </c>
    </row>
    <row r="12" spans="1:15" s="238" customFormat="1" ht="64.8">
      <c r="A12" s="236" t="s">
        <v>299</v>
      </c>
      <c r="B12" s="233" t="s">
        <v>300</v>
      </c>
      <c r="C12" s="236" t="s">
        <v>252</v>
      </c>
      <c r="D12" s="236"/>
      <c r="E12" s="233"/>
      <c r="F12" s="354" t="s">
        <v>301</v>
      </c>
      <c r="G12" s="354" t="s">
        <v>246</v>
      </c>
      <c r="H12" s="354" t="s">
        <v>247</v>
      </c>
      <c r="I12" s="355" t="s">
        <v>302</v>
      </c>
      <c r="J12" s="353">
        <f t="shared" si="0"/>
        <v>1</v>
      </c>
      <c r="K12" s="353">
        <v>0</v>
      </c>
      <c r="L12" s="354"/>
      <c r="M12" s="261"/>
      <c r="N12" s="265"/>
      <c r="O12" s="238" t="str">
        <f t="shared" si="1"/>
        <v>1</v>
      </c>
    </row>
    <row r="13" spans="1:15" s="238" customFormat="1" ht="129.6">
      <c r="A13" s="236" t="s">
        <v>303</v>
      </c>
      <c r="B13" s="233" t="s">
        <v>304</v>
      </c>
      <c r="C13" s="236" t="s">
        <v>376</v>
      </c>
      <c r="D13" s="236" t="s">
        <v>306</v>
      </c>
      <c r="E13" s="233" t="s">
        <v>307</v>
      </c>
      <c r="F13" s="354" t="s">
        <v>245</v>
      </c>
      <c r="G13" s="354" t="s">
        <v>246</v>
      </c>
      <c r="H13" s="354" t="s">
        <v>256</v>
      </c>
      <c r="I13" s="355" t="s">
        <v>308</v>
      </c>
      <c r="J13" s="353">
        <f t="shared" si="0"/>
        <v>6.125</v>
      </c>
      <c r="K13" s="353">
        <v>0.125</v>
      </c>
      <c r="L13" s="354"/>
      <c r="M13" s="261"/>
      <c r="N13" s="265"/>
      <c r="O13" s="238" t="str">
        <f t="shared" si="1"/>
        <v>6</v>
      </c>
    </row>
    <row r="14" spans="1:15" s="238" customFormat="1" ht="97.2">
      <c r="A14" s="236" t="s">
        <v>309</v>
      </c>
      <c r="B14" s="233" t="s">
        <v>310</v>
      </c>
      <c r="C14" s="236" t="s">
        <v>252</v>
      </c>
      <c r="D14" s="236"/>
      <c r="E14" s="233"/>
      <c r="F14" s="354" t="s">
        <v>301</v>
      </c>
      <c r="G14" s="354" t="s">
        <v>246</v>
      </c>
      <c r="H14" s="354" t="s">
        <v>284</v>
      </c>
      <c r="I14" s="355" t="s">
        <v>311</v>
      </c>
      <c r="J14" s="353">
        <v>0.5</v>
      </c>
      <c r="K14" s="353">
        <v>-0.25</v>
      </c>
      <c r="L14" s="354"/>
      <c r="M14" s="261"/>
      <c r="N14" s="265"/>
      <c r="O14" s="238" t="str">
        <f t="shared" si="1"/>
        <v>3/4</v>
      </c>
    </row>
    <row r="15" spans="1:15" s="238" customFormat="1" ht="84.6">
      <c r="A15" s="236" t="s">
        <v>313</v>
      </c>
      <c r="B15" s="233" t="s">
        <v>314</v>
      </c>
      <c r="C15" s="236" t="s">
        <v>377</v>
      </c>
      <c r="D15" s="236" t="s">
        <v>316</v>
      </c>
      <c r="E15" s="233" t="s">
        <v>317</v>
      </c>
      <c r="F15" s="354" t="s">
        <v>301</v>
      </c>
      <c r="G15" s="354" t="s">
        <v>246</v>
      </c>
      <c r="H15" s="354" t="s">
        <v>284</v>
      </c>
      <c r="I15" s="355" t="s">
        <v>318</v>
      </c>
      <c r="J15" s="353">
        <f t="shared" si="0"/>
        <v>6.25</v>
      </c>
      <c r="K15" s="353">
        <v>0</v>
      </c>
      <c r="L15" s="354"/>
      <c r="M15" s="261"/>
      <c r="N15" s="265"/>
      <c r="O15" s="238" t="str">
        <f t="shared" si="1"/>
        <v>6 1/4</v>
      </c>
    </row>
    <row r="16" spans="1:15" s="238" customFormat="1" ht="84.6">
      <c r="A16" s="236" t="s">
        <v>319</v>
      </c>
      <c r="B16" s="233" t="s">
        <v>320</v>
      </c>
      <c r="C16" s="236" t="s">
        <v>378</v>
      </c>
      <c r="D16" s="236" t="s">
        <v>322</v>
      </c>
      <c r="E16" s="233" t="s">
        <v>379</v>
      </c>
      <c r="F16" s="354" t="s">
        <v>301</v>
      </c>
      <c r="G16" s="354" t="s">
        <v>246</v>
      </c>
      <c r="H16" s="354" t="s">
        <v>247</v>
      </c>
      <c r="I16" s="355" t="s">
        <v>323</v>
      </c>
      <c r="J16" s="353">
        <f t="shared" si="0"/>
        <v>3</v>
      </c>
      <c r="K16" s="353">
        <v>0.125</v>
      </c>
      <c r="L16" s="354"/>
      <c r="M16" s="261"/>
      <c r="N16" s="265"/>
      <c r="O16" s="238" t="str">
        <f t="shared" si="1"/>
        <v>2 7/8</v>
      </c>
    </row>
    <row r="17" spans="1:15" s="238" customFormat="1" ht="112.8">
      <c r="A17" s="250" t="s">
        <v>325</v>
      </c>
      <c r="B17" s="233" t="s">
        <v>380</v>
      </c>
      <c r="C17" s="250" t="s">
        <v>252</v>
      </c>
      <c r="D17" s="236" t="s">
        <v>327</v>
      </c>
      <c r="E17" s="233" t="s">
        <v>381</v>
      </c>
      <c r="F17" s="354" t="s">
        <v>301</v>
      </c>
      <c r="G17" s="354" t="s">
        <v>246</v>
      </c>
      <c r="H17" s="354" t="s">
        <v>284</v>
      </c>
      <c r="I17" s="355" t="s">
        <v>334</v>
      </c>
      <c r="J17" s="353">
        <f t="shared" si="0"/>
        <v>3.875</v>
      </c>
      <c r="K17" s="353">
        <v>-0.125</v>
      </c>
      <c r="L17" s="354"/>
      <c r="M17" s="261"/>
      <c r="N17" s="267"/>
      <c r="O17" s="238" t="str">
        <f t="shared" si="1"/>
        <v>4</v>
      </c>
    </row>
    <row r="18" spans="1:15" s="238" customFormat="1" ht="97.2">
      <c r="A18" s="250" t="s">
        <v>330</v>
      </c>
      <c r="B18" s="233" t="s">
        <v>331</v>
      </c>
      <c r="C18" s="250" t="s">
        <v>252</v>
      </c>
      <c r="D18" s="236" t="s">
        <v>332</v>
      </c>
      <c r="E18" s="233" t="s">
        <v>382</v>
      </c>
      <c r="F18" s="354" t="s">
        <v>301</v>
      </c>
      <c r="G18" s="354" t="s">
        <v>246</v>
      </c>
      <c r="H18" s="354" t="s">
        <v>284</v>
      </c>
      <c r="I18" s="355" t="s">
        <v>329</v>
      </c>
      <c r="J18" s="353">
        <f t="shared" si="0"/>
        <v>3.75</v>
      </c>
      <c r="K18" s="353">
        <v>0</v>
      </c>
      <c r="L18" s="354"/>
      <c r="M18" s="261"/>
      <c r="N18" s="265"/>
      <c r="O18" s="238" t="str">
        <f t="shared" si="1"/>
        <v>3 3/4</v>
      </c>
    </row>
    <row r="19" spans="1:15" s="238" customFormat="1" ht="64.8">
      <c r="A19" s="236" t="s">
        <v>335</v>
      </c>
      <c r="B19" s="233" t="s">
        <v>336</v>
      </c>
      <c r="C19" s="236" t="s">
        <v>383</v>
      </c>
      <c r="D19" s="236"/>
      <c r="E19" s="233"/>
      <c r="F19" s="354" t="s">
        <v>245</v>
      </c>
      <c r="G19" s="354" t="s">
        <v>246</v>
      </c>
      <c r="H19" s="354" t="s">
        <v>284</v>
      </c>
      <c r="I19" s="355" t="s">
        <v>308</v>
      </c>
      <c r="J19" s="353">
        <f t="shared" si="0"/>
        <v>6</v>
      </c>
      <c r="K19" s="353">
        <v>0</v>
      </c>
      <c r="L19" s="354"/>
      <c r="M19" s="261"/>
      <c r="N19" s="265"/>
      <c r="O19" s="238" t="str">
        <f t="shared" si="1"/>
        <v>6</v>
      </c>
    </row>
    <row r="20" spans="1:15" s="238" customFormat="1" ht="64.8">
      <c r="A20" s="236" t="s">
        <v>340</v>
      </c>
      <c r="B20" s="233" t="s">
        <v>341</v>
      </c>
      <c r="C20" s="236" t="s">
        <v>384</v>
      </c>
      <c r="D20" s="236"/>
      <c r="E20" s="233"/>
      <c r="F20" s="354" t="s">
        <v>245</v>
      </c>
      <c r="G20" s="354" t="s">
        <v>246</v>
      </c>
      <c r="H20" s="354" t="s">
        <v>284</v>
      </c>
      <c r="I20" s="355" t="s">
        <v>343</v>
      </c>
      <c r="J20" s="353">
        <f t="shared" si="0"/>
        <v>5.625</v>
      </c>
      <c r="K20" s="353">
        <v>0.25</v>
      </c>
      <c r="L20" s="354"/>
      <c r="M20" s="261"/>
      <c r="N20" s="265"/>
      <c r="O20" s="238" t="str">
        <f t="shared" si="1"/>
        <v>5 3/8</v>
      </c>
    </row>
    <row r="21" spans="1:15" s="238" customFormat="1" ht="64.8">
      <c r="A21" s="236" t="s">
        <v>345</v>
      </c>
      <c r="B21" s="233" t="s">
        <v>346</v>
      </c>
      <c r="C21" s="236" t="s">
        <v>385</v>
      </c>
      <c r="D21" s="236"/>
      <c r="E21" s="233"/>
      <c r="F21" s="354" t="s">
        <v>245</v>
      </c>
      <c r="G21" s="354" t="s">
        <v>246</v>
      </c>
      <c r="H21" s="354" t="s">
        <v>302</v>
      </c>
      <c r="I21" s="355" t="s">
        <v>348</v>
      </c>
      <c r="J21" s="353">
        <f t="shared" si="0"/>
        <v>52</v>
      </c>
      <c r="K21" s="353">
        <v>0</v>
      </c>
      <c r="L21" s="354"/>
      <c r="M21" s="261"/>
      <c r="N21" s="265"/>
      <c r="O21" s="238" t="str">
        <f t="shared" si="1"/>
        <v>52</v>
      </c>
    </row>
    <row r="22" spans="1:15" s="238" customFormat="1" ht="97.2">
      <c r="A22" s="236" t="s">
        <v>352</v>
      </c>
      <c r="B22" s="233" t="s">
        <v>353</v>
      </c>
      <c r="C22" s="236" t="s">
        <v>252</v>
      </c>
      <c r="D22" s="236"/>
      <c r="E22" s="233"/>
      <c r="F22" s="354" t="s">
        <v>301</v>
      </c>
      <c r="G22" s="354" t="s">
        <v>246</v>
      </c>
      <c r="H22" s="354" t="s">
        <v>284</v>
      </c>
      <c r="I22" s="355" t="s">
        <v>354</v>
      </c>
      <c r="J22" s="353">
        <f t="shared" si="0"/>
        <v>2</v>
      </c>
      <c r="K22" s="353">
        <v>0</v>
      </c>
      <c r="L22" s="354"/>
      <c r="M22" s="261"/>
      <c r="N22" s="265"/>
      <c r="O22" s="238" t="str">
        <f t="shared" si="1"/>
        <v>2</v>
      </c>
    </row>
    <row r="23" spans="1:15" s="238" customFormat="1" ht="97.2">
      <c r="A23" s="236" t="s">
        <v>355</v>
      </c>
      <c r="B23" s="233" t="s">
        <v>356</v>
      </c>
      <c r="C23" s="236" t="s">
        <v>252</v>
      </c>
      <c r="D23" s="236"/>
      <c r="E23" s="233"/>
      <c r="F23" s="354" t="s">
        <v>301</v>
      </c>
      <c r="G23" s="354" t="s">
        <v>246</v>
      </c>
      <c r="H23" s="354" t="s">
        <v>284</v>
      </c>
      <c r="I23" s="355" t="s">
        <v>386</v>
      </c>
      <c r="J23" s="353">
        <f t="shared" si="0"/>
        <v>2.75</v>
      </c>
      <c r="K23" s="353">
        <v>0</v>
      </c>
      <c r="L23" s="354"/>
      <c r="M23" s="261"/>
      <c r="N23" s="267"/>
      <c r="O23" s="238" t="str">
        <f t="shared" si="1"/>
        <v>2 3/4</v>
      </c>
    </row>
    <row r="24" spans="1:15" s="238" customFormat="1" ht="32.4">
      <c r="A24" s="236" t="s">
        <v>360</v>
      </c>
      <c r="B24" s="233" t="s">
        <v>361</v>
      </c>
      <c r="C24" s="236" t="s">
        <v>252</v>
      </c>
      <c r="D24" s="236"/>
      <c r="E24" s="233"/>
      <c r="F24" s="354" t="s">
        <v>301</v>
      </c>
      <c r="G24" s="354" t="s">
        <v>246</v>
      </c>
      <c r="H24" s="354" t="s">
        <v>284</v>
      </c>
      <c r="I24" s="355" t="s">
        <v>357</v>
      </c>
      <c r="J24" s="353">
        <f t="shared" si="0"/>
        <v>1.5</v>
      </c>
      <c r="K24" s="353">
        <v>0</v>
      </c>
      <c r="L24" s="354"/>
      <c r="M24" s="261"/>
      <c r="N24" s="265"/>
      <c r="O24" s="238" t="str">
        <f t="shared" si="1"/>
        <v>1 1/2</v>
      </c>
    </row>
  </sheetData>
  <pageMargins left="0.1" right="0.1" top="0.1" bottom="0.1" header="0.1" footer="0.1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09375" defaultRowHeight="24"/>
  <cols>
    <col min="1" max="1" width="64.44140625" style="79" customWidth="1"/>
    <col min="2" max="2" width="81.33203125" style="80" hidden="1" customWidth="1"/>
    <col min="3" max="3" width="206" style="80" customWidth="1"/>
    <col min="4" max="4" width="70.6640625" style="80" hidden="1" customWidth="1"/>
    <col min="5" max="5" width="74.88671875" style="80" hidden="1" customWidth="1"/>
    <col min="6" max="16384" width="9.1093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 t="s">
        <v>10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SS25WR002</v>
      </c>
      <c r="C3" s="75" t="s">
        <v>12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Crest Gym Short</v>
      </c>
      <c r="C4" s="75" t="s">
        <v>14</v>
      </c>
      <c r="D4" s="75"/>
      <c r="E4" s="75"/>
    </row>
    <row r="5" spans="1:12" s="74" customFormat="1" ht="75.900000000000006" customHeight="1">
      <c r="A5" s="76"/>
      <c r="B5" s="142" t="str">
        <f>'1. CUTTING DOCKET'!$D$22</f>
        <v>Bright White</v>
      </c>
      <c r="C5" s="142" t="e">
        <f>'1. CUTTING DOCKET'!#REF!</f>
        <v>#REF!</v>
      </c>
      <c r="D5" s="142" t="str">
        <f>'1. CUTTING DOCKET'!$D$32</f>
        <v>NAVY</v>
      </c>
      <c r="E5" s="142" t="e">
        <f>'1. CUTTING DOCKET'!#REF!</f>
        <v>#REF!</v>
      </c>
    </row>
    <row r="6" spans="1:12" s="77" customFormat="1" ht="69.75" customHeight="1">
      <c r="A6" s="144" t="s">
        <v>387</v>
      </c>
      <c r="B6" s="144" t="e">
        <f>'1. CUTTING DOCKET'!#REF!</f>
        <v>#REF!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40" t="s">
        <v>221</v>
      </c>
      <c r="B7" s="525" t="str">
        <f>'1. CUTTING DOCKET'!M11</f>
        <v>HMUA23008: MESH 100% POPYESTER_ 70 GSM_CW 163 CM</v>
      </c>
      <c r="C7" s="526"/>
      <c r="D7" s="526"/>
      <c r="E7" s="527"/>
    </row>
    <row r="8" spans="1:12" s="77" customFormat="1" ht="409.6" customHeight="1">
      <c r="A8" s="145" t="e">
        <f>'1. CUTTING DOCKET'!#REF!</f>
        <v>#REF!</v>
      </c>
      <c r="B8" s="528"/>
      <c r="C8" s="529"/>
      <c r="D8" s="529"/>
      <c r="E8" s="530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25" t="e">
        <f>'1. CUTTING DOCKET'!#REF!</f>
        <v>#REF!</v>
      </c>
      <c r="C13" s="526"/>
      <c r="D13" s="527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28"/>
      <c r="C14" s="529"/>
      <c r="D14" s="529"/>
      <c r="E14" s="341"/>
      <c r="L14" s="78"/>
    </row>
    <row r="15" spans="1:12" s="77" customFormat="1" ht="74.25" customHeight="1">
      <c r="A15" s="144" t="s">
        <v>222</v>
      </c>
      <c r="B15" s="148" t="str">
        <f>'1. CUTTING DOCKET'!$F$49</f>
        <v>Bright White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84</v>
      </c>
      <c r="B16" s="143" t="str">
        <f>'1. CUTTING DOCKET'!$G$49</f>
        <v>WH1487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DOCKET'!B52</f>
        <v>NHÃN CHÍNH ALD - ML03</v>
      </c>
      <c r="B17" s="531">
        <f>'1. CUTTING DOCKET'!G52</f>
        <v>0</v>
      </c>
      <c r="C17" s="532"/>
      <c r="D17" s="532"/>
      <c r="E17" s="533"/>
    </row>
    <row r="18" spans="1:5" s="77" customFormat="1" ht="90" customHeight="1">
      <c r="A18" s="144" t="str">
        <f>'1. CUTTING DOCKET'!B55</f>
        <v>NHÃN THÀNH PHẦN 100% POLY ALD-COO-301</v>
      </c>
      <c r="B18" s="511" t="str">
        <f>'1. CUTTING DOCKET'!F55</f>
        <v>WHITE</v>
      </c>
      <c r="C18" s="512"/>
      <c r="D18" s="512"/>
      <c r="E18" s="515"/>
    </row>
    <row r="19" spans="1:5" s="77" customFormat="1" ht="409.6" customHeight="1">
      <c r="A19" s="149" t="s">
        <v>388</v>
      </c>
      <c r="B19" s="513"/>
      <c r="C19" s="514"/>
      <c r="D19" s="514"/>
      <c r="E19" s="514"/>
    </row>
    <row r="20" spans="1:5" s="77" customFormat="1" ht="79.5" customHeight="1">
      <c r="A20" s="144" t="e">
        <f>'1. CUTTING DOCKET'!#REF!</f>
        <v>#REF!</v>
      </c>
      <c r="B20" s="511" t="e">
        <f>'1. CUTTING DOCKET'!#REF!</f>
        <v>#REF!</v>
      </c>
      <c r="C20" s="512"/>
      <c r="D20" s="512"/>
      <c r="E20" s="515"/>
    </row>
    <row r="21" spans="1:5" s="77" customFormat="1" ht="346.5" customHeight="1">
      <c r="A21" s="145" t="s">
        <v>389</v>
      </c>
      <c r="B21" s="516"/>
      <c r="C21" s="517"/>
      <c r="D21" s="517"/>
      <c r="E21" s="518"/>
    </row>
    <row r="22" spans="1:5" s="77" customFormat="1" ht="41.4">
      <c r="A22" s="144" t="e">
        <f>'1. CUTTING DOCKET'!#REF!</f>
        <v>#REF!</v>
      </c>
      <c r="B22" s="511" t="e">
        <f>'1. CUTTING DOCKET'!#REF!</f>
        <v>#REF!</v>
      </c>
      <c r="C22" s="512"/>
      <c r="D22" s="512"/>
      <c r="E22" s="342"/>
    </row>
    <row r="23" spans="1:5" s="77" customFormat="1" ht="299.25" customHeight="1">
      <c r="A23" s="149" t="s">
        <v>390</v>
      </c>
      <c r="B23" s="519"/>
      <c r="C23" s="520"/>
      <c r="D23" s="520"/>
      <c r="E23" s="520"/>
    </row>
    <row r="24" spans="1:5" s="77" customFormat="1" ht="101.4" customHeight="1">
      <c r="A24" s="144" t="e">
        <f>'1. CUTTING DOCKET'!#REF!</f>
        <v>#REF!</v>
      </c>
      <c r="B24" s="511" t="e">
        <f>'1. CUTTING DOCKET'!#REF!</f>
        <v>#REF!</v>
      </c>
      <c r="C24" s="512"/>
      <c r="D24" s="512"/>
      <c r="E24" s="342"/>
    </row>
    <row r="25" spans="1:5" s="77" customFormat="1" ht="362.25" customHeight="1">
      <c r="A25" s="149" t="s">
        <v>391</v>
      </c>
      <c r="B25" s="521" t="s">
        <v>392</v>
      </c>
      <c r="C25" s="522"/>
      <c r="D25" s="522"/>
      <c r="E25" s="343"/>
    </row>
    <row r="26" spans="1:5" s="77" customFormat="1" ht="109.5" customHeight="1">
      <c r="A26" s="144" t="s">
        <v>393</v>
      </c>
      <c r="B26" s="511" t="e">
        <f>'1. CUTTING DOCKET'!#REF!</f>
        <v>#REF!</v>
      </c>
      <c r="C26" s="512"/>
      <c r="D26" s="512"/>
      <c r="E26" s="344"/>
    </row>
    <row r="27" spans="1:5" s="77" customFormat="1" ht="282" customHeight="1">
      <c r="A27" s="149" t="s">
        <v>394</v>
      </c>
      <c r="B27" s="523" t="s">
        <v>395</v>
      </c>
      <c r="C27" s="524"/>
      <c r="D27" s="524"/>
      <c r="E27" s="524"/>
    </row>
    <row r="28" spans="1:5" s="77" customFormat="1" ht="93.6" customHeight="1">
      <c r="A28" s="144" t="e">
        <f>'1. CUTTING DOCKET'!#REF!</f>
        <v>#REF!</v>
      </c>
      <c r="B28" s="511" t="e">
        <f>'1. CUTTING DOCKET'!#REF!</f>
        <v>#REF!</v>
      </c>
      <c r="C28" s="512"/>
      <c r="D28" s="512"/>
      <c r="E28" s="344"/>
    </row>
    <row r="29" spans="1:5" s="77" customFormat="1" ht="273" customHeight="1">
      <c r="A29" s="145" t="s">
        <v>396</v>
      </c>
      <c r="B29" s="505"/>
      <c r="C29" s="506"/>
      <c r="D29" s="506"/>
      <c r="E29" s="506"/>
    </row>
    <row r="30" spans="1:5" s="77" customFormat="1" ht="95.25" customHeight="1">
      <c r="A30" s="144" t="e">
        <f>'1. CUTTING DOCKET'!#REF!</f>
        <v>#REF!</v>
      </c>
      <c r="B30" s="511" t="e">
        <f>'1. CUTTING DOCKET'!#REF!</f>
        <v>#REF!</v>
      </c>
      <c r="C30" s="512"/>
      <c r="D30" s="512"/>
      <c r="E30" s="344"/>
    </row>
    <row r="31" spans="1:5" s="77" customFormat="1" ht="324.75" customHeight="1">
      <c r="A31" s="145"/>
      <c r="B31" s="505"/>
      <c r="C31" s="506"/>
      <c r="D31" s="506"/>
      <c r="E31" s="506"/>
    </row>
    <row r="32" spans="1:5" s="77" customFormat="1" ht="119.4" customHeight="1">
      <c r="A32" s="144" t="s">
        <v>397</v>
      </c>
      <c r="B32" s="511" t="e">
        <f>'1. CUTTING DOCKET'!#REF!</f>
        <v>#REF!</v>
      </c>
      <c r="C32" s="512"/>
      <c r="D32" s="512"/>
      <c r="E32" s="344"/>
    </row>
    <row r="33" spans="1:9" s="77" customFormat="1" ht="287.25" customHeight="1">
      <c r="A33" s="145" t="s">
        <v>398</v>
      </c>
      <c r="B33" s="505"/>
      <c r="C33" s="506"/>
      <c r="D33" s="506"/>
      <c r="E33" s="506"/>
    </row>
    <row r="34" spans="1:9" s="77" customFormat="1" ht="71.400000000000006" customHeight="1">
      <c r="A34" s="144" t="s">
        <v>116</v>
      </c>
      <c r="B34" s="511" t="s">
        <v>117</v>
      </c>
      <c r="C34" s="512"/>
      <c r="D34" s="512"/>
      <c r="E34" s="344"/>
    </row>
    <row r="35" spans="1:9" s="77" customFormat="1" ht="87" customHeight="1">
      <c r="A35" s="145" t="s">
        <v>399</v>
      </c>
      <c r="B35" s="505"/>
      <c r="C35" s="506"/>
      <c r="D35" s="506"/>
      <c r="E35" s="506"/>
    </row>
    <row r="36" spans="1:9" s="77" customFormat="1" ht="63.6" customHeight="1">
      <c r="A36" s="144" t="s">
        <v>118</v>
      </c>
      <c r="B36" s="511" t="s">
        <v>111</v>
      </c>
      <c r="C36" s="512"/>
      <c r="D36" s="512"/>
      <c r="E36" s="344"/>
    </row>
    <row r="37" spans="1:9" s="77" customFormat="1" ht="97.5" customHeight="1">
      <c r="A37" s="145" t="s">
        <v>399</v>
      </c>
      <c r="B37" s="505"/>
      <c r="C37" s="506"/>
      <c r="D37" s="506"/>
      <c r="E37" s="506"/>
    </row>
    <row r="38" spans="1:9" s="77" customFormat="1" ht="97.5" customHeight="1">
      <c r="A38" s="345" t="e">
        <f>'1. CUTTING DOCKET'!#REF!</f>
        <v>#REF!</v>
      </c>
      <c r="B38" s="507" t="e">
        <f>'1. CUTTING DOCKET'!#REF!</f>
        <v>#REF!</v>
      </c>
      <c r="C38" s="508"/>
      <c r="D38" s="509"/>
      <c r="E38" s="346"/>
    </row>
    <row r="39" spans="1:9" s="77" customFormat="1" ht="221.4" customHeight="1">
      <c r="A39" s="145"/>
      <c r="B39" s="510"/>
      <c r="C39" s="510"/>
      <c r="D39" s="510"/>
      <c r="E39" s="510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09375" defaultRowHeight="16.8"/>
  <cols>
    <col min="1" max="17" width="9.109375" style="41"/>
    <col min="18" max="18" width="80.33203125" style="41" customWidth="1"/>
    <col min="19" max="16384" width="9.1093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1093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109375" style="2" customWidth="1"/>
    <col min="12" max="25" width="8" style="2" customWidth="1"/>
    <col min="26" max="16384" width="14.44140625" style="2"/>
  </cols>
  <sheetData>
    <row r="1" spans="1:25" s="47" customFormat="1" ht="30.75" customHeight="1">
      <c r="A1" s="43"/>
      <c r="B1" s="44" t="s">
        <v>400</v>
      </c>
      <c r="C1" s="44" t="s">
        <v>401</v>
      </c>
      <c r="D1" s="534" t="s">
        <v>402</v>
      </c>
      <c r="E1" s="534"/>
      <c r="F1" s="534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403</v>
      </c>
      <c r="C2" s="49" t="s">
        <v>404</v>
      </c>
      <c r="D2" s="535" t="s">
        <v>405</v>
      </c>
      <c r="E2" s="535"/>
      <c r="F2" s="535"/>
      <c r="G2" s="535"/>
      <c r="H2" s="535"/>
      <c r="I2" s="53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406</v>
      </c>
      <c r="B3" s="51" t="s">
        <v>407</v>
      </c>
      <c r="C3" s="51" t="s">
        <v>408</v>
      </c>
      <c r="D3" s="52" t="s">
        <v>37</v>
      </c>
      <c r="E3" s="52" t="s">
        <v>38</v>
      </c>
      <c r="F3" s="52" t="s">
        <v>39</v>
      </c>
      <c r="G3" s="52" t="s">
        <v>40</v>
      </c>
      <c r="H3" s="52" t="s">
        <v>41</v>
      </c>
      <c r="I3" s="53" t="s">
        <v>409</v>
      </c>
      <c r="J3" s="54"/>
      <c r="K3" s="54"/>
    </row>
    <row r="4" spans="1:25" s="61" customFormat="1" ht="27" customHeight="1">
      <c r="A4" s="56">
        <v>1</v>
      </c>
      <c r="B4" s="57" t="s">
        <v>410</v>
      </c>
      <c r="C4" s="57" t="s">
        <v>411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412</v>
      </c>
      <c r="J4" s="60"/>
      <c r="K4" s="60"/>
    </row>
    <row r="5" spans="1:25" s="61" customFormat="1" ht="27" customHeight="1">
      <c r="A5" s="56">
        <v>2</v>
      </c>
      <c r="B5" s="57" t="s">
        <v>413</v>
      </c>
      <c r="C5" s="57" t="s">
        <v>414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412</v>
      </c>
      <c r="J5" s="60"/>
      <c r="K5" s="60"/>
    </row>
    <row r="6" spans="1:25" s="61" customFormat="1" ht="27" customHeight="1">
      <c r="A6" s="56">
        <v>3</v>
      </c>
      <c r="B6" s="42" t="s">
        <v>415</v>
      </c>
      <c r="C6" s="42" t="s">
        <v>416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412</v>
      </c>
      <c r="J6" s="60"/>
      <c r="K6" s="60"/>
    </row>
    <row r="7" spans="1:25" s="61" customFormat="1" ht="27" customHeight="1">
      <c r="A7" s="56">
        <v>4</v>
      </c>
      <c r="B7" s="42" t="s">
        <v>417</v>
      </c>
      <c r="C7" s="42" t="s">
        <v>418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412</v>
      </c>
      <c r="J7" s="60"/>
      <c r="K7" s="60"/>
    </row>
    <row r="8" spans="1:25" s="61" customFormat="1" ht="27" customHeight="1">
      <c r="A8" s="56">
        <v>5</v>
      </c>
      <c r="B8" s="42" t="s">
        <v>419</v>
      </c>
      <c r="C8" s="42" t="s">
        <v>420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421</v>
      </c>
      <c r="J8" s="60"/>
      <c r="K8" s="60"/>
    </row>
    <row r="9" spans="1:25" s="61" customFormat="1" ht="27" customHeight="1">
      <c r="A9" s="56">
        <v>6</v>
      </c>
      <c r="B9" s="42" t="s">
        <v>422</v>
      </c>
      <c r="C9" s="42" t="s">
        <v>423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412</v>
      </c>
      <c r="J9" s="60"/>
      <c r="K9" s="60"/>
    </row>
    <row r="10" spans="1:25" s="61" customFormat="1" ht="27" customHeight="1">
      <c r="A10" s="56">
        <v>7</v>
      </c>
      <c r="B10" s="42" t="s">
        <v>424</v>
      </c>
      <c r="C10" s="42" t="s">
        <v>425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412</v>
      </c>
      <c r="J10" s="60"/>
      <c r="K10" s="60"/>
    </row>
    <row r="11" spans="1:25" s="61" customFormat="1" ht="27" customHeight="1">
      <c r="A11" s="56">
        <v>8</v>
      </c>
      <c r="B11" s="42" t="s">
        <v>426</v>
      </c>
      <c r="C11" s="42" t="s">
        <v>427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428</v>
      </c>
      <c r="C12" s="42" t="s">
        <v>429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421</v>
      </c>
      <c r="J12" s="60"/>
      <c r="K12" s="60"/>
    </row>
    <row r="13" spans="1:25" s="61" customFormat="1" ht="27" customHeight="1">
      <c r="A13" s="56">
        <v>10</v>
      </c>
      <c r="B13" s="42" t="s">
        <v>430</v>
      </c>
      <c r="C13" s="42" t="s">
        <v>431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421</v>
      </c>
      <c r="J13" s="60"/>
      <c r="K13" s="60"/>
    </row>
    <row r="14" spans="1:25" s="61" customFormat="1" ht="27" customHeight="1">
      <c r="A14" s="56">
        <v>11</v>
      </c>
      <c r="B14" s="42" t="s">
        <v>432</v>
      </c>
      <c r="C14" s="42" t="s">
        <v>433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434</v>
      </c>
      <c r="C15" s="42" t="s">
        <v>435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436</v>
      </c>
      <c r="C16" s="42" t="s">
        <v>437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438</v>
      </c>
      <c r="C17" s="66" t="s">
        <v>439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1E855-D66A-407E-90CB-4711E16FB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6A41E4-F629-4D7F-B8BF-6C812FE66C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GREY</vt:lpstr>
      <vt:lpstr>1. CUTTING DOCKET</vt:lpstr>
      <vt:lpstr>2. TRIM CARD</vt:lpstr>
      <vt:lpstr>SPEC</vt:lpstr>
      <vt:lpstr>PPS SPEC</vt:lpstr>
      <vt:lpstr>PPS SPEC SPEND 21.5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'PPS SPEC'!Print_Area</vt:lpstr>
      <vt:lpstr>'PPS SPEC SPEND 21.5'!Print_Area</vt:lpstr>
      <vt:lpstr>SPEC!Print_Area</vt:lpstr>
      <vt:lpstr>'1. CUTTING DOCKET'!Print_Titles</vt:lpstr>
      <vt:lpstr>'2. TRIM CARD'!Print_Titles</vt:lpstr>
      <vt:lpstr>'2. TRIM CARD (GREY)'!Print_Titles</vt:lpstr>
      <vt:lpstr>GREY!Print_Titles</vt:lpstr>
      <vt:lpstr>'PPS SPEC'!Print_Titles</vt:lpstr>
      <vt:lpstr>'PPS SPEC SPEND 21.5'!Print_Titles</vt:lpstr>
      <vt:lpstr>SPEC!Print_Titles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Tuyen Truong</cp:lastModifiedBy>
  <cp:revision/>
  <cp:lastPrinted>2024-05-21T06:11:44Z</cp:lastPrinted>
  <dcterms:created xsi:type="dcterms:W3CDTF">2016-05-06T01:47:29Z</dcterms:created>
  <dcterms:modified xsi:type="dcterms:W3CDTF">2024-05-26T03:46:08Z</dcterms:modified>
  <cp:category/>
  <cp:contentStatus/>
</cp:coreProperties>
</file>