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/1-SAMPLE/2-STYLE-FILE/CUTTING DOCKET/MAINLINE/3. SS25CT027 Script Logo Tank Top/"/>
    </mc:Choice>
  </mc:AlternateContent>
  <xr:revisionPtr revIDLastSave="250" documentId="13_ncr:1_{987FA159-F8EF-4DEE-AA98-FF3666CF05FC}" xr6:coauthVersionLast="47" xr6:coauthVersionMax="47" xr10:uidLastSave="{507BC4C0-B5D3-4AAD-893C-713C62232DA2}"/>
  <bookViews>
    <workbookView xWindow="-120" yWindow="-120" windowWidth="20730" windowHeight="11040" tabRatio="895" firstSheet="1" activeTab="3" xr2:uid="{00000000-000D-0000-FFFF-FFFF00000000}"/>
  </bookViews>
  <sheets>
    <sheet name="1. CUTTING DOCKET" sheetId="1" r:id="rId1"/>
    <sheet name="2. TRIM CARD" sheetId="5" r:id="rId2"/>
    <sheet name="GRADED SPEC" sheetId="16" r:id="rId3"/>
    <sheet name="GRADED SPEC (XS) SPEND 17.5 " sheetId="19" r:id="rId4"/>
    <sheet name="GRADED SPEC (S) SPEND 17.5" sheetId="18" r:id="rId5"/>
    <sheet name="GRADED SPEC (M) SPEND 17.5 " sheetId="20" r:id="rId6"/>
    <sheet name="3. ĐỊNH VỊ HÌNH IN.THÊU" sheetId="7" state="hidden" r:id="rId7"/>
    <sheet name="4. THÔNG SỐ SẢN XUẤT" sheetId="8" state="hidden" r:id="rId8"/>
  </sheets>
  <definedNames>
    <definedName name="_1CAP002">#REF!</definedName>
    <definedName name="_2STREO7">#REF!</definedName>
    <definedName name="_4GOIC01">#REF!</definedName>
    <definedName name="_4OSLCTT">#REF!</definedName>
    <definedName name="_6BNTTTH">#REF!</definedName>
    <definedName name="_6DCTTBO">#REF!</definedName>
    <definedName name="_6DD24TT">#REF!</definedName>
    <definedName name="_6FCOTBU">#REF!</definedName>
    <definedName name="_6LATUBU">#REF!</definedName>
    <definedName name="_6SDTT24">#REF!</definedName>
    <definedName name="_6TBUDTT">#REF!</definedName>
    <definedName name="_6TDDDTT">#REF!</definedName>
    <definedName name="_6TLTTTH">#REF!</definedName>
    <definedName name="_6TUBUTT">#REF!</definedName>
    <definedName name="_6UCLVIS">#REF!</definedName>
    <definedName name="_7DNCABC">#REF!</definedName>
    <definedName name="_7HDCTBU">#REF!</definedName>
    <definedName name="_7PKTUBU">#REF!</definedName>
    <definedName name="_7TBHT20">#REF!</definedName>
    <definedName name="_7TBHT30">#REF!</definedName>
    <definedName name="_7TDCABC">#REF!</definedName>
    <definedName name="_dao1">#REF!</definedName>
    <definedName name="_dao2">#REF!</definedName>
    <definedName name="_dap2">#REF!</definedName>
    <definedName name="_day1">#REF!</definedName>
    <definedName name="_day2">#REF!</definedName>
    <definedName name="_dbu1">#REF!</definedName>
    <definedName name="_dbu2">#REF!</definedName>
    <definedName name="_Fill" localSheetId="1" hidden="1">#REF!</definedName>
    <definedName name="_Fill" localSheetId="2" hidden="1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xlnm._FilterDatabase" localSheetId="0" hidden="1">'1. CUTTING DOCKET'!$A$41:$S$49</definedName>
    <definedName name="_lap1">#REF!</definedName>
    <definedName name="_lap2">#REF!</definedName>
    <definedName name="_vc1">#REF!</definedName>
    <definedName name="_vc2">#REF!</definedName>
    <definedName name="_vc3">#REF!</definedName>
    <definedName name="Area_Print">#REF!</definedName>
    <definedName name="B_Giaù">#REF!</definedName>
    <definedName name="Bang_TK">#REF!</definedName>
    <definedName name="Bang_TK1">#REF!</definedName>
    <definedName name="Baõng_Kieåm_Tra">#REF!</definedName>
    <definedName name="Baûng_giaù">#REF!</definedName>
    <definedName name="Baûng_HS">#REF!</definedName>
    <definedName name="Baûng_Kieåm_Tra">#REF!</definedName>
    <definedName name="Baûng_QT">#REF!</definedName>
    <definedName name="Caáp_Baäc">#REF!</definedName>
    <definedName name="Caáp_Baät">#REF!</definedName>
    <definedName name="cap">#REF!</definedName>
    <definedName name="cap0.7">#REF!</definedName>
    <definedName name="CCNK">#REF!</definedName>
    <definedName name="CL">#REF!</definedName>
    <definedName name="CLTMP">#REF!</definedName>
    <definedName name="ctdn9697">#REF!</definedName>
    <definedName name="daotd">#REF!</definedName>
    <definedName name="dap">#REF!</definedName>
    <definedName name="daptd">#REF!</definedName>
    <definedName name="DATA_DATA2_List">#REF!</definedName>
    <definedName name="_xlnm.Database">#REF!</definedName>
    <definedName name="DDAY">#REF!</definedName>
    <definedName name="DM">#REF!</definedName>
    <definedName name="DM_1">#REF!</definedName>
    <definedName name="DM_2">#REF!</definedName>
    <definedName name="dobt">#REF!</definedName>
    <definedName name="Döõ_Lieäu_Thoâ">#REF!,#REF!,#REF!,#REF!</definedName>
    <definedName name="dulieu">#REF!</definedName>
    <definedName name="FHT">#REF!</definedName>
    <definedName name="Full">#REF!</definedName>
    <definedName name="FYUJK" localSheetId="2">#REF!</definedName>
    <definedName name="FYUJK" localSheetId="5">#REF!</definedName>
    <definedName name="FYUJK" localSheetId="4">#REF!</definedName>
    <definedName name="FYUJK" localSheetId="3">#REF!</definedName>
    <definedName name="GHGH">#REF!</definedName>
    <definedName name="GHGHD">#REF!</definedName>
    <definedName name="giaca">#REF!</definedName>
    <definedName name="GJKLKL">#REF!</definedName>
    <definedName name="HDCCT">#REF!</definedName>
    <definedName name="HDCD">#REF!</definedName>
    <definedName name="Heâ_Soá">#REF!</definedName>
    <definedName name="Heä_Soá_NS">#REF!</definedName>
    <definedName name="Heä_Soá_TC">#REF!</definedName>
    <definedName name="HJLFU">#REF!</definedName>
    <definedName name="HMGHGHMH">#REF!</definedName>
    <definedName name="HMMHJ">#REF!</definedName>
    <definedName name="HS_1">#REF!</definedName>
    <definedName name="HS_2">#REF!</definedName>
    <definedName name="HS_3">#REF!</definedName>
    <definedName name="HS_4">#REF!</definedName>
    <definedName name="HS_5">#REF!</definedName>
    <definedName name="HS_6">#REF!</definedName>
    <definedName name="HS_7">#REF!</definedName>
    <definedName name="HS_8">#REF!</definedName>
    <definedName name="HS_9">#REF!</definedName>
    <definedName name="JHJ">#REF!</definedName>
    <definedName name="JHLJHJHJ">#REF!</definedName>
    <definedName name="JUU">#REF!</definedName>
    <definedName name="K">#REF!</definedName>
    <definedName name="K_1" localSheetId="2">#REF!</definedName>
    <definedName name="K_1" localSheetId="5">#REF!</definedName>
    <definedName name="K_1" localSheetId="4">#REF!</definedName>
    <definedName name="K_1" localSheetId="3">#REF!</definedName>
    <definedName name="K_2" localSheetId="2">#REF!</definedName>
    <definedName name="K_2" localSheetId="5">#REF!</definedName>
    <definedName name="K_2" localSheetId="4">#REF!</definedName>
    <definedName name="K_2" localSheetId="3">#REF!</definedName>
    <definedName name="Khaû_Naêng">#REF!</definedName>
    <definedName name="KN">#REF!</definedName>
    <definedName name="KNIT">#REF!</definedName>
    <definedName name="KVC">#REF!</definedName>
    <definedName name="L">#REF!</definedName>
    <definedName name="lapa">#REF!</definedName>
    <definedName name="lapb">#REF!</definedName>
    <definedName name="lapc">#REF!</definedName>
    <definedName name="LÑP">#REF!</definedName>
    <definedName name="lVC">#REF!</definedName>
    <definedName name="Mao_CN">#REF!</definedName>
    <definedName name="Maõ_CÑ">#REF!</definedName>
    <definedName name="Maõ_Haøng">#REF!</definedName>
    <definedName name="mat">#REF!</definedName>
    <definedName name="May">#REF!</definedName>
    <definedName name="Naêng_Suaát_BQ">#REF!</definedName>
    <definedName name="Naêng_suaát_BQ__taïm">#REF!</definedName>
    <definedName name="Naêng_suaát_QÑ">#REF!</definedName>
    <definedName name="NCcap0.7">#REF!</definedName>
    <definedName name="NCcap1">#REF!</definedName>
    <definedName name="ÑG">#REF!</definedName>
    <definedName name="Ngaøy_thaùng_HH">#REF!</definedName>
    <definedName name="Ñinh_Möùc_BQ">#REF!</definedName>
    <definedName name="ÑMTB">#REF!</definedName>
    <definedName name="Ñoåi_teân">#REF!</definedName>
    <definedName name="Ñôn_Giaù_Duyeät">#REF!</definedName>
    <definedName name="Ñònh_Möùc_BQ">#REF!</definedName>
    <definedName name="NSNM">#REF!</definedName>
    <definedName name="NToS" localSheetId="2">#REF!</definedName>
    <definedName name="NToS" localSheetId="5">#REF!</definedName>
    <definedName name="NToS" localSheetId="4">#REF!</definedName>
    <definedName name="NToS" localSheetId="3">#REF!</definedName>
    <definedName name="PRICE">#REF!</definedName>
    <definedName name="_xlnm.Print_Area" localSheetId="0">'1. CUTTING DOCKET'!$A$1:$P$100</definedName>
    <definedName name="_xlnm.Print_Area" localSheetId="1">'2. TRIM CARD'!$A$1:$C$16</definedName>
    <definedName name="_xlnm.Print_Area" localSheetId="2">'GRADED SPEC'!$A$1:$N$18</definedName>
    <definedName name="_xlnm.Print_Area" localSheetId="5">'GRADED SPEC (M) SPEND 17.5 '!$A$1:$S$18</definedName>
    <definedName name="_xlnm.Print_Area" localSheetId="4">'GRADED SPEC (S) SPEND 17.5'!$A$1:$S$18</definedName>
    <definedName name="_xlnm.Print_Area" localSheetId="3">'GRADED SPEC (XS) SPEND 17.5 '!$A$1:$S$18</definedName>
    <definedName name="Print_erea">#REF!</definedName>
    <definedName name="_xlnm.Print_Titles" localSheetId="0">'1. CUTTING DOCKET'!$1:$15</definedName>
    <definedName name="_xlnm.Print_Titles" localSheetId="1">'2. TRIM CARD'!$1:$5</definedName>
    <definedName name="_xlnm.Print_Titles" localSheetId="2">'GRADED SPEC'!$1:$2</definedName>
    <definedName name="_xlnm.Print_Titles" localSheetId="5">'GRADED SPEC (M) SPEND 17.5 '!$1:$2</definedName>
    <definedName name="_xlnm.Print_Titles" localSheetId="4">'GRADED SPEC (S) SPEND 17.5'!$1:$2</definedName>
    <definedName name="_xlnm.Print_Titles" localSheetId="3">'GRADED SPEC (XS) SPEND 17.5 '!$1:$2</definedName>
    <definedName name="Quyõ_TG_SX">#REF!</definedName>
    <definedName name="Quyõ_TGTB">#REF!</definedName>
    <definedName name="S_löôïng_BQ1toå">#REF!</definedName>
    <definedName name="sau">#REF!</definedName>
    <definedName name="SDDD">#REF!</definedName>
    <definedName name="SDDL">#REF!</definedName>
    <definedName name="SDSFDDF">#REF!</definedName>
    <definedName name="SFGFG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#REF!</definedName>
    <definedName name="tttb">#REF!</definedName>
    <definedName name="UH">#REF!</definedName>
    <definedName name="vc3.">#REF!</definedName>
    <definedName name="vca">#REF!</definedName>
    <definedName name="vccot">#REF!</definedName>
    <definedName name="vccot.">#REF!</definedName>
    <definedName name="vcdbt">#REF!</definedName>
    <definedName name="vcdc.">#REF!</definedName>
    <definedName name="vcdd">#REF!</definedName>
    <definedName name="vcdt">#REF!</definedName>
    <definedName name="vcdtb">#REF!</definedName>
    <definedName name="vctb">#REF!</definedName>
    <definedName name="vctt">#REF!</definedName>
    <definedName name="VDCLY">#REF!</definedName>
    <definedName name="Vlcap0.7">#REF!</definedName>
    <definedName name="VLcap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20" l="1"/>
  <c r="T5" i="20"/>
  <c r="T6" i="20"/>
  <c r="O6" i="20" s="1"/>
  <c r="T7" i="20"/>
  <c r="O7" i="20" s="1"/>
  <c r="T8" i="20"/>
  <c r="T9" i="20"/>
  <c r="T10" i="20"/>
  <c r="T11" i="20"/>
  <c r="O11" i="20" s="1"/>
  <c r="T12" i="20"/>
  <c r="T13" i="20"/>
  <c r="T14" i="20"/>
  <c r="O14" i="20" s="1"/>
  <c r="T15" i="20"/>
  <c r="T16" i="20"/>
  <c r="T17" i="20"/>
  <c r="T18" i="20"/>
  <c r="O18" i="20" s="1"/>
  <c r="T3" i="20"/>
  <c r="O3" i="20" s="1"/>
  <c r="O16" i="20"/>
  <c r="O13" i="20"/>
  <c r="O12" i="20"/>
  <c r="O10" i="20"/>
  <c r="O8" i="20"/>
  <c r="O5" i="20"/>
  <c r="O4" i="20"/>
  <c r="A1" i="20"/>
  <c r="T3" i="18"/>
  <c r="O3" i="18" s="1"/>
  <c r="T3" i="19"/>
  <c r="O3" i="19" s="1"/>
  <c r="T8" i="18"/>
  <c r="O8" i="18" s="1"/>
  <c r="T4" i="18"/>
  <c r="T5" i="18"/>
  <c r="T6" i="18"/>
  <c r="T7" i="18"/>
  <c r="O7" i="18" s="1"/>
  <c r="T9" i="18"/>
  <c r="T10" i="18"/>
  <c r="T11" i="18"/>
  <c r="O11" i="18" s="1"/>
  <c r="T12" i="18"/>
  <c r="T13" i="18"/>
  <c r="T14" i="18"/>
  <c r="T15" i="18"/>
  <c r="T16" i="18"/>
  <c r="T17" i="18"/>
  <c r="T18" i="18"/>
  <c r="O4" i="18"/>
  <c r="T18" i="19"/>
  <c r="O18" i="19" s="1"/>
  <c r="T17" i="19"/>
  <c r="T16" i="19"/>
  <c r="O16" i="19" s="1"/>
  <c r="T15" i="19"/>
  <c r="T14" i="19"/>
  <c r="O14" i="19"/>
  <c r="T13" i="19"/>
  <c r="O13" i="19" s="1"/>
  <c r="T12" i="19"/>
  <c r="O12" i="19"/>
  <c r="T11" i="19"/>
  <c r="O11" i="19" s="1"/>
  <c r="T10" i="19"/>
  <c r="O10" i="19"/>
  <c r="T9" i="19"/>
  <c r="T8" i="19"/>
  <c r="O8" i="19"/>
  <c r="T7" i="19"/>
  <c r="O7" i="19" s="1"/>
  <c r="T6" i="19"/>
  <c r="O6" i="19"/>
  <c r="T5" i="19"/>
  <c r="O5" i="19" s="1"/>
  <c r="T4" i="19"/>
  <c r="O4" i="19"/>
  <c r="A1" i="19"/>
  <c r="O5" i="18"/>
  <c r="O6" i="18"/>
  <c r="O10" i="18"/>
  <c r="O12" i="18"/>
  <c r="O13" i="18"/>
  <c r="O14" i="18"/>
  <c r="O16" i="18"/>
  <c r="O18" i="18"/>
  <c r="A1" i="18"/>
  <c r="F91" i="1"/>
  <c r="G91" i="1"/>
  <c r="H91" i="1"/>
  <c r="I91" i="1"/>
  <c r="J91" i="1"/>
  <c r="K91" i="1"/>
  <c r="E91" i="1"/>
  <c r="L43" i="1" l="1"/>
  <c r="L42" i="1"/>
  <c r="B91" i="1" l="1"/>
  <c r="B47" i="1"/>
  <c r="A23" i="5"/>
  <c r="A21" i="5"/>
  <c r="A19" i="5"/>
  <c r="K29" i="1" l="1"/>
  <c r="I29" i="1"/>
  <c r="H29" i="1"/>
  <c r="B63" i="1" l="1"/>
  <c r="L62" i="1"/>
  <c r="L64" i="1" s="1"/>
  <c r="B62" i="1"/>
  <c r="L61" i="1"/>
  <c r="L59" i="1" s="1"/>
  <c r="B60" i="1"/>
  <c r="B58" i="1"/>
  <c r="B56" i="1"/>
  <c r="B54" i="1"/>
  <c r="L60" i="1" l="1"/>
  <c r="L63" i="1"/>
  <c r="A1" i="16" l="1"/>
  <c r="J29" i="1"/>
  <c r="G29" i="1"/>
  <c r="F29" i="1"/>
  <c r="H22" i="1"/>
  <c r="H31" i="1" s="1"/>
  <c r="I22" i="1"/>
  <c r="I31" i="1" s="1"/>
  <c r="K22" i="1"/>
  <c r="K31" i="1" s="1"/>
  <c r="F22" i="1"/>
  <c r="G22" i="1"/>
  <c r="J22" i="1"/>
  <c r="P27" i="1"/>
  <c r="P28" i="1"/>
  <c r="P20" i="1"/>
  <c r="P21" i="1"/>
  <c r="J31" i="1" l="1"/>
  <c r="G31" i="1"/>
  <c r="F31" i="1"/>
  <c r="D26" i="1"/>
  <c r="D27" i="1" s="1"/>
  <c r="D28" i="1" s="1"/>
  <c r="B7" i="5"/>
  <c r="B36" i="1"/>
  <c r="A8" i="5" l="1"/>
  <c r="C5" i="5" l="1"/>
  <c r="C11" i="5" s="1"/>
  <c r="A37" i="1" l="1"/>
  <c r="E38" i="1" s="1"/>
  <c r="P26" i="1"/>
  <c r="D29" i="1"/>
  <c r="P25" i="1"/>
  <c r="B13" i="5"/>
  <c r="B15" i="5"/>
  <c r="A15" i="5"/>
  <c r="A12" i="5"/>
  <c r="P29" i="1" l="1"/>
  <c r="K47" i="1" s="1"/>
  <c r="H64" i="1"/>
  <c r="H60" i="1"/>
  <c r="H56" i="1"/>
  <c r="H62" i="1"/>
  <c r="H58" i="1"/>
  <c r="H54" i="1"/>
  <c r="H43" i="1"/>
  <c r="H45" i="1" s="1"/>
  <c r="H47" i="1" s="1"/>
  <c r="H49" i="1" s="1"/>
  <c r="B9" i="5"/>
  <c r="A35" i="1"/>
  <c r="E36" i="1" s="1"/>
  <c r="B6" i="5" s="1"/>
  <c r="G38" i="1" l="1"/>
  <c r="K60" i="1"/>
  <c r="M60" i="1" s="1"/>
  <c r="O60" i="1" s="1"/>
  <c r="K58" i="1"/>
  <c r="M58" i="1" s="1"/>
  <c r="O58" i="1" s="1"/>
  <c r="K62" i="1"/>
  <c r="M62" i="1" s="1"/>
  <c r="M64" i="1" s="1"/>
  <c r="O64" i="1" s="1"/>
  <c r="K54" i="1"/>
  <c r="M54" i="1" s="1"/>
  <c r="O54" i="1" s="1"/>
  <c r="K49" i="1"/>
  <c r="K43" i="1"/>
  <c r="K64" i="1"/>
  <c r="K56" i="1"/>
  <c r="M56" i="1" s="1"/>
  <c r="O56" i="1" s="1"/>
  <c r="F43" i="1"/>
  <c r="A13" i="5"/>
  <c r="O62" i="1" l="1"/>
  <c r="E100" i="1"/>
  <c r="F100" i="1" l="1"/>
  <c r="G100" i="1"/>
  <c r="I100" i="1"/>
  <c r="D100" i="1"/>
  <c r="H100" i="1"/>
  <c r="C100" i="1"/>
  <c r="B38" i="1" l="1"/>
  <c r="D19" i="1"/>
  <c r="P18" i="1"/>
  <c r="B2" i="5"/>
  <c r="B3" i="5"/>
  <c r="A4" i="5"/>
  <c r="A3" i="5"/>
  <c r="A2" i="5"/>
  <c r="B4" i="5"/>
  <c r="P19" i="1"/>
  <c r="P22" i="1" l="1"/>
  <c r="D22" i="1"/>
  <c r="D20" i="1"/>
  <c r="D21" i="1" s="1"/>
  <c r="H46" i="1" l="1"/>
  <c r="H55" i="1"/>
  <c r="K48" i="1"/>
  <c r="M48" i="1" s="1"/>
  <c r="O48" i="1" s="1"/>
  <c r="K46" i="1"/>
  <c r="M46" i="1" s="1"/>
  <c r="O46" i="1" s="1"/>
  <c r="B5" i="5"/>
  <c r="H42" i="1"/>
  <c r="F42" i="1" s="1"/>
  <c r="H44" i="1"/>
  <c r="H48" i="1"/>
  <c r="H53" i="1"/>
  <c r="H57" i="1"/>
  <c r="H59" i="1"/>
  <c r="H63" i="1"/>
  <c r="H61" i="1"/>
  <c r="K61" i="1"/>
  <c r="M61" i="1" s="1"/>
  <c r="K53" i="1"/>
  <c r="M53" i="1" s="1"/>
  <c r="O53" i="1" s="1"/>
  <c r="K55" i="1"/>
  <c r="M55" i="1" s="1"/>
  <c r="O55" i="1" s="1"/>
  <c r="K63" i="1"/>
  <c r="K59" i="1"/>
  <c r="M59" i="1" s="1"/>
  <c r="O59" i="1" s="1"/>
  <c r="K57" i="1"/>
  <c r="M57" i="1" s="1"/>
  <c r="O57" i="1" s="1"/>
  <c r="M49" i="1"/>
  <c r="O49" i="1" s="1"/>
  <c r="M47" i="1"/>
  <c r="O47" i="1" s="1"/>
  <c r="K42" i="1"/>
  <c r="M43" i="1"/>
  <c r="O43" i="1" s="1"/>
  <c r="K45" i="1"/>
  <c r="M45" i="1" s="1"/>
  <c r="O45" i="1" s="1"/>
  <c r="P31" i="1"/>
  <c r="J100" i="1" s="1"/>
  <c r="I38" i="1"/>
  <c r="K44" i="1"/>
  <c r="M44" i="1" s="1"/>
  <c r="O44" i="1" s="1"/>
  <c r="B11" i="5"/>
  <c r="G36" i="1"/>
  <c r="J38" i="1" l="1"/>
  <c r="M38" i="1" s="1"/>
  <c r="M63" i="1"/>
  <c r="O63" i="1" s="1"/>
  <c r="O61" i="1"/>
  <c r="I36" i="1"/>
  <c r="J36" i="1" s="1"/>
  <c r="M36" i="1" s="1"/>
  <c r="M42" i="1"/>
  <c r="O42" i="1" s="1"/>
</calcChain>
</file>

<file path=xl/sharedStrings.xml><?xml version="1.0" encoding="utf-8"?>
<sst xmlns="http://schemas.openxmlformats.org/spreadsheetml/2006/main" count="1276" uniqueCount="339">
  <si>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</si>
  <si>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</si>
  <si>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</si>
  <si>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</si>
  <si>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</si>
  <si>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</si>
  <si>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</si>
  <si>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</si>
  <si>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</si>
  <si>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</si>
  <si>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</si>
  <si>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</si>
  <si>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</si>
  <si>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</si>
  <si>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</si>
  <si>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</si>
  <si>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</si>
  <si>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</si>
  <si>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</si>
  <si>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</si>
  <si>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</si>
  <si>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</si>
  <si>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</si>
  <si>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</si>
  <si>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</si>
  <si>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</si>
  <si>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</si>
  <si>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</si>
  <si>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</si>
  <si>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</si>
  <si>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</si>
  <si>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</si>
  <si>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</si>
  <si>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</si>
  <si>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</si>
  <si>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</si>
  <si>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SỐ LƯỢNG CẦN CẤP CHO TỔ CẮT (GROSS)</t>
  </si>
  <si>
    <t>WHITE</t>
  </si>
  <si>
    <t>BLACK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</si>
  <si>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</si>
  <si>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</si>
  <si>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</si>
  <si>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</si>
  <si>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</si>
  <si>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</si>
  <si>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</si>
  <si>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</si>
  <si>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</si>
  <si>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</si>
  <si>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</si>
  <si>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</si>
  <si>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DUYỆT HÌNH IN THEO</t>
  </si>
  <si>
    <t>THÔNG TIN ĐỊNH VỊ HÌNH IN</t>
  </si>
  <si>
    <t>TẤM LÓT THÙNG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</si>
  <si>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</si>
  <si>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</si>
  <si>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</si>
  <si>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</si>
  <si>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</si>
  <si>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</si>
  <si>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</si>
  <si>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</si>
  <si>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</si>
  <si>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</si>
  <si>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</si>
  <si>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</si>
  <si>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</si>
  <si>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>-SỐ LƯỢNG NHÃN SIZE NHƯ SAU :</t>
  </si>
  <si>
    <t>XS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</si>
  <si>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</si>
  <si>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</si>
  <si>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</si>
  <si>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</si>
  <si>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</si>
  <si>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</si>
  <si>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</si>
  <si>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</si>
  <si>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</si>
  <si>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</si>
  <si>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</si>
  <si>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</si>
  <si>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</si>
  <si>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</si>
  <si>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</si>
  <si>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</si>
  <si>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</si>
  <si>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</si>
  <si>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</si>
  <si>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</si>
  <si>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</si>
  <si>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</si>
  <si>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</si>
  <si>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</si>
  <si>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</si>
  <si>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</si>
  <si>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</si>
  <si>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</si>
  <si>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</si>
  <si>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</si>
  <si>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</si>
  <si>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</si>
  <si>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</si>
  <si>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</si>
  <si>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</si>
  <si>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</si>
  <si>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</si>
  <si>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</si>
  <si>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</si>
  <si>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</si>
  <si>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</si>
  <si>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</si>
  <si>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</si>
  <si>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</si>
  <si>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</si>
  <si>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</si>
  <si>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</si>
  <si>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</si>
  <si>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</si>
  <si>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</si>
  <si>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3XL</t>
  </si>
  <si>
    <t>LƯU Ý :</t>
  </si>
  <si>
    <t>2XL</t>
  </si>
  <si>
    <t>BAO BIG POLYBAG 100X120CM</t>
  </si>
  <si>
    <t>ALD</t>
  </si>
  <si>
    <t xml:space="preserve">duyệt theo quần mẫu SATURDAY màu CREAM  chuyển cùng tác nghiệp </t>
  </si>
  <si>
    <t>-CÁCH GẮN NHÃN NHƯ QUẦN MẪU GỬI KÈM - KHÔNG ĐƯỢC KHÁC / THAY ĐỔI</t>
  </si>
  <si>
    <t>KHÔNG WASH</t>
  </si>
  <si>
    <t>TANKTOP</t>
  </si>
  <si>
    <t>RAIN FOREST</t>
  </si>
  <si>
    <t>PRISTIINE</t>
  </si>
  <si>
    <t>DUYỆT CHẤT LƯỢNG VÀ MÀU SẮC HÌNH IN THEO STRIKE CHUYỂN SAU</t>
  </si>
  <si>
    <t>MÀU SẮC</t>
  </si>
  <si>
    <t>KÍCH THƯỚC</t>
  </si>
  <si>
    <t>ARTWORK</t>
  </si>
  <si>
    <t>PMS 663 C</t>
  </si>
  <si>
    <t>PMS 5535 C</t>
  </si>
  <si>
    <t>THÊU:</t>
  </si>
  <si>
    <t>2 INCH</t>
  </si>
  <si>
    <t>ĐỊNH VỊ HÌNH IN: LOGO NB NHỎ DƯỚI ĐỈNH VAI</t>
  </si>
  <si>
    <t>5 3/4 inch</t>
  </si>
  <si>
    <t>JET BLACK</t>
  </si>
  <si>
    <t>DUST BLUE</t>
  </si>
  <si>
    <t>GẮN NHÃN BÊN TRONG ÁO, TẠI SƯỜN TRÁI NGƯỜI MẶC, TRÊN MÉP LAI 5 INCH, GIỮA 2 LỚP ÁO</t>
  </si>
  <si>
    <t>100% COTTON</t>
  </si>
  <si>
    <t>VIỀN ÁO</t>
  </si>
  <si>
    <t>VẢI PHỤ</t>
  </si>
  <si>
    <t>ĐỊNH VỊ HÌNH IN: 
TẠI CHÍNH GIỮA CỔ SAU Ở MẶT TRONG, DƯỚI ĐƯỜNG TRA CỔ</t>
  </si>
  <si>
    <t>Front Body Length</t>
  </si>
  <si>
    <t>Back Body Length</t>
  </si>
  <si>
    <t>Front Neck Drop</t>
  </si>
  <si>
    <t>ĐỈNH VAI ĐẾN ĐƯỜNG MAY CỔ</t>
  </si>
  <si>
    <t>Back Neck Drop</t>
  </si>
  <si>
    <t>Back Neck Width</t>
  </si>
  <si>
    <t>RỘNG CỔ SAU</t>
  </si>
  <si>
    <t>Shoulder Slope</t>
  </si>
  <si>
    <t>XUÔI VAI</t>
  </si>
  <si>
    <t>Across Shoulder</t>
  </si>
  <si>
    <t>Across Front Edge to Edge</t>
  </si>
  <si>
    <t>Across Back Edge to Edge</t>
  </si>
  <si>
    <t>Chest Width</t>
  </si>
  <si>
    <t>Bottom Opening Width- At Edge</t>
  </si>
  <si>
    <t>Bottom Hem Height</t>
  </si>
  <si>
    <t>Armhole Drop</t>
  </si>
  <si>
    <t>HẠ NÁCH</t>
  </si>
  <si>
    <t>Binding Width</t>
  </si>
  <si>
    <t>TO BẢN DÂY VIỀN</t>
  </si>
  <si>
    <t>VẢI CHÍNH + VIỀN ÁO</t>
  </si>
  <si>
    <t>TẠI MÉP LAI</t>
  </si>
  <si>
    <t>MAINLINE</t>
  </si>
  <si>
    <t>NHÃN SƯỜN NGOÀI ALD-ML02</t>
  </si>
  <si>
    <t>p</t>
  </si>
  <si>
    <t xml:space="preserve">Sample Size: M
POINT OF MEASURE  </t>
  </si>
  <si>
    <t xml:space="preserve">CODE   </t>
  </si>
  <si>
    <t xml:space="preserve"> HOW TO MEASURE   </t>
  </si>
  <si>
    <t xml:space="preserve">CRITICAL  </t>
  </si>
  <si>
    <t xml:space="preserve"> TYPE  </t>
  </si>
  <si>
    <t xml:space="preserve">TOLERANCE </t>
  </si>
  <si>
    <t>CF Artwork Placement below CF Neckline</t>
  </si>
  <si>
    <t>S&amp;K01</t>
  </si>
  <si>
    <t>HPS to bottom edge</t>
  </si>
  <si>
    <t>S&amp;K02</t>
  </si>
  <si>
    <t>CB neck seam to bottom edge</t>
  </si>
  <si>
    <t>S&amp;K04</t>
  </si>
  <si>
    <t>HPS to neck seam</t>
  </si>
  <si>
    <t>S&amp;K05</t>
  </si>
  <si>
    <t>S&amp;K06</t>
  </si>
  <si>
    <t>Seam to seam at back neck, at HPS point</t>
  </si>
  <si>
    <t>S&amp;K08</t>
  </si>
  <si>
    <t>Shoulder point perpendicular to HPS</t>
  </si>
  <si>
    <t>S&amp;K09</t>
  </si>
  <si>
    <t>Edge to edge</t>
  </si>
  <si>
    <t>S&amp;K106</t>
  </si>
  <si>
    <t>Edge to Edge</t>
  </si>
  <si>
    <t>S&amp;K107</t>
  </si>
  <si>
    <t>S&amp;K012</t>
  </si>
  <si>
    <t>1" Below armhole- edge to edge</t>
  </si>
  <si>
    <t>S&amp;K013</t>
  </si>
  <si>
    <t>At bottom edge</t>
  </si>
  <si>
    <t>S&amp;K014</t>
  </si>
  <si>
    <t>Bottom edge to stitch line or trim seam</t>
  </si>
  <si>
    <t>S&amp;K016</t>
  </si>
  <si>
    <t>Below HPS - measure perpendicular</t>
  </si>
  <si>
    <t>S&amp;K460</t>
  </si>
  <si>
    <t>S&amp;K112</t>
  </si>
  <si>
    <t>From Top Edge of Neck to Top Edge of Logo</t>
  </si>
  <si>
    <t>DÀI ÁO THÂN TRƯỚC</t>
  </si>
  <si>
    <t>DÀI ÁO THÂN SAU</t>
  </si>
  <si>
    <t>NGANG THÂN TRƯỚC - MÉP ĐẾN MÉP</t>
  </si>
  <si>
    <t>NGANG THÂN SAU - MÉP ĐẾN MÉP</t>
  </si>
  <si>
    <t>RỘNG NGỰC</t>
  </si>
  <si>
    <t>RỘNG LAI ÁO - TẠI MÉP</t>
  </si>
  <si>
    <t>CAO LAI ÁO</t>
  </si>
  <si>
    <t>TỪ ĐỈNH VAI ĐẾN MÉP LAI</t>
  </si>
  <si>
    <t>TỪ GIỮA CỔ SAU ĐẾN MÉP</t>
  </si>
  <si>
    <t>ĐƯỜNG MAY ĐẾN ĐƯỜNG MAY TẠI CỔ SAU, TẠI ĐỈNH VAI</t>
  </si>
  <si>
    <t>ĐIỂM VAI ĐẾN ĐỈNH VAI</t>
  </si>
  <si>
    <t>HẠ 1'' DƯỚI NÁCH - MÉP ĐẾN MÉP</t>
  </si>
  <si>
    <t>MÉP ĐẾN ĐƯỜNG DIỄU</t>
  </si>
  <si>
    <t>TỪ MÉP CỔ ĐẾN MÉP LOGO</t>
  </si>
  <si>
    <t>THÔNG TIN SAU</t>
  </si>
  <si>
    <t>NHƯ TÀI LIỆU ĐÍNH KÈM</t>
  </si>
  <si>
    <t>THÊU BÁN THÀNH PHẨM THÂN TRƯỚC</t>
  </si>
  <si>
    <t>-CÁCH MAY THEO NHƯ ÁO MẪU + TÀI LIỆU</t>
  </si>
  <si>
    <t>GẬP ĐÔI, MAY TẠI SƯỜN TRÁI NGƯỜI MẶC, TỪ LAI ÁO LÊN 7 INCH, MAY 
( BÊN NGOÀI ÁO)</t>
  </si>
  <si>
    <t>BRIGHT WHITE</t>
  </si>
  <si>
    <t>TT - RIB300_RIB 2X2 100% COTTON</t>
  </si>
  <si>
    <t>CHỈ 40/2 MAY CHÍNH + VẮT SỔ</t>
  </si>
  <si>
    <t>NHÃN CHÍNH ML03</t>
  </si>
  <si>
    <t>PCS</t>
  </si>
  <si>
    <t>ĐÍNH 4 CẠNH NHÃN TẠI GIỮA CỔ SAU,TỪ VIỀN CỔ SAU XUỐNG 1,5CM - BÊN TRONG ÁO</t>
  </si>
  <si>
    <t>Neck Width 2" Above Top Edge of Neckline</t>
  </si>
  <si>
    <t>RỘNG CỔ TRÊN MÉP CỔ 2''</t>
  </si>
  <si>
    <t>MÉP ĐẾN MÉP</t>
  </si>
  <si>
    <t>PAUL'S SAMPLE</t>
  </si>
  <si>
    <t>SHIPPING SAMPLE</t>
  </si>
  <si>
    <t>Bright White</t>
  </si>
  <si>
    <t>Jet Black</t>
  </si>
  <si>
    <t>THÔNG SỐ FULL SIZE</t>
  </si>
  <si>
    <t>S&amp;K006</t>
  </si>
  <si>
    <t>DƯỚI ĐỈNH VAI ĐẾN HẠ NÁCH ĐO VUÔNG GÓC</t>
  </si>
  <si>
    <t>MÀU TÁC NGHIỆP</t>
  </si>
  <si>
    <t>THẺ BÀI ALD ALD-T06P</t>
  </si>
  <si>
    <t>A15-0293, A15-0320</t>
  </si>
  <si>
    <t>UPC STICKER 2X3"</t>
  </si>
  <si>
    <t>BAO NYLON ALD - 12" X 15" (RECYLCED)
CODE:   ALD-PB01-R</t>
  </si>
  <si>
    <t>CLEAR</t>
  </si>
  <si>
    <t xml:space="preserve">THÙNG CARTON </t>
  </si>
  <si>
    <t>THEO TÀI LIỆU ĐÓNG GÓI</t>
  </si>
  <si>
    <t xml:space="preserve">DÁN STICKER Ở MẶT SAU TÚI, Ở GỐC TRÊN BÊN PHẢI </t>
  </si>
  <si>
    <t>ALSS24P0284001T00K LOT 0712/11 ÁNH A CẤP 395 M
 LOT 0714/11 ÁNH A CẤP 903 M</t>
  </si>
  <si>
    <t>LỖI VẢI (DEFECT)
+ ĐẦU KHÚC</t>
  </si>
  <si>
    <t>SỐ LƯỢNG CẦN CẤP CHO TEST INHOUSE</t>
  </si>
  <si>
    <t>SỐ LƯỢNG CẦN CẤP CHO TEST OUTSOURCE</t>
  </si>
  <si>
    <t>BAO BIG POLYBAG 100X120CMTHÙNG CARTON  VÀTẤM LÓT THÙNG</t>
  </si>
  <si>
    <t>NHÃN THÀNH PHẦN 100% COTTON ALD-COO-505</t>
  </si>
  <si>
    <t>K1500</t>
  </si>
  <si>
    <t>BK2724</t>
  </si>
  <si>
    <t>DUNG SAI</t>
  </si>
  <si>
    <t xml:space="preserve"> LOT 0808/11 ÁNH A CẤP961 M</t>
  </si>
  <si>
    <t>HÌNH THÊU THÂN TRƯỚC DƯỚI ĐƯỜNG MAY CỔ TỪ MÉP CỔ ĐẾN MÉP LOGO</t>
  </si>
  <si>
    <t>THÚY NGUYỄN - 252</t>
  </si>
  <si>
    <t>SS25CT027</t>
  </si>
  <si>
    <t xml:space="preserve">Script Logo Tank Top </t>
  </si>
  <si>
    <t xml:space="preserve">SS25 </t>
  </si>
  <si>
    <t>A15  SS25   S2734</t>
  </si>
  <si>
    <t>IN NHÃN CỔ TẠI BÊN TRONG THÂN SAU - IN BTP TẠI UA</t>
  </si>
  <si>
    <t>THEO NHƯ TECH PACK</t>
  </si>
  <si>
    <t xml:space="preserve">TÁC NGHIỆP MAY MẪU PROTO: THAM KHẢO CÁCH MAY THEO ÁO MẪU PPS MÃ SS24CT037 CHUYỂN CÙNG TÁC NGHIỆP </t>
  </si>
  <si>
    <t>true</t>
  </si>
  <si>
    <t>Full</t>
  </si>
  <si>
    <t>1/2 in</t>
  </si>
  <si>
    <t>26 1/2 in</t>
  </si>
  <si>
    <t>27 3/8 in</t>
  </si>
  <si>
    <t>28 1/4 in</t>
  </si>
  <si>
    <t>24 1/8 in</t>
  </si>
  <si>
    <t>25 in</t>
  </si>
  <si>
    <t>25 7/8 in</t>
  </si>
  <si>
    <t>false</t>
  </si>
  <si>
    <t>1/8 in</t>
  </si>
  <si>
    <t>6 1/8 in</t>
  </si>
  <si>
    <t>6 1/4 in</t>
  </si>
  <si>
    <t>6 3/8 in</t>
  </si>
  <si>
    <t>2 3/8 in</t>
  </si>
  <si>
    <t>1/4 in</t>
  </si>
  <si>
    <t>6 5/8 in</t>
  </si>
  <si>
    <t>6 7/8 in</t>
  </si>
  <si>
    <t>4 7/8 in</t>
  </si>
  <si>
    <t>Half</t>
  </si>
  <si>
    <t>3/8 in</t>
  </si>
  <si>
    <t>10 in</t>
  </si>
  <si>
    <t>10 1/4 in</t>
  </si>
  <si>
    <t>10 1/2 in</t>
  </si>
  <si>
    <t>8 3/8 in</t>
  </si>
  <si>
    <t>8 5/8 in</t>
  </si>
  <si>
    <t>8 7/8 in</t>
  </si>
  <si>
    <t>8 3/4 in</t>
  </si>
  <si>
    <t>9 in</t>
  </si>
  <si>
    <t>9 1/4 in</t>
  </si>
  <si>
    <t>11 1/4 in</t>
  </si>
  <si>
    <t>12 1/4 in</t>
  </si>
  <si>
    <t>7/8 in</t>
  </si>
  <si>
    <t>10 5/8 in</t>
  </si>
  <si>
    <t>11 in</t>
  </si>
  <si>
    <t>11 3/8 in</t>
  </si>
  <si>
    <t>7/16 in</t>
  </si>
  <si>
    <t>1 1/2 in</t>
  </si>
  <si>
    <t>1 5/8 in</t>
  </si>
  <si>
    <t>1 3/4 in</t>
  </si>
  <si>
    <t>29 1/8 in</t>
  </si>
  <si>
    <t>30 in</t>
  </si>
  <si>
    <t>30 7/8 in</t>
  </si>
  <si>
    <t>26 3/4 in</t>
  </si>
  <si>
    <t>27 5/8 in</t>
  </si>
  <si>
    <t>28 1/2 in</t>
  </si>
  <si>
    <t>6 1/2 in</t>
  </si>
  <si>
    <t>6 3/4 in</t>
  </si>
  <si>
    <t>7 1/8 in</t>
  </si>
  <si>
    <t>7 3/8 in</t>
  </si>
  <si>
    <t>7 5/8 in</t>
  </si>
  <si>
    <t>10 3/4 in</t>
  </si>
  <si>
    <t>11 3/4 in</t>
  </si>
  <si>
    <t>9 1/8 in</t>
  </si>
  <si>
    <t>9 5/8 in</t>
  </si>
  <si>
    <t>10 1/8 in</t>
  </si>
  <si>
    <t>9 1/2 in</t>
  </si>
  <si>
    <t>13 1/4 in</t>
  </si>
  <si>
    <t>14 3/4 in</t>
  </si>
  <si>
    <t>16 1/4 in</t>
  </si>
  <si>
    <t>12 3/4 in</t>
  </si>
  <si>
    <t>1 7/8 in</t>
  </si>
  <si>
    <t>2 in</t>
  </si>
  <si>
    <t>2 1/8 in</t>
  </si>
  <si>
    <t>ADJUST BY +/-</t>
  </si>
  <si>
    <t>REVISED  SPEC</t>
  </si>
  <si>
    <t>MEASUREMENT NOTES</t>
  </si>
  <si>
    <t>PROTO - RCVD size M</t>
  </si>
  <si>
    <t>VARIANCE</t>
  </si>
  <si>
    <t>PROTO - RCVD size XS</t>
  </si>
  <si>
    <t>PROTO - RCVD size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</si>
</sst>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8"/>
      <color theme="1"/>
      <name val="Muli"/>
    </font>
    <font>
      <sz val="10"/>
      <color rgb="FF000000"/>
      <name val="Times New Roman"/>
      <family val="1"/>
    </font>
    <font>
      <sz val="20"/>
      <name val="Muli"/>
    </font>
    <font>
      <sz val="26"/>
      <color theme="1"/>
      <name val="Muli"/>
    </font>
    <font>
      <b/>
      <sz val="27"/>
      <name val="Muli"/>
    </font>
    <font>
      <sz val="34"/>
      <name val="Muli"/>
    </font>
    <font>
      <b/>
      <sz val="42"/>
      <name val="Muli"/>
    </font>
    <font>
      <b/>
      <sz val="48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b/>
      <sz val="22"/>
      <color rgb="FF000000"/>
      <name val="Arial"/>
      <family val="2"/>
    </font>
    <font>
      <b/>
      <sz val="22"/>
      <color rgb="FF000000"/>
      <name val="Times New Roman"/>
      <family val="1"/>
    </font>
    <font>
      <b/>
      <sz val="22"/>
      <name val="Arial"/>
      <family val="2"/>
    </font>
    <font>
      <sz val="22"/>
      <color rgb="FF000000"/>
      <name val="Muli"/>
    </font>
    <font>
      <sz val="22"/>
      <color rgb="FF052937"/>
      <name val="Arial MT"/>
      <family val="2"/>
    </font>
    <font>
      <b/>
      <sz val="20"/>
      <color indexed="48"/>
      <name val="Muli"/>
    </font>
    <font>
      <b/>
      <sz val="20"/>
      <name val="Muli"/>
    </font>
    <font>
      <b/>
      <sz val="18"/>
      <color rgb="FFFF0000"/>
      <name val="Muli"/>
    </font>
    <font>
      <b/>
      <sz val="48"/>
      <name val="Calibri"/>
      <family val="2"/>
      <scheme val="minor"/>
    </font>
    <font>
      <sz val="20"/>
      <name val="Arial"/>
      <family val="2"/>
    </font>
    <font>
      <b/>
      <sz val="18"/>
      <name val="Muli"/>
    </font>
    <font>
      <sz val="2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5FAFF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6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9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6" applyNumberFormat="0" applyProtection="0">
      <alignment horizontal="right" vertical="center"/>
    </xf>
    <xf numFmtId="0" fontId="5" fillId="8" borderId="16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7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8" fillId="0" borderId="0"/>
    <xf numFmtId="0" fontId="68" fillId="0" borderId="0"/>
    <xf numFmtId="0" fontId="68" fillId="0" borderId="0"/>
  </cellStyleXfs>
  <cellXfs count="346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9" xfId="0" applyNumberFormat="1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vertical="center"/>
    </xf>
    <xf numFmtId="0" fontId="43" fillId="2" borderId="4" xfId="0" applyFont="1" applyFill="1" applyBorder="1" applyAlignment="1">
      <alignment vertical="center" wrapText="1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9" xfId="0" quotePrefix="1" applyFont="1" applyFill="1" applyBorder="1" applyAlignment="1">
      <alignment horizontal="left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37" xfId="0" applyFont="1" applyBorder="1"/>
    <xf numFmtId="0" fontId="27" fillId="0" borderId="18" xfId="0" applyFont="1" applyBorder="1"/>
    <xf numFmtId="0" fontId="27" fillId="0" borderId="19" xfId="0" applyFont="1" applyBorder="1"/>
    <xf numFmtId="0" fontId="27" fillId="0" borderId="20" xfId="0" applyFont="1" applyBorder="1"/>
    <xf numFmtId="0" fontId="2" fillId="0" borderId="0" xfId="0" applyFont="1"/>
    <xf numFmtId="0" fontId="47" fillId="0" borderId="0" xfId="0" applyFont="1"/>
    <xf numFmtId="0" fontId="27" fillId="0" borderId="21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1" xfId="0" applyFont="1" applyBorder="1"/>
    <xf numFmtId="0" fontId="49" fillId="0" borderId="32" xfId="0" applyFont="1" applyBorder="1"/>
    <xf numFmtId="0" fontId="48" fillId="0" borderId="32" xfId="0" applyFont="1" applyBorder="1" applyAlignment="1">
      <alignment horizontal="center"/>
    </xf>
    <xf numFmtId="0" fontId="48" fillId="0" borderId="33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4" xfId="0" applyFont="1" applyBorder="1"/>
    <xf numFmtId="0" fontId="42" fillId="0" borderId="35" xfId="0" applyFont="1" applyBorder="1"/>
    <xf numFmtId="0" fontId="42" fillId="0" borderId="35" xfId="0" applyFont="1" applyBorder="1" applyAlignment="1">
      <alignment horizontal="center"/>
    </xf>
    <xf numFmtId="165" fontId="42" fillId="0" borderId="36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37" xfId="0" applyNumberFormat="1" applyFont="1" applyBorder="1" applyAlignment="1">
      <alignment horizontal="center"/>
    </xf>
    <xf numFmtId="165" fontId="42" fillId="0" borderId="38" xfId="0" applyNumberFormat="1" applyFont="1" applyBorder="1" applyAlignment="1">
      <alignment horizontal="center" wrapText="1"/>
    </xf>
    <xf numFmtId="165" fontId="42" fillId="0" borderId="38" xfId="0" applyNumberFormat="1" applyFont="1" applyBorder="1" applyAlignment="1">
      <alignment horizontal="center"/>
    </xf>
    <xf numFmtId="165" fontId="42" fillId="0" borderId="36" xfId="0" applyNumberFormat="1" applyFont="1" applyBorder="1" applyAlignment="1">
      <alignment horizontal="center"/>
    </xf>
    <xf numFmtId="0" fontId="42" fillId="0" borderId="39" xfId="0" applyFont="1" applyBorder="1"/>
    <xf numFmtId="165" fontId="42" fillId="0" borderId="39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25" fillId="2" borderId="41" xfId="0" applyFont="1" applyFill="1" applyBorder="1" applyAlignment="1">
      <alignment vertical="center"/>
    </xf>
    <xf numFmtId="0" fontId="26" fillId="2" borderId="41" xfId="0" applyFont="1" applyFill="1" applyBorder="1" applyAlignment="1">
      <alignment vertical="center" wrapText="1"/>
    </xf>
    <xf numFmtId="0" fontId="25" fillId="2" borderId="42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9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9" xfId="2" applyFont="1" applyFill="1" applyBorder="1" applyAlignment="1">
      <alignment horizontal="center" vertical="center"/>
    </xf>
    <xf numFmtId="0" fontId="56" fillId="0" borderId="9" xfId="2" applyFont="1" applyBorder="1" applyAlignment="1">
      <alignment horizontal="center" vertical="center" wrapText="1"/>
    </xf>
    <xf numFmtId="0" fontId="57" fillId="0" borderId="9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1" fontId="55" fillId="0" borderId="9" xfId="2" applyNumberFormat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36" fillId="12" borderId="0" xfId="0" applyFont="1" applyFill="1" applyAlignment="1">
      <alignment horizontal="left" vertical="center"/>
    </xf>
    <xf numFmtId="0" fontId="36" fillId="12" borderId="0" xfId="0" applyFont="1" applyFill="1" applyAlignment="1">
      <alignment horizontal="center" vertical="center"/>
    </xf>
    <xf numFmtId="1" fontId="36" fillId="12" borderId="0" xfId="0" applyNumberFormat="1" applyFont="1" applyFill="1" applyAlignment="1">
      <alignment horizontal="right" vertical="center"/>
    </xf>
    <xf numFmtId="1" fontId="36" fillId="12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58" fillId="13" borderId="9" xfId="2" applyFont="1" applyFill="1" applyBorder="1" applyAlignment="1">
      <alignment horizontal="center"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4" borderId="3" xfId="0" applyFont="1" applyFill="1" applyBorder="1" applyAlignment="1">
      <alignment horizontal="center" vertical="center"/>
    </xf>
    <xf numFmtId="1" fontId="26" fillId="14" borderId="3" xfId="0" applyNumberFormat="1" applyFont="1" applyFill="1" applyBorder="1" applyAlignment="1">
      <alignment vertical="center"/>
    </xf>
    <xf numFmtId="1" fontId="26" fillId="14" borderId="3" xfId="0" applyNumberFormat="1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1" fontId="64" fillId="0" borderId="9" xfId="1" applyNumberFormat="1" applyFont="1" applyBorder="1" applyAlignment="1">
      <alignment horizontal="center" vertical="center" wrapText="1"/>
    </xf>
    <xf numFmtId="1" fontId="32" fillId="0" borderId="9" xfId="1" applyNumberFormat="1" applyFont="1" applyBorder="1" applyAlignment="1">
      <alignment horizontal="center" vertical="center" wrapText="1"/>
    </xf>
    <xf numFmtId="1" fontId="31" fillId="2" borderId="9" xfId="0" applyNumberFormat="1" applyFont="1" applyFill="1" applyBorder="1" applyAlignment="1">
      <alignment horizontal="center" vertical="center"/>
    </xf>
    <xf numFmtId="2" fontId="31" fillId="2" borderId="9" xfId="0" applyNumberFormat="1" applyFont="1" applyFill="1" applyBorder="1" applyAlignment="1">
      <alignment horizontal="center" vertical="center"/>
    </xf>
    <xf numFmtId="165" fontId="31" fillId="2" borderId="9" xfId="0" applyNumberFormat="1" applyFont="1" applyFill="1" applyBorder="1" applyAlignment="1">
      <alignment horizontal="center" vertical="center"/>
    </xf>
    <xf numFmtId="1" fontId="32" fillId="2" borderId="8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65" fillId="2" borderId="0" xfId="0" applyFont="1" applyFill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1" fontId="31" fillId="2" borderId="10" xfId="0" applyNumberFormat="1" applyFont="1" applyFill="1" applyBorder="1" applyAlignment="1">
      <alignment vertical="center" wrapText="1"/>
    </xf>
    <xf numFmtId="0" fontId="32" fillId="0" borderId="6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67" fillId="0" borderId="0" xfId="0" applyFont="1" applyAlignment="1">
      <alignment vertical="center"/>
    </xf>
    <xf numFmtId="0" fontId="31" fillId="2" borderId="43" xfId="0" applyFont="1" applyFill="1" applyBorder="1" applyAlignment="1">
      <alignment horizontal="center" vertical="center" wrapText="1"/>
    </xf>
    <xf numFmtId="0" fontId="31" fillId="2" borderId="43" xfId="0" applyFont="1" applyFill="1" applyBorder="1" applyAlignment="1">
      <alignment horizontal="center" vertical="center"/>
    </xf>
    <xf numFmtId="1" fontId="31" fillId="2" borderId="43" xfId="0" applyNumberFormat="1" applyFont="1" applyFill="1" applyBorder="1" applyAlignment="1">
      <alignment horizontal="center" vertical="center" wrapText="1"/>
    </xf>
    <xf numFmtId="165" fontId="31" fillId="2" borderId="43" xfId="0" applyNumberFormat="1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1" fontId="26" fillId="14" borderId="3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31" fillId="2" borderId="8" xfId="0" applyFont="1" applyFill="1" applyBorder="1" applyAlignment="1">
      <alignment vertical="center"/>
    </xf>
    <xf numFmtId="1" fontId="32" fillId="2" borderId="0" xfId="0" applyNumberFormat="1" applyFont="1" applyFill="1" applyAlignment="1">
      <alignment horizontal="center" vertical="center"/>
    </xf>
    <xf numFmtId="0" fontId="65" fillId="2" borderId="0" xfId="0" quotePrefix="1" applyFon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1" fontId="26" fillId="14" borderId="0" xfId="0" applyNumberFormat="1" applyFont="1" applyFill="1" applyAlignment="1">
      <alignment horizontal="center" vertical="center"/>
    </xf>
    <xf numFmtId="3" fontId="38" fillId="2" borderId="0" xfId="0" applyNumberFormat="1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31" fillId="10" borderId="0" xfId="0" applyFont="1" applyFill="1" applyAlignment="1">
      <alignment vertical="center"/>
    </xf>
    <xf numFmtId="1" fontId="31" fillId="2" borderId="0" xfId="0" applyNumberFormat="1" applyFont="1" applyFill="1" applyAlignment="1">
      <alignment vertical="center"/>
    </xf>
    <xf numFmtId="0" fontId="70" fillId="0" borderId="0" xfId="0" applyFont="1" applyAlignment="1">
      <alignment vertical="center"/>
    </xf>
    <xf numFmtId="165" fontId="31" fillId="0" borderId="43" xfId="0" applyNumberFormat="1" applyFont="1" applyBorder="1" applyAlignment="1">
      <alignment horizontal="center" vertical="center"/>
    </xf>
    <xf numFmtId="1" fontId="31" fillId="0" borderId="43" xfId="0" applyNumberFormat="1" applyFont="1" applyBorder="1" applyAlignment="1">
      <alignment horizontal="center" vertical="center"/>
    </xf>
    <xf numFmtId="1" fontId="69" fillId="2" borderId="43" xfId="0" applyNumberFormat="1" applyFont="1" applyFill="1" applyBorder="1" applyAlignment="1">
      <alignment horizontal="center" vertical="center" wrapText="1"/>
    </xf>
    <xf numFmtId="1" fontId="55" fillId="5" borderId="9" xfId="2" applyNumberFormat="1" applyFont="1" applyFill="1" applyBorder="1" applyAlignment="1">
      <alignment horizontal="center" vertical="center" wrapText="1"/>
    </xf>
    <xf numFmtId="0" fontId="32" fillId="0" borderId="9" xfId="0" applyFont="1" applyBorder="1" applyAlignment="1">
      <alignment vertical="center"/>
    </xf>
    <xf numFmtId="1" fontId="31" fillId="2" borderId="9" xfId="0" applyNumberFormat="1" applyFont="1" applyFill="1" applyBorder="1" applyAlignment="1">
      <alignment vertical="center" wrapText="1"/>
    </xf>
    <xf numFmtId="0" fontId="45" fillId="2" borderId="9" xfId="0" quotePrefix="1" applyFont="1" applyFill="1" applyBorder="1" applyAlignment="1">
      <alignment vertical="center" wrapText="1"/>
    </xf>
    <xf numFmtId="0" fontId="31" fillId="9" borderId="0" xfId="0" applyFont="1" applyFill="1" applyAlignment="1">
      <alignment horizontal="left" vertical="center" wrapText="1"/>
    </xf>
    <xf numFmtId="12" fontId="69" fillId="0" borderId="0" xfId="0" quotePrefix="1" applyNumberFormat="1" applyFont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0" fontId="31" fillId="2" borderId="46" xfId="0" applyFont="1" applyFill="1" applyBorder="1" applyAlignment="1">
      <alignment horizontal="center" vertical="center" wrapText="1"/>
    </xf>
    <xf numFmtId="1" fontId="69" fillId="2" borderId="46" xfId="0" applyNumberFormat="1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/>
    </xf>
    <xf numFmtId="1" fontId="31" fillId="2" borderId="46" xfId="0" applyNumberFormat="1" applyFont="1" applyFill="1" applyBorder="1" applyAlignment="1">
      <alignment horizontal="center" vertical="center" wrapText="1"/>
    </xf>
    <xf numFmtId="165" fontId="31" fillId="2" borderId="46" xfId="0" applyNumberFormat="1" applyFont="1" applyFill="1" applyBorder="1" applyAlignment="1">
      <alignment horizontal="center" vertical="center"/>
    </xf>
    <xf numFmtId="165" fontId="31" fillId="0" borderId="46" xfId="0" applyNumberFormat="1" applyFont="1" applyBorder="1" applyAlignment="1">
      <alignment horizontal="center" vertical="center"/>
    </xf>
    <xf numFmtId="1" fontId="31" fillId="0" borderId="46" xfId="0" applyNumberFormat="1" applyFont="1" applyBorder="1" applyAlignment="1">
      <alignment horizontal="center" vertical="center"/>
    </xf>
    <xf numFmtId="1" fontId="63" fillId="0" borderId="46" xfId="0" applyNumberFormat="1" applyFont="1" applyBorder="1" applyAlignment="1">
      <alignment horizontal="center" vertical="center" wrapText="1"/>
    </xf>
    <xf numFmtId="0" fontId="63" fillId="0" borderId="46" xfId="0" applyFont="1" applyBorder="1" applyAlignment="1">
      <alignment horizontal="center" vertical="center" wrapText="1"/>
    </xf>
    <xf numFmtId="0" fontId="63" fillId="0" borderId="47" xfId="0" applyFont="1" applyBorder="1" applyAlignment="1">
      <alignment horizontal="center" vertical="center" wrapText="1"/>
    </xf>
    <xf numFmtId="0" fontId="71" fillId="2" borderId="0" xfId="0" quotePrefix="1" applyFont="1" applyFill="1" applyAlignment="1">
      <alignment horizontal="left" vertical="center"/>
    </xf>
    <xf numFmtId="0" fontId="74" fillId="0" borderId="0" xfId="61" applyFont="1" applyAlignment="1">
      <alignment horizontal="left" vertical="center"/>
    </xf>
    <xf numFmtId="0" fontId="75" fillId="0" borderId="0" xfId="61" applyFont="1" applyAlignment="1">
      <alignment horizontal="left" vertical="center"/>
    </xf>
    <xf numFmtId="0" fontId="76" fillId="0" borderId="0" xfId="61" applyFont="1" applyAlignment="1">
      <alignment vertical="center" wrapText="1"/>
    </xf>
    <xf numFmtId="0" fontId="78" fillId="0" borderId="9" xfId="61" applyFont="1" applyBorder="1" applyAlignment="1">
      <alignment horizontal="center" vertical="center" wrapText="1"/>
    </xf>
    <xf numFmtId="0" fontId="79" fillId="0" borderId="9" xfId="61" applyFont="1" applyBorder="1" applyAlignment="1">
      <alignment horizontal="center" vertical="center" wrapText="1"/>
    </xf>
    <xf numFmtId="0" fontId="79" fillId="0" borderId="0" xfId="61" applyFont="1" applyAlignment="1">
      <alignment horizontal="center" vertical="center"/>
    </xf>
    <xf numFmtId="0" fontId="31" fillId="0" borderId="9" xfId="61" applyFont="1" applyBorder="1" applyAlignment="1">
      <alignment horizontal="left" vertical="center" wrapText="1"/>
    </xf>
    <xf numFmtId="0" fontId="80" fillId="0" borderId="9" xfId="62" applyFont="1" applyBorder="1" applyAlignment="1">
      <alignment horizontal="left" vertical="center" wrapText="1"/>
    </xf>
    <xf numFmtId="0" fontId="81" fillId="0" borderId="0" xfId="61" applyFont="1" applyAlignment="1">
      <alignment horizontal="left" vertical="center"/>
    </xf>
    <xf numFmtId="0" fontId="82" fillId="0" borderId="9" xfId="61" applyFont="1" applyBorder="1" applyAlignment="1">
      <alignment horizontal="left" vertical="center" wrapText="1"/>
    </xf>
    <xf numFmtId="0" fontId="68" fillId="0" borderId="0" xfId="61" applyAlignment="1">
      <alignment horizontal="left" vertical="top"/>
    </xf>
    <xf numFmtId="0" fontId="83" fillId="2" borderId="2" xfId="0" applyFont="1" applyFill="1" applyBorder="1" applyAlignment="1">
      <alignment horizontal="left" vertical="center"/>
    </xf>
    <xf numFmtId="0" fontId="84" fillId="14" borderId="3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1" fontId="85" fillId="0" borderId="9" xfId="1" applyNumberFormat="1" applyFont="1" applyBorder="1" applyAlignment="1">
      <alignment horizontal="center" vertical="center" wrapText="1"/>
    </xf>
    <xf numFmtId="1" fontId="69" fillId="2" borderId="9" xfId="0" applyNumberFormat="1" applyFont="1" applyFill="1" applyBorder="1" applyAlignment="1">
      <alignment horizontal="center" vertical="center"/>
    </xf>
    <xf numFmtId="165" fontId="31" fillId="2" borderId="9" xfId="0" applyNumberFormat="1" applyFont="1" applyFill="1" applyBorder="1" applyAlignment="1">
      <alignment horizontal="center" vertical="center" wrapText="1"/>
    </xf>
    <xf numFmtId="1" fontId="31" fillId="2" borderId="8" xfId="0" applyNumberFormat="1" applyFont="1" applyFill="1" applyBorder="1" applyAlignment="1">
      <alignment vertical="center" wrapText="1"/>
    </xf>
    <xf numFmtId="0" fontId="77" fillId="0" borderId="0" xfId="61" applyFont="1" applyAlignment="1">
      <alignment horizontal="center" vertical="center" wrapText="1"/>
    </xf>
    <xf numFmtId="0" fontId="84" fillId="14" borderId="3" xfId="0" applyFont="1" applyFill="1" applyBorder="1" applyAlignment="1">
      <alignment horizontal="left" vertical="center"/>
    </xf>
    <xf numFmtId="0" fontId="68" fillId="0" borderId="0" xfId="61" applyAlignment="1">
      <alignment horizontal="center" vertical="top"/>
    </xf>
    <xf numFmtId="0" fontId="86" fillId="0" borderId="0" xfId="61" applyFont="1" applyAlignment="1">
      <alignment vertical="center" wrapText="1"/>
    </xf>
    <xf numFmtId="0" fontId="31" fillId="0" borderId="9" xfId="61" applyFont="1" applyBorder="1" applyAlignment="1">
      <alignment horizontal="left" vertical="top" wrapText="1"/>
    </xf>
    <xf numFmtId="0" fontId="80" fillId="0" borderId="9" xfId="62" applyFont="1" applyBorder="1" applyAlignment="1">
      <alignment horizontal="left" vertical="top" wrapText="1"/>
    </xf>
    <xf numFmtId="0" fontId="81" fillId="0" borderId="0" xfId="61" applyFont="1" applyAlignment="1">
      <alignment horizontal="left" vertical="top"/>
    </xf>
    <xf numFmtId="0" fontId="87" fillId="0" borderId="9" xfId="0" applyFont="1" applyBorder="1" applyAlignment="1">
      <alignment horizontal="center" vertical="top" wrapText="1"/>
    </xf>
    <xf numFmtId="0" fontId="87" fillId="15" borderId="9" xfId="0" applyFont="1" applyFill="1" applyBorder="1" applyAlignment="1">
      <alignment horizontal="center" vertical="top" wrapText="1"/>
    </xf>
    <xf numFmtId="0" fontId="56" fillId="0" borderId="6" xfId="2" applyFont="1" applyBorder="1" applyAlignment="1">
      <alignment horizontal="center" vertical="center" wrapText="1"/>
    </xf>
    <xf numFmtId="0" fontId="56" fillId="0" borderId="9" xfId="2" quotePrefix="1" applyFont="1" applyBorder="1" applyAlignment="1">
      <alignment horizontal="center" vertical="center" wrapText="1"/>
    </xf>
    <xf numFmtId="0" fontId="88" fillId="5" borderId="48" xfId="0" applyFont="1" applyFill="1" applyBorder="1" applyAlignment="1">
      <alignment horizontal="center" vertical="center" wrapText="1"/>
    </xf>
    <xf numFmtId="0" fontId="31" fillId="0" borderId="9" xfId="2" applyFont="1" applyBorder="1" applyAlignment="1">
      <alignment horizontal="center" vertical="center" wrapText="1"/>
    </xf>
    <xf numFmtId="0" fontId="32" fillId="0" borderId="9" xfId="0" quotePrefix="1" applyFont="1" applyBorder="1" applyAlignment="1">
      <alignment horizontal="center" vertical="center"/>
    </xf>
    <xf numFmtId="12" fontId="72" fillId="0" borderId="9" xfId="0" quotePrefix="1" applyNumberFormat="1" applyFont="1" applyBorder="1" applyAlignment="1">
      <alignment vertical="center" wrapText="1"/>
    </xf>
    <xf numFmtId="4" fontId="69" fillId="2" borderId="9" xfId="0" applyNumberFormat="1" applyFont="1" applyFill="1" applyBorder="1" applyAlignment="1">
      <alignment horizontal="center" vertical="center"/>
    </xf>
    <xf numFmtId="2" fontId="31" fillId="16" borderId="9" xfId="0" applyNumberFormat="1" applyFont="1" applyFill="1" applyBorder="1" applyAlignment="1">
      <alignment horizontal="center" vertical="center"/>
    </xf>
    <xf numFmtId="0" fontId="31" fillId="16" borderId="9" xfId="0" applyFont="1" applyFill="1" applyBorder="1" applyAlignment="1">
      <alignment horizontal="center" vertical="center"/>
    </xf>
    <xf numFmtId="0" fontId="32" fillId="16" borderId="9" xfId="0" applyFont="1" applyFill="1" applyBorder="1" applyAlignment="1">
      <alignment horizontal="center" vertical="center"/>
    </xf>
    <xf numFmtId="0" fontId="81" fillId="0" borderId="9" xfId="61" applyFont="1" applyBorder="1" applyAlignment="1">
      <alignment horizontal="left" vertical="center"/>
    </xf>
    <xf numFmtId="0" fontId="81" fillId="0" borderId="9" xfId="61" applyFont="1" applyBorder="1" applyAlignment="1">
      <alignment horizontal="left" vertical="top"/>
    </xf>
    <xf numFmtId="12" fontId="75" fillId="0" borderId="0" xfId="61" applyNumberFormat="1" applyFont="1" applyAlignment="1">
      <alignment horizontal="center" vertical="center"/>
    </xf>
    <xf numFmtId="12" fontId="81" fillId="0" borderId="9" xfId="61" applyNumberFormat="1" applyFont="1" applyBorder="1" applyAlignment="1">
      <alignment horizontal="center" vertical="center"/>
    </xf>
    <xf numFmtId="12" fontId="87" fillId="0" borderId="9" xfId="0" applyNumberFormat="1" applyFont="1" applyBorder="1" applyAlignment="1">
      <alignment horizontal="center" vertical="center" wrapText="1"/>
    </xf>
    <xf numFmtId="12" fontId="68" fillId="0" borderId="0" xfId="61" applyNumberFormat="1" applyAlignment="1">
      <alignment horizontal="center" vertical="center"/>
    </xf>
    <xf numFmtId="12" fontId="89" fillId="0" borderId="9" xfId="0" applyNumberFormat="1" applyFont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1" fontId="31" fillId="2" borderId="10" xfId="0" applyNumberFormat="1" applyFont="1" applyFill="1" applyBorder="1" applyAlignment="1">
      <alignment horizontal="center" vertical="center" wrapText="1"/>
    </xf>
    <xf numFmtId="1" fontId="31" fillId="2" borderId="8" xfId="0" applyNumberFormat="1" applyFont="1" applyFill="1" applyBorder="1" applyAlignment="1">
      <alignment horizontal="center" vertical="center" wrapText="1"/>
    </xf>
    <xf numFmtId="0" fontId="26" fillId="3" borderId="0" xfId="0" quotePrefix="1" applyFont="1" applyFill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0" fontId="32" fillId="10" borderId="28" xfId="0" applyFont="1" applyFill="1" applyBorder="1" applyAlignment="1">
      <alignment horizontal="center" vertical="center"/>
    </xf>
    <xf numFmtId="0" fontId="32" fillId="10" borderId="7" xfId="0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 wrapText="1"/>
    </xf>
    <xf numFmtId="0" fontId="88" fillId="5" borderId="14" xfId="0" applyFont="1" applyFill="1" applyBorder="1" applyAlignment="1">
      <alignment horizontal="center" vertical="center" wrapText="1"/>
    </xf>
    <xf numFmtId="0" fontId="88" fillId="5" borderId="49" xfId="0" applyFont="1" applyFill="1" applyBorder="1" applyAlignment="1">
      <alignment horizontal="center" vertical="center" wrapText="1"/>
    </xf>
    <xf numFmtId="1" fontId="66" fillId="0" borderId="10" xfId="0" applyNumberFormat="1" applyFont="1" applyBorder="1" applyAlignment="1">
      <alignment horizontal="center" vertical="center" wrapText="1"/>
    </xf>
    <xf numFmtId="1" fontId="66" fillId="0" borderId="7" xfId="0" applyNumberFormat="1" applyFont="1" applyBorder="1" applyAlignment="1">
      <alignment horizontal="center" vertical="center" wrapText="1"/>
    </xf>
    <xf numFmtId="1" fontId="66" fillId="0" borderId="8" xfId="0" applyNumberFormat="1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2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31" fillId="2" borderId="4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center"/>
    </xf>
    <xf numFmtId="0" fontId="28" fillId="0" borderId="9" xfId="0" quotePrefix="1" applyFont="1" applyBorder="1" applyAlignment="1">
      <alignment horizontal="center" vertical="center"/>
    </xf>
    <xf numFmtId="16" fontId="28" fillId="0" borderId="9" xfId="0" quotePrefix="1" applyNumberFormat="1" applyFont="1" applyBorder="1" applyAlignment="1">
      <alignment horizontal="center" vertical="center"/>
    </xf>
    <xf numFmtId="0" fontId="59" fillId="2" borderId="0" xfId="0" applyFont="1" applyFill="1" applyAlignment="1">
      <alignment horizontal="left" vertical="center"/>
    </xf>
    <xf numFmtId="0" fontId="54" fillId="9" borderId="10" xfId="0" applyFont="1" applyFill="1" applyBorder="1" applyAlignment="1">
      <alignment horizontal="left" vertical="center" wrapText="1"/>
    </xf>
    <xf numFmtId="0" fontId="54" fillId="9" borderId="8" xfId="0" applyFont="1" applyFill="1" applyBorder="1" applyAlignment="1">
      <alignment horizontal="left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" fontId="31" fillId="2" borderId="7" xfId="0" applyNumberFormat="1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12" fontId="72" fillId="0" borderId="10" xfId="0" quotePrefix="1" applyNumberFormat="1" applyFont="1" applyBorder="1" applyAlignment="1">
      <alignment horizontal="center" vertical="center" wrapText="1"/>
    </xf>
    <xf numFmtId="12" fontId="72" fillId="0" borderId="7" xfId="0" quotePrefix="1" applyNumberFormat="1" applyFont="1" applyBorder="1" applyAlignment="1">
      <alignment horizontal="center" vertical="center" wrapText="1"/>
    </xf>
    <xf numFmtId="12" fontId="72" fillId="0" borderId="8" xfId="0" quotePrefix="1" applyNumberFormat="1" applyFont="1" applyBorder="1" applyAlignment="1">
      <alignment horizontal="center" vertical="center" wrapText="1"/>
    </xf>
    <xf numFmtId="0" fontId="54" fillId="3" borderId="10" xfId="0" applyFont="1" applyFill="1" applyBorder="1" applyAlignment="1">
      <alignment horizontal="left" vertical="center" wrapText="1"/>
    </xf>
    <xf numFmtId="0" fontId="54" fillId="3" borderId="8" xfId="0" applyFont="1" applyFill="1" applyBorder="1" applyAlignment="1">
      <alignment horizontal="left" vertical="center" wrapText="1"/>
    </xf>
    <xf numFmtId="0" fontId="32" fillId="2" borderId="10" xfId="0" quotePrefix="1" applyFont="1" applyFill="1" applyBorder="1" applyAlignment="1">
      <alignment horizontal="center" vertical="center" wrapText="1"/>
    </xf>
    <xf numFmtId="0" fontId="32" fillId="2" borderId="7" xfId="0" quotePrefix="1" applyFont="1" applyFill="1" applyBorder="1" applyAlignment="1">
      <alignment horizontal="center" vertical="center" wrapText="1"/>
    </xf>
    <xf numFmtId="0" fontId="32" fillId="2" borderId="8" xfId="0" quotePrefix="1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1" fontId="88" fillId="2" borderId="10" xfId="0" applyNumberFormat="1" applyFont="1" applyFill="1" applyBorder="1" applyAlignment="1">
      <alignment horizontal="center" vertical="center" wrapText="1"/>
    </xf>
    <xf numFmtId="1" fontId="88" fillId="2" borderId="8" xfId="0" applyNumberFormat="1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left" vertical="center" wrapText="1"/>
    </xf>
    <xf numFmtId="0" fontId="73" fillId="2" borderId="0" xfId="0" quotePrefix="1" applyFont="1" applyFill="1" applyAlignment="1">
      <alignment horizontal="left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44" xfId="0" applyFont="1" applyFill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/>
    </xf>
    <xf numFmtId="0" fontId="31" fillId="2" borderId="43" xfId="0" applyFont="1" applyFill="1" applyBorder="1" applyAlignment="1">
      <alignment horizontal="center" vertical="center"/>
    </xf>
    <xf numFmtId="0" fontId="45" fillId="2" borderId="45" xfId="0" quotePrefix="1" applyFont="1" applyFill="1" applyBorder="1" applyAlignment="1">
      <alignment horizontal="center" vertical="center" wrapText="1"/>
    </xf>
    <xf numFmtId="0" fontId="45" fillId="2" borderId="24" xfId="0" quotePrefix="1" applyFont="1" applyFill="1" applyBorder="1" applyAlignment="1">
      <alignment horizontal="center" vertical="center" wrapText="1"/>
    </xf>
    <xf numFmtId="0" fontId="45" fillId="2" borderId="25" xfId="0" quotePrefix="1" applyFont="1" applyFill="1" applyBorder="1" applyAlignment="1">
      <alignment horizontal="center" vertical="center" wrapText="1"/>
    </xf>
    <xf numFmtId="0" fontId="31" fillId="9" borderId="10" xfId="0" applyFont="1" applyFill="1" applyBorder="1" applyAlignment="1">
      <alignment horizontal="left" vertical="center" wrapText="1"/>
    </xf>
    <xf numFmtId="0" fontId="31" fillId="9" borderId="8" xfId="0" applyFont="1" applyFill="1" applyBorder="1" applyAlignment="1">
      <alignment horizontal="left" vertical="center" wrapText="1"/>
    </xf>
    <xf numFmtId="12" fontId="69" fillId="0" borderId="10" xfId="0" quotePrefix="1" applyNumberFormat="1" applyFont="1" applyBorder="1" applyAlignment="1">
      <alignment horizontal="center" vertical="center" wrapText="1"/>
    </xf>
    <xf numFmtId="12" fontId="69" fillId="0" borderId="7" xfId="0" quotePrefix="1" applyNumberFormat="1" applyFont="1" applyBorder="1" applyAlignment="1">
      <alignment horizontal="center" vertical="center" wrapText="1"/>
    </xf>
    <xf numFmtId="12" fontId="69" fillId="0" borderId="8" xfId="0" quotePrefix="1" applyNumberFormat="1" applyFont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44" xfId="0" applyFont="1" applyFill="1" applyBorder="1" applyAlignment="1">
      <alignment horizontal="center" vertical="center" wrapText="1"/>
    </xf>
    <xf numFmtId="0" fontId="55" fillId="5" borderId="10" xfId="2" applyFont="1" applyFill="1" applyBorder="1" applyAlignment="1">
      <alignment horizontal="center" vertical="center" wrapText="1"/>
    </xf>
    <xf numFmtId="0" fontId="55" fillId="5" borderId="8" xfId="2" applyFont="1" applyFill="1" applyBorder="1" applyAlignment="1">
      <alignment horizontal="center" vertical="center" wrapText="1"/>
    </xf>
    <xf numFmtId="1" fontId="55" fillId="0" borderId="10" xfId="2" applyNumberFormat="1" applyFont="1" applyBorder="1" applyAlignment="1">
      <alignment horizontal="center" vertical="center" wrapText="1"/>
    </xf>
    <xf numFmtId="1" fontId="55" fillId="0" borderId="8" xfId="2" applyNumberFormat="1" applyFont="1" applyBorder="1" applyAlignment="1">
      <alignment horizontal="center" vertical="center" wrapText="1"/>
    </xf>
    <xf numFmtId="1" fontId="55" fillId="5" borderId="9" xfId="2" applyNumberFormat="1" applyFont="1" applyFill="1" applyBorder="1" applyAlignment="1">
      <alignment horizontal="center" vertical="center" wrapText="1"/>
    </xf>
    <xf numFmtId="0" fontId="36" fillId="0" borderId="9" xfId="2" quotePrefix="1" applyFont="1" applyBorder="1" applyAlignment="1">
      <alignment horizontal="center" wrapText="1"/>
    </xf>
    <xf numFmtId="1" fontId="55" fillId="5" borderId="10" xfId="2" applyNumberFormat="1" applyFont="1" applyFill="1" applyBorder="1" applyAlignment="1">
      <alignment horizontal="center" vertical="center" wrapText="1"/>
    </xf>
    <xf numFmtId="1" fontId="55" fillId="5" borderId="8" xfId="2" applyNumberFormat="1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left"/>
    </xf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</cellXfs>
  <cellStyles count="63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146 3" xfId="61" xr:uid="{2F979A64-0EC9-4CB5-BC98-7C5F7F89E96C}"/>
    <cellStyle name="Normal 147 2" xfId="62" xr:uid="{99AD05C8-AAC5-42F9-8E85-2E6BD883A699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0" xr:uid="{00000000-0005-0000-0000-000026000000}"/>
    <cellStyle name="Percent [2]" xfId="37" xr:uid="{00000000-0005-0000-0000-000027000000}"/>
    <cellStyle name="Percent 2" xfId="38" xr:uid="{00000000-0005-0000-0000-000028000000}"/>
    <cellStyle name="Percent 2 2" xfId="39" xr:uid="{00000000-0005-0000-0000-000029000000}"/>
    <cellStyle name="Percent 2 3" xfId="40" xr:uid="{00000000-0005-0000-0000-00002A000000}"/>
    <cellStyle name="Percent 3" xfId="41" xr:uid="{00000000-0005-0000-0000-00002B000000}"/>
    <cellStyle name="SAPBEXstdData" xfId="42" xr:uid="{00000000-0005-0000-0000-00002C000000}"/>
    <cellStyle name="SAPBEXstdItem" xfId="43" xr:uid="{00000000-0005-0000-0000-00002D000000}"/>
    <cellStyle name="Style 1" xfId="44" xr:uid="{00000000-0005-0000-0000-00002E000000}"/>
    <cellStyle name="Times New Roman" xfId="45" xr:uid="{00000000-0005-0000-0000-00002F000000}"/>
    <cellStyle name="Total 2" xfId="46" xr:uid="{00000000-0005-0000-0000-000030000000}"/>
    <cellStyle name="Обычный_Лист1" xfId="47" xr:uid="{00000000-0005-0000-0000-000031000000}"/>
    <cellStyle name="똿뗦먛귟 [0.00]_PRODUCT DETAIL Q1" xfId="48" xr:uid="{00000000-0005-0000-0000-000032000000}"/>
    <cellStyle name="똿뗦먛귟_PRODUCT DETAIL Q1" xfId="49" xr:uid="{00000000-0005-0000-0000-000033000000}"/>
    <cellStyle name="믅됞 [0.00]_PRODUCT DETAIL Q1" xfId="50" xr:uid="{00000000-0005-0000-0000-000034000000}"/>
    <cellStyle name="믅됞_PRODUCT DETAIL Q1" xfId="51" xr:uid="{00000000-0005-0000-0000-000035000000}"/>
    <cellStyle name="백분율_HOBONG" xfId="52" xr:uid="{00000000-0005-0000-0000-000036000000}"/>
    <cellStyle name="뷭?_BOOKSHIP" xfId="53" xr:uid="{00000000-0005-0000-0000-000037000000}"/>
    <cellStyle name="콤마 [0]_1202" xfId="54" xr:uid="{00000000-0005-0000-0000-000038000000}"/>
    <cellStyle name="콤마_1202" xfId="55" xr:uid="{00000000-0005-0000-0000-000039000000}"/>
    <cellStyle name="통화 [0]_1202" xfId="56" xr:uid="{00000000-0005-0000-0000-00003A000000}"/>
    <cellStyle name="통화_1202" xfId="57" xr:uid="{00000000-0005-0000-0000-00003B000000}"/>
    <cellStyle name="표준_(정보부문)월별인원계획" xfId="58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7.png"/><Relationship Id="rId7" Type="http://schemas.openxmlformats.org/officeDocument/2006/relationships/image" Target="../media/image11.jpe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jpeg"/><Relationship Id="rId10" Type="http://schemas.openxmlformats.org/officeDocument/2006/relationships/image" Target="../media/image1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3</xdr:row>
      <xdr:rowOff>190500</xdr:rowOff>
    </xdr:from>
    <xdr:to>
      <xdr:col>15</xdr:col>
      <xdr:colOff>1047750</xdr:colOff>
      <xdr:row>8</xdr:row>
      <xdr:rowOff>204691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8B359AB-677B-110D-902A-DFF068061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64125" y="833438"/>
          <a:ext cx="3429000" cy="2800253"/>
        </a:xfrm>
        <a:prstGeom prst="rect">
          <a:avLst/>
        </a:prstGeom>
      </xdr:spPr>
    </xdr:pic>
    <xdr:clientData/>
  </xdr:twoCellAnchor>
  <xdr:twoCellAnchor editAs="oneCell">
    <xdr:from>
      <xdr:col>10</xdr:col>
      <xdr:colOff>904875</xdr:colOff>
      <xdr:row>65</xdr:row>
      <xdr:rowOff>95251</xdr:rowOff>
    </xdr:from>
    <xdr:to>
      <xdr:col>15</xdr:col>
      <xdr:colOff>837991</xdr:colOff>
      <xdr:row>85</xdr:row>
      <xdr:rowOff>214312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3FFEF1E-D5B1-4B31-8A9B-902A11FE7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3875" y="36004501"/>
          <a:ext cx="5219491" cy="4262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4810126</xdr:colOff>
      <xdr:row>16</xdr:row>
      <xdr:rowOff>738190</xdr:rowOff>
    </xdr:from>
    <xdr:to>
      <xdr:col>2</xdr:col>
      <xdr:colOff>8011045</xdr:colOff>
      <xdr:row>17</xdr:row>
      <xdr:rowOff>1500188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66911B-9244-4653-BD15-D242B7A6D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0125337" y="14234854"/>
          <a:ext cx="1904998" cy="3200919"/>
        </a:xfrm>
        <a:prstGeom prst="rect">
          <a:avLst/>
        </a:prstGeom>
      </xdr:spPr>
    </xdr:pic>
    <xdr:clientData/>
  </xdr:twoCellAnchor>
  <xdr:twoCellAnchor editAs="oneCell">
    <xdr:from>
      <xdr:col>2</xdr:col>
      <xdr:colOff>2609850</xdr:colOff>
      <xdr:row>24</xdr:row>
      <xdr:rowOff>620287</xdr:rowOff>
    </xdr:from>
    <xdr:to>
      <xdr:col>2</xdr:col>
      <xdr:colOff>7018156</xdr:colOff>
      <xdr:row>25</xdr:row>
      <xdr:rowOff>619124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4B1349B-3C26-440F-B2B5-DDC546463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58975" y="32052787"/>
          <a:ext cx="4408306" cy="1903837"/>
        </a:xfrm>
        <a:prstGeom prst="rect">
          <a:avLst/>
        </a:prstGeom>
      </xdr:spPr>
    </xdr:pic>
    <xdr:clientData/>
  </xdr:twoCellAnchor>
  <xdr:twoCellAnchor editAs="oneCell">
    <xdr:from>
      <xdr:col>2</xdr:col>
      <xdr:colOff>2157414</xdr:colOff>
      <xdr:row>20</xdr:row>
      <xdr:rowOff>357188</xdr:rowOff>
    </xdr:from>
    <xdr:to>
      <xdr:col>2</xdr:col>
      <xdr:colOff>7072315</xdr:colOff>
      <xdr:row>21</xdr:row>
      <xdr:rowOff>1119189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1797C4B-AE7D-4BA9-B281-73994306B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06539" y="22050376"/>
          <a:ext cx="4914901" cy="2262188"/>
        </a:xfrm>
        <a:prstGeom prst="rect">
          <a:avLst/>
        </a:prstGeom>
      </xdr:spPr>
    </xdr:pic>
    <xdr:clientData/>
  </xdr:twoCellAnchor>
  <xdr:twoCellAnchor>
    <xdr:from>
      <xdr:col>2</xdr:col>
      <xdr:colOff>7953374</xdr:colOff>
      <xdr:row>22</xdr:row>
      <xdr:rowOff>152400</xdr:rowOff>
    </xdr:from>
    <xdr:to>
      <xdr:col>2</xdr:col>
      <xdr:colOff>11596686</xdr:colOff>
      <xdr:row>23</xdr:row>
      <xdr:rowOff>1652587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E429226-AD2D-42B3-8AF9-D66CD8833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11149" y="34518600"/>
          <a:ext cx="3643312" cy="3005137"/>
        </a:xfrm>
        <a:prstGeom prst="rect">
          <a:avLst/>
        </a:prstGeom>
      </xdr:spPr>
    </xdr:pic>
    <xdr:clientData/>
  </xdr:twoCellAnchor>
  <xdr:twoCellAnchor>
    <xdr:from>
      <xdr:col>2</xdr:col>
      <xdr:colOff>8339138</xdr:colOff>
      <xdr:row>18</xdr:row>
      <xdr:rowOff>157163</xdr:rowOff>
    </xdr:from>
    <xdr:to>
      <xdr:col>2</xdr:col>
      <xdr:colOff>11109495</xdr:colOff>
      <xdr:row>19</xdr:row>
      <xdr:rowOff>2405969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32EC147-A783-4900-8B6C-88DD3A7E6D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396913" y="27046238"/>
          <a:ext cx="2770357" cy="3134631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1714500</xdr:colOff>
      <xdr:row>15</xdr:row>
      <xdr:rowOff>511675</xdr:rowOff>
    </xdr:from>
    <xdr:to>
      <xdr:col>2</xdr:col>
      <xdr:colOff>9536612</xdr:colOff>
      <xdr:row>15</xdr:row>
      <xdr:rowOff>3317811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F5DF106-6D12-4FD5-833B-526EB24BF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5400000">
          <a:off x="8889738" y="10433812"/>
          <a:ext cx="2806136" cy="7822112"/>
        </a:xfrm>
        <a:prstGeom prst="rect">
          <a:avLst/>
        </a:prstGeom>
      </xdr:spPr>
    </xdr:pic>
    <xdr:clientData/>
  </xdr:twoCellAnchor>
  <xdr:twoCellAnchor>
    <xdr:from>
      <xdr:col>2</xdr:col>
      <xdr:colOff>4214812</xdr:colOff>
      <xdr:row>18</xdr:row>
      <xdr:rowOff>47625</xdr:rowOff>
    </xdr:from>
    <xdr:to>
      <xdr:col>2</xdr:col>
      <xdr:colOff>6476999</xdr:colOff>
      <xdr:row>19</xdr:row>
      <xdr:rowOff>1757362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911A3EBF-B6D5-4CED-A920-ECA31FCA4028}"/>
            </a:ext>
          </a:extLst>
        </xdr:cNvPr>
        <xdr:cNvGrpSpPr/>
      </xdr:nvGrpSpPr>
      <xdr:grpSpPr>
        <a:xfrm>
          <a:off x="8882062" y="18478500"/>
          <a:ext cx="2262187" cy="2590800"/>
          <a:chOff x="28765499" y="2095501"/>
          <a:chExt cx="2457451" cy="2076450"/>
        </a:xfrm>
      </xdr:grpSpPr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C6A9036-365D-E741-8BE0-414E00A7138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29889450" y="2095501"/>
            <a:ext cx="1333500" cy="2076450"/>
          </a:xfrm>
          <a:prstGeom prst="rect">
            <a:avLst/>
          </a:prstGeom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310D77FC-B884-2C33-BED9-41D7A161721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28765499" y="2133600"/>
            <a:ext cx="1143001" cy="198120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4548187</xdr:colOff>
      <xdr:row>22</xdr:row>
      <xdr:rowOff>190499</xdr:rowOff>
    </xdr:from>
    <xdr:to>
      <xdr:col>2</xdr:col>
      <xdr:colOff>6715125</xdr:colOff>
      <xdr:row>23</xdr:row>
      <xdr:rowOff>1779867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3206227-A78E-43F3-87E7-AFC262C7F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97312" y="26455687"/>
          <a:ext cx="2166938" cy="3089555"/>
        </a:xfrm>
        <a:prstGeom prst="rect">
          <a:avLst/>
        </a:prstGeom>
      </xdr:spPr>
    </xdr:pic>
    <xdr:clientData/>
  </xdr:twoCellAnchor>
  <xdr:twoCellAnchor editAs="oneCell">
    <xdr:from>
      <xdr:col>2</xdr:col>
      <xdr:colOff>9215438</xdr:colOff>
      <xdr:row>0</xdr:row>
      <xdr:rowOff>166688</xdr:rowOff>
    </xdr:from>
    <xdr:to>
      <xdr:col>2</xdr:col>
      <xdr:colOff>11572875</xdr:colOff>
      <xdr:row>4</xdr:row>
      <xdr:rowOff>91612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6428436-1B6C-431A-93C8-017E5F0E7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882688" y="166688"/>
          <a:ext cx="2357437" cy="1925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9"/>
  <sheetViews>
    <sheetView view="pageBreakPreview" topLeftCell="A4" zoomScale="40" zoomScaleNormal="55" zoomScaleSheetLayoutView="40" zoomScalePageLayoutView="40" workbookViewId="0">
      <selection activeCell="E10" sqref="E10"/>
    </sheetView>
  </sheetViews>
  <sheetFormatPr defaultColWidth="9.140625" defaultRowHeight="16.5"/>
  <cols>
    <col min="1" max="1" width="8.140625" style="75" customWidth="1"/>
    <col min="2" max="3" width="33.85546875" style="75" customWidth="1"/>
    <col min="4" max="4" width="28.42578125" style="75" customWidth="1"/>
    <col min="5" max="5" width="24.140625" style="75" customWidth="1"/>
    <col min="6" max="6" width="22.85546875" style="75" customWidth="1"/>
    <col min="7" max="7" width="20.42578125" style="76" customWidth="1"/>
    <col min="8" max="8" width="16" style="75" customWidth="1"/>
    <col min="9" max="9" width="18.5703125" style="75" customWidth="1"/>
    <col min="10" max="10" width="16" style="75" customWidth="1"/>
    <col min="11" max="11" width="19" style="75" customWidth="1"/>
    <col min="12" max="12" width="18.85546875" style="75" customWidth="1"/>
    <col min="13" max="13" width="14.140625" style="75" customWidth="1"/>
    <col min="14" max="15" width="13.42578125" style="75" customWidth="1"/>
    <col min="16" max="16" width="23.85546875" style="75" customWidth="1"/>
    <col min="17" max="17" width="17.140625" style="75" customWidth="1"/>
    <col min="18" max="18" width="14.85546875" style="75" bestFit="1" customWidth="1"/>
    <col min="19" max="19" width="14.42578125" style="75" customWidth="1"/>
    <col min="20" max="20" width="18.85546875" style="75" customWidth="1"/>
    <col min="21" max="16384" width="9.140625" style="75"/>
  </cols>
  <sheetData>
    <row r="1" spans="1:17" s="4" customFormat="1" ht="17.45" customHeight="1">
      <c r="A1" s="106"/>
      <c r="B1" s="106"/>
      <c r="C1" s="106"/>
      <c r="D1" s="107"/>
      <c r="E1" s="106"/>
      <c r="F1" s="106"/>
      <c r="G1" s="106"/>
      <c r="H1" s="106"/>
      <c r="I1" s="106"/>
      <c r="J1" s="106"/>
      <c r="K1" s="106"/>
      <c r="L1" s="108"/>
      <c r="M1" s="286" t="s">
        <v>110</v>
      </c>
      <c r="N1" s="286" t="s">
        <v>110</v>
      </c>
      <c r="O1" s="285" t="s">
        <v>111</v>
      </c>
      <c r="P1" s="285"/>
      <c r="Q1" s="172"/>
    </row>
    <row r="2" spans="1:17" s="4" customFormat="1" ht="17.4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8"/>
      <c r="M2" s="286" t="s">
        <v>112</v>
      </c>
      <c r="N2" s="286" t="s">
        <v>112</v>
      </c>
      <c r="O2" s="287" t="s">
        <v>113</v>
      </c>
      <c r="P2" s="287"/>
      <c r="Q2" s="173"/>
    </row>
    <row r="3" spans="1:17" s="4" customFormat="1" ht="17.4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8"/>
      <c r="M3" s="286" t="s">
        <v>114</v>
      </c>
      <c r="N3" s="286" t="s">
        <v>114</v>
      </c>
      <c r="O3" s="288" t="s">
        <v>116</v>
      </c>
      <c r="P3" s="285"/>
      <c r="Q3" s="172"/>
    </row>
    <row r="4" spans="1:17" s="5" customFormat="1" ht="53.25" customHeight="1" thickBot="1">
      <c r="B4" s="6" t="s">
        <v>260</v>
      </c>
      <c r="G4" s="7"/>
    </row>
    <row r="5" spans="1:17" s="5" customFormat="1" ht="38.450000000000003" customHeight="1">
      <c r="B5" s="8" t="s">
        <v>0</v>
      </c>
      <c r="C5" s="8"/>
      <c r="D5" s="6"/>
      <c r="F5" s="9"/>
      <c r="G5" s="265" t="s">
        <v>267</v>
      </c>
      <c r="H5" s="266"/>
      <c r="I5" s="266"/>
      <c r="J5" s="266"/>
      <c r="K5" s="266"/>
      <c r="L5" s="267"/>
    </row>
    <row r="6" spans="1:17" s="10" customFormat="1" ht="38.450000000000003" customHeight="1">
      <c r="B6" s="11" t="s">
        <v>41</v>
      </c>
      <c r="C6" s="11"/>
      <c r="D6" s="12" t="s">
        <v>264</v>
      </c>
      <c r="E6" s="14"/>
      <c r="F6" s="11"/>
      <c r="G6" s="268"/>
      <c r="H6" s="269"/>
      <c r="I6" s="269"/>
      <c r="J6" s="269"/>
      <c r="K6" s="269"/>
      <c r="L6" s="270"/>
      <c r="M6" s="13"/>
      <c r="N6" s="13"/>
      <c r="O6" s="13"/>
      <c r="P6" s="13"/>
      <c r="Q6" s="13"/>
    </row>
    <row r="7" spans="1:17" s="10" customFormat="1" ht="32.1" customHeight="1">
      <c r="B7" s="11" t="s">
        <v>42</v>
      </c>
      <c r="C7" s="11"/>
      <c r="D7" s="12" t="s">
        <v>261</v>
      </c>
      <c r="E7" s="12"/>
      <c r="F7" s="11"/>
      <c r="G7" s="268"/>
      <c r="H7" s="269"/>
      <c r="I7" s="269"/>
      <c r="J7" s="269"/>
      <c r="K7" s="269"/>
      <c r="L7" s="270"/>
      <c r="M7" s="13"/>
      <c r="N7"/>
      <c r="O7" s="13"/>
      <c r="P7" s="13"/>
      <c r="Q7" s="13"/>
    </row>
    <row r="8" spans="1:17" s="10" customFormat="1" ht="65.849999999999994" customHeight="1" thickBot="1">
      <c r="B8" s="11" t="s">
        <v>43</v>
      </c>
      <c r="C8" s="11"/>
      <c r="D8" s="254" t="s">
        <v>262</v>
      </c>
      <c r="E8" s="255"/>
      <c r="F8" s="255"/>
      <c r="G8" s="271"/>
      <c r="H8" s="272"/>
      <c r="I8" s="272"/>
      <c r="J8" s="272"/>
      <c r="K8" s="272"/>
      <c r="L8" s="273"/>
      <c r="M8" s="13"/>
      <c r="N8" s="13"/>
      <c r="O8" s="13"/>
      <c r="P8" s="13"/>
      <c r="Q8" s="13"/>
    </row>
    <row r="9" spans="1:17" s="15" customFormat="1" ht="33">
      <c r="B9" s="16" t="s">
        <v>1</v>
      </c>
      <c r="C9" s="16"/>
      <c r="D9" s="135" t="s">
        <v>263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15" customFormat="1" ht="33">
      <c r="B10" s="20" t="s">
        <v>2</v>
      </c>
      <c r="C10" s="20"/>
      <c r="D10" s="21" t="s">
        <v>127</v>
      </c>
      <c r="E10" s="21"/>
      <c r="F10" s="21"/>
      <c r="G10" s="22"/>
      <c r="H10" s="21"/>
      <c r="I10" s="23"/>
      <c r="J10" s="23" t="s">
        <v>44</v>
      </c>
      <c r="K10" s="23"/>
      <c r="L10" s="23" t="s">
        <v>168</v>
      </c>
      <c r="M10" s="24"/>
      <c r="N10" s="24"/>
      <c r="O10" s="24"/>
      <c r="P10" s="24"/>
      <c r="Q10" s="16"/>
    </row>
    <row r="11" spans="1:17" s="15" customFormat="1" ht="51" customHeight="1">
      <c r="B11" s="23" t="s">
        <v>3</v>
      </c>
      <c r="C11" s="23"/>
      <c r="D11" s="278">
        <v>45414</v>
      </c>
      <c r="E11" s="279"/>
      <c r="F11" s="279"/>
      <c r="G11" s="25"/>
      <c r="H11" s="26"/>
      <c r="I11" s="23"/>
      <c r="J11" s="23" t="s">
        <v>4</v>
      </c>
      <c r="K11" s="23"/>
      <c r="L11" s="277" t="s">
        <v>225</v>
      </c>
      <c r="M11" s="277"/>
      <c r="N11" s="277"/>
      <c r="O11" s="277"/>
      <c r="P11" s="277"/>
      <c r="Q11" s="32"/>
    </row>
    <row r="12" spans="1:17" s="15" customFormat="1" ht="33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39</v>
      </c>
      <c r="L12" s="23" t="s">
        <v>143</v>
      </c>
      <c r="M12" s="23"/>
      <c r="N12" s="29"/>
      <c r="O12" s="29"/>
      <c r="P12" s="24"/>
      <c r="Q12" s="16"/>
    </row>
    <row r="13" spans="1:17" s="15" customFormat="1" ht="33">
      <c r="B13" s="280"/>
      <c r="C13" s="280"/>
      <c r="D13" s="280"/>
      <c r="E13" s="280"/>
      <c r="F13" s="280"/>
      <c r="G13" s="28"/>
      <c r="H13" s="29"/>
      <c r="I13" s="23"/>
      <c r="J13" s="23" t="s">
        <v>6</v>
      </c>
      <c r="K13" s="23"/>
      <c r="L13" s="23">
        <v>120</v>
      </c>
      <c r="M13" s="29"/>
      <c r="N13" s="24"/>
      <c r="O13" s="24"/>
      <c r="P13" s="29"/>
      <c r="Q13" s="73"/>
    </row>
    <row r="14" spans="1:17" s="15" customFormat="1" ht="33">
      <c r="B14" s="23" t="s">
        <v>48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  <c r="Q14" s="16"/>
    </row>
    <row r="15" spans="1:17" s="15" customFormat="1" ht="32.25" customHeight="1">
      <c r="B15" s="31" t="s">
        <v>64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2:18" s="5" customFormat="1" ht="35.85" hidden="1" customHeight="1">
      <c r="B17" s="35"/>
      <c r="C17" s="135" t="s">
        <v>109</v>
      </c>
      <c r="D17" s="135" t="s">
        <v>9</v>
      </c>
      <c r="E17" s="36" t="s">
        <v>56</v>
      </c>
      <c r="F17" s="36" t="s">
        <v>68</v>
      </c>
      <c r="G17" s="36" t="s">
        <v>60</v>
      </c>
      <c r="H17" s="36" t="s">
        <v>10</v>
      </c>
      <c r="I17" s="36" t="s">
        <v>57</v>
      </c>
      <c r="J17" s="36" t="s">
        <v>58</v>
      </c>
      <c r="K17" s="36" t="s">
        <v>59</v>
      </c>
      <c r="L17" s="36"/>
      <c r="M17" s="36"/>
      <c r="N17" s="36"/>
      <c r="O17" s="36"/>
      <c r="P17" s="137" t="s">
        <v>11</v>
      </c>
      <c r="Q17" s="174"/>
    </row>
    <row r="18" spans="2:18" s="5" customFormat="1" ht="35.85" hidden="1" customHeight="1">
      <c r="B18" s="136" t="s">
        <v>12</v>
      </c>
      <c r="C18" s="218"/>
      <c r="D18" s="37" t="s">
        <v>235</v>
      </c>
      <c r="E18" s="38"/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/>
      <c r="M18" s="39"/>
      <c r="N18" s="39"/>
      <c r="O18" s="39"/>
      <c r="P18" s="40">
        <f>SUM(E18:O18)</f>
        <v>0</v>
      </c>
      <c r="Q18" s="175"/>
    </row>
    <row r="19" spans="2:18" s="5" customFormat="1" ht="35.85" hidden="1" customHeight="1">
      <c r="B19" s="136" t="s">
        <v>63</v>
      </c>
      <c r="C19" s="218"/>
      <c r="D19" s="37" t="str">
        <f>+D18</f>
        <v>Bright White</v>
      </c>
      <c r="E19" s="38"/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/>
      <c r="M19" s="39"/>
      <c r="N19" s="39"/>
      <c r="O19" s="39"/>
      <c r="P19" s="40">
        <f>SUM(E19:O19)</f>
        <v>0</v>
      </c>
      <c r="Q19" s="175"/>
    </row>
    <row r="20" spans="2:18" s="5" customFormat="1" ht="35.85" hidden="1" customHeight="1">
      <c r="B20" s="136" t="s">
        <v>233</v>
      </c>
      <c r="C20" s="218"/>
      <c r="D20" s="37" t="str">
        <f>+D19</f>
        <v>Bright White</v>
      </c>
      <c r="E20" s="38"/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/>
      <c r="M20" s="39"/>
      <c r="N20" s="39"/>
      <c r="O20" s="39"/>
      <c r="P20" s="40">
        <f t="shared" ref="P20:P21" si="0">SUM(E20:O20)</f>
        <v>0</v>
      </c>
      <c r="Q20" s="175">
        <v>2072</v>
      </c>
      <c r="R20" s="5">
        <v>2075</v>
      </c>
    </row>
    <row r="21" spans="2:18" s="5" customFormat="1" ht="35.85" hidden="1" customHeight="1">
      <c r="B21" s="136" t="s">
        <v>234</v>
      </c>
      <c r="C21" s="218"/>
      <c r="D21" s="37" t="str">
        <f>+D20</f>
        <v>Bright White</v>
      </c>
      <c r="E21" s="38"/>
      <c r="F21" s="39"/>
      <c r="G21" s="39">
        <v>0</v>
      </c>
      <c r="H21" s="39">
        <v>0</v>
      </c>
      <c r="I21" s="39">
        <v>0</v>
      </c>
      <c r="J21" s="39">
        <v>0</v>
      </c>
      <c r="K21" s="39"/>
      <c r="L21" s="39"/>
      <c r="M21" s="39"/>
      <c r="N21" s="39"/>
      <c r="O21" s="39"/>
      <c r="P21" s="40">
        <f t="shared" si="0"/>
        <v>0</v>
      </c>
      <c r="Q21" s="175">
        <v>2148</v>
      </c>
      <c r="R21" s="5">
        <v>2150</v>
      </c>
    </row>
    <row r="22" spans="2:18" s="6" customFormat="1" ht="35.85" hidden="1" customHeight="1">
      <c r="B22" s="139" t="s">
        <v>13</v>
      </c>
      <c r="C22" s="226"/>
      <c r="D22" s="166" t="str">
        <f>+D19</f>
        <v>Bright White</v>
      </c>
      <c r="E22" s="140"/>
      <c r="F22" s="141">
        <f>SUM(F18:F21)</f>
        <v>0</v>
      </c>
      <c r="G22" s="141">
        <f t="shared" ref="G22:K22" si="1">SUM(G18:G21)</f>
        <v>0</v>
      </c>
      <c r="H22" s="141">
        <f t="shared" si="1"/>
        <v>0</v>
      </c>
      <c r="I22" s="141">
        <f t="shared" si="1"/>
        <v>0</v>
      </c>
      <c r="J22" s="141">
        <f t="shared" si="1"/>
        <v>0</v>
      </c>
      <c r="K22" s="141">
        <f t="shared" si="1"/>
        <v>0</v>
      </c>
      <c r="L22" s="141"/>
      <c r="M22" s="141"/>
      <c r="N22" s="141"/>
      <c r="O22" s="141"/>
      <c r="P22" s="141">
        <f>SUM(P18:P21)</f>
        <v>0</v>
      </c>
      <c r="Q22" s="176"/>
    </row>
    <row r="23" spans="2:18" s="33" customFormat="1" ht="24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2:18" s="5" customFormat="1" ht="39">
      <c r="B24" s="35"/>
      <c r="C24" s="135" t="s">
        <v>109</v>
      </c>
      <c r="D24" s="135" t="s">
        <v>9</v>
      </c>
      <c r="E24" s="36" t="s">
        <v>56</v>
      </c>
      <c r="F24" s="36" t="s">
        <v>68</v>
      </c>
      <c r="G24" s="36" t="s">
        <v>60</v>
      </c>
      <c r="H24" s="36" t="s">
        <v>10</v>
      </c>
      <c r="I24" s="36" t="s">
        <v>57</v>
      </c>
      <c r="J24" s="36" t="s">
        <v>58</v>
      </c>
      <c r="K24" s="36" t="s">
        <v>59</v>
      </c>
      <c r="L24" s="36"/>
      <c r="M24" s="36"/>
      <c r="N24" s="36"/>
      <c r="O24" s="36"/>
      <c r="P24" s="137" t="s">
        <v>11</v>
      </c>
      <c r="Q24" s="174"/>
    </row>
    <row r="25" spans="2:18" s="5" customFormat="1" ht="39">
      <c r="B25" s="136" t="s">
        <v>12</v>
      </c>
      <c r="C25" s="218"/>
      <c r="D25" s="37" t="s">
        <v>236</v>
      </c>
      <c r="E25" s="38"/>
      <c r="F25" s="39">
        <v>1</v>
      </c>
      <c r="G25" s="39">
        <v>1</v>
      </c>
      <c r="H25" s="39">
        <v>1</v>
      </c>
      <c r="I25" s="39">
        <v>0</v>
      </c>
      <c r="J25" s="39">
        <v>0</v>
      </c>
      <c r="K25" s="39">
        <v>0</v>
      </c>
      <c r="L25" s="39"/>
      <c r="M25" s="39"/>
      <c r="N25" s="39"/>
      <c r="O25" s="39"/>
      <c r="P25" s="40">
        <f>SUM(E25:O25)</f>
        <v>3</v>
      </c>
      <c r="Q25" s="175"/>
    </row>
    <row r="26" spans="2:18" s="5" customFormat="1" ht="39">
      <c r="B26" s="136" t="s">
        <v>63</v>
      </c>
      <c r="C26" s="218"/>
      <c r="D26" s="37" t="str">
        <f>+D25</f>
        <v>Jet Black</v>
      </c>
      <c r="E26" s="38"/>
      <c r="F26" s="39">
        <v>2</v>
      </c>
      <c r="G26" s="39">
        <v>2</v>
      </c>
      <c r="H26" s="39">
        <v>2</v>
      </c>
      <c r="I26" s="39">
        <v>0</v>
      </c>
      <c r="J26" s="39">
        <v>0</v>
      </c>
      <c r="K26" s="39">
        <v>0</v>
      </c>
      <c r="L26" s="39"/>
      <c r="M26" s="39"/>
      <c r="N26" s="39"/>
      <c r="O26" s="39"/>
      <c r="P26" s="40">
        <f>SUM(E26:O26)</f>
        <v>6</v>
      </c>
      <c r="Q26" s="175"/>
    </row>
    <row r="27" spans="2:18" s="5" customFormat="1" ht="39">
      <c r="B27" s="136" t="s">
        <v>233</v>
      </c>
      <c r="C27" s="218"/>
      <c r="D27" s="37" t="str">
        <f>+D26</f>
        <v>Jet Black</v>
      </c>
      <c r="E27" s="38"/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/>
      <c r="M27" s="39"/>
      <c r="N27" s="39"/>
      <c r="O27" s="39"/>
      <c r="P27" s="40">
        <f t="shared" ref="P27:P28" si="2">SUM(E27:O27)</f>
        <v>0</v>
      </c>
      <c r="Q27" s="175"/>
    </row>
    <row r="28" spans="2:18" s="5" customFormat="1" ht="39">
      <c r="B28" s="136" t="s">
        <v>234</v>
      </c>
      <c r="C28" s="218"/>
      <c r="D28" s="37" t="str">
        <f>+D27</f>
        <v>Jet Black</v>
      </c>
      <c r="E28" s="38"/>
      <c r="F28" s="39"/>
      <c r="G28" s="39">
        <v>0</v>
      </c>
      <c r="H28" s="39">
        <v>0</v>
      </c>
      <c r="I28" s="39">
        <v>0</v>
      </c>
      <c r="J28" s="39">
        <v>0</v>
      </c>
      <c r="K28" s="39"/>
      <c r="L28" s="39"/>
      <c r="M28" s="39"/>
      <c r="N28" s="39"/>
      <c r="O28" s="39"/>
      <c r="P28" s="40">
        <f t="shared" si="2"/>
        <v>0</v>
      </c>
      <c r="Q28" s="175"/>
    </row>
    <row r="29" spans="2:18" s="6" customFormat="1" ht="39">
      <c r="B29" s="139" t="s">
        <v>13</v>
      </c>
      <c r="C29" s="219"/>
      <c r="D29" s="166" t="str">
        <f>+D26</f>
        <v>Jet Black</v>
      </c>
      <c r="E29" s="140"/>
      <c r="F29" s="141">
        <f>SUM(F25:F28)</f>
        <v>3</v>
      </c>
      <c r="G29" s="141">
        <f t="shared" ref="G29" si="3">SUM(G25:G28)</f>
        <v>3</v>
      </c>
      <c r="H29" s="141">
        <f t="shared" ref="H29" si="4">SUM(H25:H28)</f>
        <v>3</v>
      </c>
      <c r="I29" s="141">
        <f t="shared" ref="I29" si="5">SUM(I25:I28)</f>
        <v>0</v>
      </c>
      <c r="J29" s="141">
        <f t="shared" ref="J29" si="6">SUM(J25:J28)</f>
        <v>0</v>
      </c>
      <c r="K29" s="141">
        <f t="shared" ref="K29" si="7">SUM(K25:K28)</f>
        <v>0</v>
      </c>
      <c r="L29" s="141"/>
      <c r="M29" s="141"/>
      <c r="N29" s="141"/>
      <c r="O29" s="141"/>
      <c r="P29" s="141">
        <f>SUM(P25:P28)</f>
        <v>9</v>
      </c>
      <c r="Q29" s="176"/>
    </row>
    <row r="30" spans="2:18" s="5" customFormat="1" ht="34.5" customHeight="1">
      <c r="B30" s="12"/>
      <c r="C30" s="12"/>
      <c r="D30" s="12"/>
      <c r="E30" s="41"/>
      <c r="F30" s="167"/>
      <c r="G30" s="168"/>
      <c r="H30" s="167"/>
      <c r="I30" s="167"/>
      <c r="J30" s="167"/>
      <c r="K30" s="167"/>
      <c r="L30" s="167"/>
      <c r="M30" s="42"/>
      <c r="N30" s="43"/>
      <c r="O30" s="43"/>
      <c r="P30" s="44"/>
      <c r="Q30" s="41"/>
    </row>
    <row r="31" spans="2:18" s="45" customFormat="1" ht="42.75" customHeight="1">
      <c r="B31" s="126" t="s">
        <v>14</v>
      </c>
      <c r="C31" s="127"/>
      <c r="D31" s="126"/>
      <c r="E31" s="128"/>
      <c r="F31" s="129">
        <f>F22+F29</f>
        <v>3</v>
      </c>
      <c r="G31" s="129">
        <f t="shared" ref="G31:K31" si="8">G22+G29</f>
        <v>3</v>
      </c>
      <c r="H31" s="129">
        <f t="shared" si="8"/>
        <v>3</v>
      </c>
      <c r="I31" s="129">
        <f t="shared" si="8"/>
        <v>0</v>
      </c>
      <c r="J31" s="129">
        <f t="shared" si="8"/>
        <v>0</v>
      </c>
      <c r="K31" s="129">
        <f t="shared" si="8"/>
        <v>0</v>
      </c>
      <c r="L31" s="129"/>
      <c r="M31" s="129"/>
      <c r="N31" s="129"/>
      <c r="O31" s="129"/>
      <c r="P31" s="129">
        <f>SUM(P22,P29)</f>
        <v>9</v>
      </c>
      <c r="Q31" s="129"/>
    </row>
    <row r="32" spans="2:18" s="46" customFormat="1" ht="20.25" customHeight="1">
      <c r="B32" s="47"/>
      <c r="C32" s="47"/>
      <c r="D32" s="48"/>
      <c r="E32" s="49"/>
      <c r="F32" s="50"/>
      <c r="G32" s="51"/>
      <c r="H32" s="52"/>
      <c r="I32" s="52"/>
      <c r="J32" s="52"/>
      <c r="K32" s="52"/>
      <c r="L32" s="53"/>
      <c r="M32" s="54"/>
      <c r="N32" s="50"/>
      <c r="O32" s="50"/>
      <c r="P32" s="50"/>
      <c r="Q32" s="177"/>
    </row>
    <row r="33" spans="1:19" s="4" customFormat="1" ht="30.75" customHeight="1" thickBot="1">
      <c r="B33" s="130" t="s">
        <v>15</v>
      </c>
      <c r="C33" s="55"/>
      <c r="D33" s="55"/>
      <c r="E33" s="55"/>
      <c r="F33" s="56"/>
      <c r="G33" s="57"/>
      <c r="H33" s="56"/>
      <c r="I33" s="56"/>
      <c r="J33" s="56"/>
      <c r="K33" s="56"/>
      <c r="L33" s="56"/>
      <c r="N33" s="58"/>
      <c r="O33" s="58"/>
      <c r="P33" s="59"/>
      <c r="Q33" s="59"/>
    </row>
    <row r="34" spans="1:19" s="60" customFormat="1" ht="214.5" customHeight="1">
      <c r="A34" s="281" t="s">
        <v>16</v>
      </c>
      <c r="B34" s="281"/>
      <c r="C34" s="281"/>
      <c r="D34" s="164" t="s">
        <v>17</v>
      </c>
      <c r="E34" s="164" t="s">
        <v>18</v>
      </c>
      <c r="F34" s="164" t="s">
        <v>19</v>
      </c>
      <c r="G34" s="165" t="s">
        <v>20</v>
      </c>
      <c r="H34" s="165" t="s">
        <v>21</v>
      </c>
      <c r="I34" s="165" t="s">
        <v>35</v>
      </c>
      <c r="J34" s="236" t="s">
        <v>250</v>
      </c>
      <c r="K34" s="165" t="s">
        <v>251</v>
      </c>
      <c r="L34" s="165" t="s">
        <v>252</v>
      </c>
      <c r="M34" s="165" t="s">
        <v>36</v>
      </c>
      <c r="N34" s="259" t="s">
        <v>49</v>
      </c>
      <c r="O34" s="260"/>
      <c r="P34" s="261"/>
      <c r="Q34" s="178"/>
    </row>
    <row r="35" spans="1:19" s="15" customFormat="1" ht="66.599999999999994" hidden="1" customHeight="1">
      <c r="A35" s="256" t="str">
        <f>D18</f>
        <v>Bright White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8"/>
      <c r="Q35" s="180"/>
    </row>
    <row r="36" spans="1:19" s="15" customFormat="1" ht="162" hidden="1" customHeight="1">
      <c r="A36" s="142">
        <v>1</v>
      </c>
      <c r="B36" s="282" t="str">
        <f>L11</f>
        <v>TT - RIB300_RIB 2X2 100% COTTON</v>
      </c>
      <c r="C36" s="282"/>
      <c r="D36" s="160" t="s">
        <v>166</v>
      </c>
      <c r="E36" s="185" t="str">
        <f>A35</f>
        <v>Bright White</v>
      </c>
      <c r="F36" s="161" t="s">
        <v>10</v>
      </c>
      <c r="G36" s="162">
        <f>$P$22</f>
        <v>0</v>
      </c>
      <c r="H36" s="161">
        <v>0.6</v>
      </c>
      <c r="I36" s="163">
        <f>G36*H36</f>
        <v>0</v>
      </c>
      <c r="J36" s="240">
        <f>I36*2%+(I36/30)*0.5+2</f>
        <v>2</v>
      </c>
      <c r="K36" s="183"/>
      <c r="L36" s="69">
        <v>2</v>
      </c>
      <c r="M36" s="184">
        <f>K36+L36+J36+I36</f>
        <v>4</v>
      </c>
      <c r="N36" s="262" t="s">
        <v>249</v>
      </c>
      <c r="O36" s="263"/>
      <c r="P36" s="264"/>
      <c r="Q36" s="179"/>
      <c r="S36" s="181"/>
    </row>
    <row r="37" spans="1:19" s="15" customFormat="1" ht="66.599999999999994" customHeight="1">
      <c r="A37" s="256" t="str">
        <f>D25</f>
        <v>Jet Black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8"/>
      <c r="Q37" s="180"/>
    </row>
    <row r="38" spans="1:19" s="15" customFormat="1" ht="180.75" customHeight="1">
      <c r="A38" s="142">
        <v>1</v>
      </c>
      <c r="B38" s="282" t="str">
        <f>B36</f>
        <v>TT - RIB300_RIB 2X2 100% COTTON</v>
      </c>
      <c r="C38" s="282"/>
      <c r="D38" s="160" t="s">
        <v>166</v>
      </c>
      <c r="E38" s="185" t="str">
        <f>A37</f>
        <v>Jet Black</v>
      </c>
      <c r="F38" s="161" t="s">
        <v>10</v>
      </c>
      <c r="G38" s="162">
        <f>$P$29</f>
        <v>9</v>
      </c>
      <c r="H38" s="161">
        <v>0.6</v>
      </c>
      <c r="I38" s="163">
        <f>G38*H38</f>
        <v>5.3999999999999995</v>
      </c>
      <c r="J38" s="240">
        <f>I38*2.5%+(I38/30)*0.5-4</f>
        <v>-3.7749999999999999</v>
      </c>
      <c r="K38" s="183"/>
      <c r="L38" s="143">
        <v>2</v>
      </c>
      <c r="M38" s="184">
        <f>K38+L38+J38+I38</f>
        <v>3.6249999999999996</v>
      </c>
      <c r="N38" s="262"/>
      <c r="O38" s="263"/>
      <c r="P38" s="264"/>
      <c r="Q38" s="179"/>
      <c r="S38" s="181"/>
    </row>
    <row r="39" spans="1:19" s="15" customFormat="1" ht="12.6" hidden="1" customHeight="1">
      <c r="A39" s="142"/>
      <c r="B39" s="196"/>
      <c r="C39" s="196"/>
      <c r="D39" s="196"/>
      <c r="E39" s="197"/>
      <c r="F39" s="198"/>
      <c r="G39" s="199"/>
      <c r="H39" s="198"/>
      <c r="I39" s="200"/>
      <c r="J39" s="201"/>
      <c r="K39" s="201"/>
      <c r="L39" s="202"/>
      <c r="M39" s="203"/>
      <c r="N39" s="204"/>
      <c r="O39" s="204"/>
      <c r="P39" s="205"/>
      <c r="Q39" s="179" t="s">
        <v>258</v>
      </c>
      <c r="S39" s="181"/>
    </row>
    <row r="40" spans="1:19" s="61" customFormat="1" ht="33" customHeight="1" thickBot="1">
      <c r="B40" s="130" t="s">
        <v>22</v>
      </c>
      <c r="C40" s="62"/>
      <c r="D40" s="62"/>
      <c r="E40" s="62"/>
      <c r="G40" s="63"/>
      <c r="P40" s="64"/>
      <c r="Q40" s="64"/>
    </row>
    <row r="41" spans="1:19" s="77" customFormat="1" ht="96">
      <c r="A41" s="274" t="s">
        <v>23</v>
      </c>
      <c r="B41" s="275"/>
      <c r="C41" s="275"/>
      <c r="D41" s="275"/>
      <c r="E41" s="276"/>
      <c r="F41" s="123" t="s">
        <v>45</v>
      </c>
      <c r="G41" s="123" t="s">
        <v>24</v>
      </c>
      <c r="H41" s="283" t="s">
        <v>40</v>
      </c>
      <c r="I41" s="284"/>
      <c r="J41" s="124" t="s">
        <v>19</v>
      </c>
      <c r="K41" s="123" t="s">
        <v>46</v>
      </c>
      <c r="L41" s="123" t="s">
        <v>25</v>
      </c>
      <c r="M41" s="125" t="s">
        <v>26</v>
      </c>
      <c r="N41" s="125" t="s">
        <v>27</v>
      </c>
      <c r="O41" s="125" t="s">
        <v>28</v>
      </c>
      <c r="P41" s="125" t="s">
        <v>29</v>
      </c>
      <c r="Q41" s="178"/>
    </row>
    <row r="42" spans="1:19" s="15" customFormat="1" ht="66" hidden="1">
      <c r="A42" s="143">
        <v>1</v>
      </c>
      <c r="B42" s="251" t="s">
        <v>226</v>
      </c>
      <c r="C42" s="251"/>
      <c r="D42" s="251"/>
      <c r="E42" s="251"/>
      <c r="F42" s="144" t="str">
        <f>H42</f>
        <v>Bright White</v>
      </c>
      <c r="G42" s="145" t="s">
        <v>255</v>
      </c>
      <c r="H42" s="252" t="str">
        <f>$D$22</f>
        <v>Bright White</v>
      </c>
      <c r="I42" s="253"/>
      <c r="J42" s="146" t="s">
        <v>30</v>
      </c>
      <c r="K42" s="146">
        <f>$P$22</f>
        <v>0</v>
      </c>
      <c r="L42" s="241">
        <f>110/5000</f>
        <v>2.1999999999999999E-2</v>
      </c>
      <c r="M42" s="242">
        <f t="shared" ref="M42:M47" si="9">L42*K42</f>
        <v>0</v>
      </c>
      <c r="N42" s="242"/>
      <c r="O42" s="243">
        <f t="shared" ref="O42" si="10">ROUNDUP(N42+M42,0)</f>
        <v>0</v>
      </c>
      <c r="P42" s="314"/>
    </row>
    <row r="43" spans="1:19" s="15" customFormat="1" ht="51.75" customHeight="1">
      <c r="A43" s="143">
        <v>1</v>
      </c>
      <c r="B43" s="251" t="s">
        <v>226</v>
      </c>
      <c r="C43" s="251"/>
      <c r="D43" s="251"/>
      <c r="E43" s="251"/>
      <c r="F43" s="144" t="str">
        <f>H43</f>
        <v>Jet Black</v>
      </c>
      <c r="G43" s="145" t="s">
        <v>256</v>
      </c>
      <c r="H43" s="252" t="str">
        <f>A37</f>
        <v>Jet Black</v>
      </c>
      <c r="I43" s="253"/>
      <c r="J43" s="146" t="s">
        <v>30</v>
      </c>
      <c r="K43" s="146">
        <f>$P$29</f>
        <v>9</v>
      </c>
      <c r="L43" s="241">
        <f>110/5000</f>
        <v>2.1999999999999999E-2</v>
      </c>
      <c r="M43" s="242">
        <f t="shared" si="9"/>
        <v>0.19799999999999998</v>
      </c>
      <c r="N43" s="242"/>
      <c r="O43" s="243">
        <f t="shared" ref="O43" si="11">ROUNDUP(N43+M43,0)</f>
        <v>1</v>
      </c>
      <c r="P43" s="315"/>
    </row>
    <row r="44" spans="1:19" s="15" customFormat="1" ht="39.75" hidden="1" customHeight="1">
      <c r="A44" s="143">
        <v>2</v>
      </c>
      <c r="B44" s="251" t="s">
        <v>169</v>
      </c>
      <c r="C44" s="251"/>
      <c r="D44" s="251"/>
      <c r="E44" s="251"/>
      <c r="F44" s="144" t="s">
        <v>37</v>
      </c>
      <c r="G44" s="145"/>
      <c r="H44" s="252" t="str">
        <f>$D$22</f>
        <v>Bright White</v>
      </c>
      <c r="I44" s="253"/>
      <c r="J44" s="146" t="s">
        <v>31</v>
      </c>
      <c r="K44" s="146">
        <f t="shared" ref="K44:K45" si="12">$P$22</f>
        <v>0</v>
      </c>
      <c r="L44" s="147">
        <v>1</v>
      </c>
      <c r="M44" s="143">
        <f t="shared" si="9"/>
        <v>0</v>
      </c>
      <c r="N44" s="143"/>
      <c r="O44" s="72">
        <f t="shared" ref="O44" si="13">ROUNDUP(N44+M44,0)</f>
        <v>0</v>
      </c>
      <c r="P44" s="316"/>
    </row>
    <row r="45" spans="1:19" s="15" customFormat="1" ht="68.099999999999994" hidden="1" customHeight="1">
      <c r="A45" s="143">
        <v>2</v>
      </c>
      <c r="B45" s="251" t="s">
        <v>169</v>
      </c>
      <c r="C45" s="251"/>
      <c r="D45" s="251"/>
      <c r="E45" s="251"/>
      <c r="F45" s="144" t="s">
        <v>37</v>
      </c>
      <c r="G45" s="145"/>
      <c r="H45" s="252" t="str">
        <f>H43</f>
        <v>Jet Black</v>
      </c>
      <c r="I45" s="253"/>
      <c r="J45" s="146" t="s">
        <v>31</v>
      </c>
      <c r="K45" s="146">
        <f t="shared" si="12"/>
        <v>0</v>
      </c>
      <c r="L45" s="147">
        <v>1</v>
      </c>
      <c r="M45" s="143">
        <f t="shared" si="9"/>
        <v>0</v>
      </c>
      <c r="N45" s="143"/>
      <c r="O45" s="72">
        <f t="shared" ref="O45" si="14">ROUNDUP(N45+M45,0)</f>
        <v>0</v>
      </c>
      <c r="P45" s="169"/>
    </row>
    <row r="46" spans="1:19" s="15" customFormat="1" ht="60.6" hidden="1" customHeight="1">
      <c r="A46" s="143">
        <v>2</v>
      </c>
      <c r="B46" s="251" t="s">
        <v>254</v>
      </c>
      <c r="C46" s="251"/>
      <c r="D46" s="251"/>
      <c r="E46" s="251"/>
      <c r="F46" s="144" t="s">
        <v>37</v>
      </c>
      <c r="G46" s="145"/>
      <c r="H46" s="252" t="str">
        <f>$D$22</f>
        <v>Bright White</v>
      </c>
      <c r="I46" s="253"/>
      <c r="J46" s="146" t="s">
        <v>31</v>
      </c>
      <c r="K46" s="146">
        <f>$P$22</f>
        <v>0</v>
      </c>
      <c r="L46" s="147">
        <v>1</v>
      </c>
      <c r="M46" s="143">
        <f t="shared" si="9"/>
        <v>0</v>
      </c>
      <c r="N46" s="143"/>
      <c r="O46" s="72">
        <f t="shared" ref="O46" si="15">ROUNDUP(N46+M46,0)</f>
        <v>0</v>
      </c>
      <c r="P46" s="169"/>
    </row>
    <row r="47" spans="1:19" s="15" customFormat="1" ht="60.6" customHeight="1">
      <c r="A47" s="143">
        <v>2</v>
      </c>
      <c r="B47" s="251" t="str">
        <f>B46</f>
        <v>NHÃN THÀNH PHẦN 100% COTTON ALD-COO-505</v>
      </c>
      <c r="C47" s="251"/>
      <c r="D47" s="251"/>
      <c r="E47" s="251"/>
      <c r="F47" s="144" t="s">
        <v>37</v>
      </c>
      <c r="G47" s="145"/>
      <c r="H47" s="252" t="str">
        <f>H45</f>
        <v>Jet Black</v>
      </c>
      <c r="I47" s="253"/>
      <c r="J47" s="146" t="s">
        <v>31</v>
      </c>
      <c r="K47" s="146">
        <f>$P$29</f>
        <v>9</v>
      </c>
      <c r="L47" s="147">
        <v>1</v>
      </c>
      <c r="M47" s="143">
        <f t="shared" si="9"/>
        <v>9</v>
      </c>
      <c r="N47" s="143"/>
      <c r="O47" s="72">
        <f t="shared" ref="O47" si="16">ROUNDUP(N47+M47,0)</f>
        <v>9</v>
      </c>
      <c r="P47" s="169"/>
    </row>
    <row r="48" spans="1:19" s="77" customFormat="1" ht="45.75" hidden="1" customHeight="1">
      <c r="A48" s="220">
        <v>3</v>
      </c>
      <c r="B48" s="329" t="s">
        <v>227</v>
      </c>
      <c r="C48" s="330"/>
      <c r="D48" s="330"/>
      <c r="E48" s="331"/>
      <c r="F48" s="144" t="s">
        <v>37</v>
      </c>
      <c r="G48" s="221"/>
      <c r="H48" s="252" t="str">
        <f>$D$22</f>
        <v>Bright White</v>
      </c>
      <c r="I48" s="253"/>
      <c r="J48" s="146" t="s">
        <v>228</v>
      </c>
      <c r="K48" s="146">
        <f>$P$22</f>
        <v>0</v>
      </c>
      <c r="L48" s="147">
        <v>1</v>
      </c>
      <c r="M48" s="222">
        <f>K48*L48</f>
        <v>0</v>
      </c>
      <c r="N48" s="223"/>
      <c r="O48" s="65">
        <f t="shared" ref="O48:O49" si="17">ROUNDUP(SUM(M48:N48),0)</f>
        <v>0</v>
      </c>
      <c r="P48" s="169"/>
      <c r="Q48" s="312"/>
      <c r="R48" s="312"/>
    </row>
    <row r="49" spans="1:17" s="15" customFormat="1" ht="60.6" hidden="1" customHeight="1">
      <c r="A49" s="143">
        <v>3</v>
      </c>
      <c r="B49" s="329" t="s">
        <v>227</v>
      </c>
      <c r="C49" s="330"/>
      <c r="D49" s="330"/>
      <c r="E49" s="331"/>
      <c r="F49" s="144" t="s">
        <v>37</v>
      </c>
      <c r="G49" s="145"/>
      <c r="H49" s="252" t="str">
        <f>H47</f>
        <v>Jet Black</v>
      </c>
      <c r="I49" s="253"/>
      <c r="J49" s="146" t="s">
        <v>228</v>
      </c>
      <c r="K49" s="146">
        <f>$P$29</f>
        <v>9</v>
      </c>
      <c r="L49" s="147">
        <v>1</v>
      </c>
      <c r="M49" s="222">
        <f>K49*L49</f>
        <v>9</v>
      </c>
      <c r="N49" s="143"/>
      <c r="O49" s="65">
        <f t="shared" si="17"/>
        <v>9</v>
      </c>
      <c r="P49" s="169"/>
    </row>
    <row r="50" spans="1:17" s="15" customFormat="1" ht="33">
      <c r="A50" s="69"/>
      <c r="B50" s="69"/>
      <c r="C50" s="69"/>
      <c r="D50" s="69"/>
      <c r="E50" s="69"/>
      <c r="F50" s="192"/>
      <c r="G50" s="193"/>
      <c r="H50" s="194"/>
      <c r="I50" s="194"/>
      <c r="J50" s="195"/>
      <c r="K50" s="195"/>
      <c r="L50" s="151"/>
      <c r="M50" s="69"/>
      <c r="N50" s="69"/>
      <c r="O50" s="73"/>
    </row>
    <row r="51" spans="1:17" s="61" customFormat="1" ht="33.75" hidden="1" thickBot="1">
      <c r="B51" s="138" t="s">
        <v>65</v>
      </c>
      <c r="C51" s="62"/>
      <c r="D51" s="62"/>
      <c r="E51" s="62"/>
      <c r="F51" s="66"/>
      <c r="G51" s="67"/>
      <c r="H51" s="66"/>
      <c r="I51" s="66"/>
      <c r="J51" s="66"/>
      <c r="K51" s="66"/>
      <c r="L51" s="66"/>
      <c r="M51" s="66"/>
      <c r="N51" s="66"/>
      <c r="O51" s="66"/>
      <c r="P51" s="64"/>
      <c r="Q51" s="64"/>
    </row>
    <row r="52" spans="1:17" s="77" customFormat="1" ht="96" hidden="1">
      <c r="A52" s="274" t="s">
        <v>23</v>
      </c>
      <c r="B52" s="275"/>
      <c r="C52" s="275"/>
      <c r="D52" s="275"/>
      <c r="E52" s="276"/>
      <c r="F52" s="123" t="s">
        <v>45</v>
      </c>
      <c r="G52" s="123" t="s">
        <v>24</v>
      </c>
      <c r="H52" s="283" t="s">
        <v>240</v>
      </c>
      <c r="I52" s="284"/>
      <c r="J52" s="124" t="s">
        <v>19</v>
      </c>
      <c r="K52" s="123" t="s">
        <v>46</v>
      </c>
      <c r="L52" s="123" t="s">
        <v>25</v>
      </c>
      <c r="M52" s="125" t="s">
        <v>26</v>
      </c>
      <c r="N52" s="125" t="s">
        <v>27</v>
      </c>
      <c r="O52" s="125" t="s">
        <v>28</v>
      </c>
      <c r="P52" s="125" t="s">
        <v>29</v>
      </c>
    </row>
    <row r="53" spans="1:17" s="69" customFormat="1" ht="39" hidden="1" customHeight="1">
      <c r="A53" s="143">
        <v>1</v>
      </c>
      <c r="B53" s="317" t="s">
        <v>241</v>
      </c>
      <c r="C53" s="332"/>
      <c r="D53" s="332"/>
      <c r="E53" s="318"/>
      <c r="F53" s="144" t="s">
        <v>37</v>
      </c>
      <c r="G53" s="144"/>
      <c r="H53" s="310" t="str">
        <f>$D$22</f>
        <v>Bright White</v>
      </c>
      <c r="I53" s="311"/>
      <c r="J53" s="146" t="s">
        <v>31</v>
      </c>
      <c r="K53" s="185">
        <f>$P$22</f>
        <v>0</v>
      </c>
      <c r="L53" s="146">
        <v>1</v>
      </c>
      <c r="M53" s="146">
        <f t="shared" ref="M53:M58" si="18">L53*K53</f>
        <v>0</v>
      </c>
      <c r="N53" s="148"/>
      <c r="O53" s="65">
        <f t="shared" ref="O53:O63" si="19">M53</f>
        <v>0</v>
      </c>
      <c r="P53" s="333" t="s">
        <v>242</v>
      </c>
      <c r="Q53" s="170"/>
    </row>
    <row r="54" spans="1:17" s="69" customFormat="1" ht="39" hidden="1" customHeight="1">
      <c r="A54" s="143">
        <v>1</v>
      </c>
      <c r="B54" s="317" t="str">
        <f>B53</f>
        <v>THẺ BÀI ALD ALD-T06P</v>
      </c>
      <c r="C54" s="332"/>
      <c r="D54" s="332"/>
      <c r="E54" s="318"/>
      <c r="F54" s="144" t="s">
        <v>37</v>
      </c>
      <c r="G54" s="144"/>
      <c r="H54" s="310" t="str">
        <f>$D$29</f>
        <v>Jet Black</v>
      </c>
      <c r="I54" s="311"/>
      <c r="J54" s="146" t="s">
        <v>31</v>
      </c>
      <c r="K54" s="185">
        <f>$P$29</f>
        <v>9</v>
      </c>
      <c r="L54" s="146">
        <v>1</v>
      </c>
      <c r="M54" s="146">
        <f t="shared" si="18"/>
        <v>9</v>
      </c>
      <c r="N54" s="148"/>
      <c r="O54" s="65">
        <f t="shared" si="19"/>
        <v>9</v>
      </c>
      <c r="P54" s="334"/>
      <c r="Q54" s="170"/>
    </row>
    <row r="55" spans="1:17" s="69" customFormat="1" ht="39" hidden="1" customHeight="1">
      <c r="A55" s="143">
        <v>2</v>
      </c>
      <c r="B55" s="317" t="s">
        <v>243</v>
      </c>
      <c r="C55" s="332"/>
      <c r="D55" s="332"/>
      <c r="E55" s="318"/>
      <c r="F55" s="144" t="s">
        <v>37</v>
      </c>
      <c r="G55" s="144"/>
      <c r="H55" s="310" t="str">
        <f>$D$22</f>
        <v>Bright White</v>
      </c>
      <c r="I55" s="311"/>
      <c r="J55" s="146" t="s">
        <v>31</v>
      </c>
      <c r="K55" s="185">
        <f>$P$22</f>
        <v>0</v>
      </c>
      <c r="L55" s="146">
        <v>1</v>
      </c>
      <c r="M55" s="146">
        <f t="shared" si="18"/>
        <v>0</v>
      </c>
      <c r="N55" s="148"/>
      <c r="O55" s="65">
        <f t="shared" si="19"/>
        <v>0</v>
      </c>
      <c r="P55" s="169"/>
      <c r="Q55" s="170"/>
    </row>
    <row r="56" spans="1:17" s="69" customFormat="1" ht="39" hidden="1" customHeight="1">
      <c r="A56" s="143">
        <v>2</v>
      </c>
      <c r="B56" s="317" t="str">
        <f>B55</f>
        <v>UPC STICKER 2X3"</v>
      </c>
      <c r="C56" s="332"/>
      <c r="D56" s="332"/>
      <c r="E56" s="318"/>
      <c r="F56" s="144" t="s">
        <v>37</v>
      </c>
      <c r="G56" s="144"/>
      <c r="H56" s="310" t="str">
        <f>$D$29</f>
        <v>Jet Black</v>
      </c>
      <c r="I56" s="311"/>
      <c r="J56" s="146" t="s">
        <v>31</v>
      </c>
      <c r="K56" s="185">
        <f>$P$29</f>
        <v>9</v>
      </c>
      <c r="L56" s="146">
        <v>1</v>
      </c>
      <c r="M56" s="146">
        <f t="shared" si="18"/>
        <v>9</v>
      </c>
      <c r="N56" s="148"/>
      <c r="O56" s="65">
        <f t="shared" si="19"/>
        <v>9</v>
      </c>
      <c r="P56" s="169"/>
      <c r="Q56" s="170"/>
    </row>
    <row r="57" spans="1:17" s="69" customFormat="1" ht="52.5" hidden="1" customHeight="1">
      <c r="A57" s="143">
        <v>3</v>
      </c>
      <c r="B57" s="309" t="s">
        <v>244</v>
      </c>
      <c r="C57" s="251"/>
      <c r="D57" s="251"/>
      <c r="E57" s="251"/>
      <c r="F57" s="144" t="s">
        <v>245</v>
      </c>
      <c r="G57" s="144"/>
      <c r="H57" s="310" t="str">
        <f t="shared" ref="H57" si="20">$D$22</f>
        <v>Bright White</v>
      </c>
      <c r="I57" s="311"/>
      <c r="J57" s="146" t="s">
        <v>31</v>
      </c>
      <c r="K57" s="185">
        <f t="shared" ref="K57" si="21">$P$22</f>
        <v>0</v>
      </c>
      <c r="L57" s="146">
        <v>1</v>
      </c>
      <c r="M57" s="146">
        <f t="shared" si="18"/>
        <v>0</v>
      </c>
      <c r="N57" s="148"/>
      <c r="O57" s="65">
        <f t="shared" si="19"/>
        <v>0</v>
      </c>
      <c r="P57" s="333" t="s">
        <v>242</v>
      </c>
      <c r="Q57" s="170"/>
    </row>
    <row r="58" spans="1:17" s="69" customFormat="1" ht="52.5" hidden="1" customHeight="1">
      <c r="A58" s="143">
        <v>3</v>
      </c>
      <c r="B58" s="309" t="str">
        <f>B57</f>
        <v>BAO NYLON ALD - 12" X 15" (RECYLCED)
CODE:   ALD-PB01-R</v>
      </c>
      <c r="C58" s="251"/>
      <c r="D58" s="251"/>
      <c r="E58" s="251"/>
      <c r="F58" s="144" t="s">
        <v>245</v>
      </c>
      <c r="G58" s="144"/>
      <c r="H58" s="310" t="str">
        <f t="shared" ref="H58" si="22">$D$29</f>
        <v>Jet Black</v>
      </c>
      <c r="I58" s="311"/>
      <c r="J58" s="146" t="s">
        <v>31</v>
      </c>
      <c r="K58" s="185">
        <f t="shared" ref="K58" si="23">$P$29</f>
        <v>9</v>
      </c>
      <c r="L58" s="146">
        <v>1</v>
      </c>
      <c r="M58" s="146">
        <f t="shared" si="18"/>
        <v>9</v>
      </c>
      <c r="N58" s="148"/>
      <c r="O58" s="65">
        <f t="shared" si="19"/>
        <v>9</v>
      </c>
      <c r="P58" s="334"/>
      <c r="Q58" s="170"/>
    </row>
    <row r="59" spans="1:17" s="69" customFormat="1" ht="39" hidden="1" customHeight="1">
      <c r="A59" s="143">
        <v>4</v>
      </c>
      <c r="B59" s="309" t="s">
        <v>122</v>
      </c>
      <c r="C59" s="251"/>
      <c r="D59" s="251"/>
      <c r="E59" s="251"/>
      <c r="F59" s="144" t="s">
        <v>245</v>
      </c>
      <c r="G59" s="144"/>
      <c r="H59" s="310" t="str">
        <f t="shared" ref="H59" si="24">$D$22</f>
        <v>Bright White</v>
      </c>
      <c r="I59" s="311"/>
      <c r="J59" s="146" t="s">
        <v>31</v>
      </c>
      <c r="K59" s="185">
        <f t="shared" ref="K59" si="25">$P$22</f>
        <v>0</v>
      </c>
      <c r="L59" s="147">
        <f>L61</f>
        <v>2.5000000000000001E-2</v>
      </c>
      <c r="M59" s="146">
        <f t="shared" ref="M59:M62" si="26">ROUNDUP(L59*K59,0)</f>
        <v>0</v>
      </c>
      <c r="N59" s="148"/>
      <c r="O59" s="65">
        <f t="shared" si="19"/>
        <v>0</v>
      </c>
      <c r="P59" s="169"/>
      <c r="Q59" s="170"/>
    </row>
    <row r="60" spans="1:17" s="69" customFormat="1" ht="39" hidden="1" customHeight="1">
      <c r="A60" s="143">
        <v>4</v>
      </c>
      <c r="B60" s="309" t="str">
        <f>B59</f>
        <v>BAO BIG POLYBAG 100X120CM</v>
      </c>
      <c r="C60" s="251"/>
      <c r="D60" s="251"/>
      <c r="E60" s="251"/>
      <c r="F60" s="144" t="s">
        <v>245</v>
      </c>
      <c r="G60" s="144"/>
      <c r="H60" s="310" t="str">
        <f t="shared" ref="H60" si="27">$D$29</f>
        <v>Jet Black</v>
      </c>
      <c r="I60" s="311"/>
      <c r="J60" s="146" t="s">
        <v>31</v>
      </c>
      <c r="K60" s="185">
        <f t="shared" ref="K60" si="28">$P$29</f>
        <v>9</v>
      </c>
      <c r="L60" s="147">
        <f>L62</f>
        <v>2.5000000000000001E-2</v>
      </c>
      <c r="M60" s="146">
        <f t="shared" si="26"/>
        <v>1</v>
      </c>
      <c r="N60" s="148"/>
      <c r="O60" s="65">
        <f>M60</f>
        <v>1</v>
      </c>
      <c r="P60" s="169"/>
      <c r="Q60" s="170"/>
    </row>
    <row r="61" spans="1:17" s="69" customFormat="1" ht="39" hidden="1" customHeight="1">
      <c r="A61" s="143">
        <v>5</v>
      </c>
      <c r="B61" s="309" t="s">
        <v>246</v>
      </c>
      <c r="C61" s="251"/>
      <c r="D61" s="251"/>
      <c r="E61" s="251"/>
      <c r="F61" s="144" t="s">
        <v>54</v>
      </c>
      <c r="G61" s="144"/>
      <c r="H61" s="310" t="str">
        <f t="shared" ref="H61" si="29">$D$22</f>
        <v>Bright White</v>
      </c>
      <c r="I61" s="311"/>
      <c r="J61" s="146" t="s">
        <v>31</v>
      </c>
      <c r="K61" s="185">
        <f t="shared" ref="K61" si="30">$P$22</f>
        <v>0</v>
      </c>
      <c r="L61" s="147">
        <f t="shared" ref="L61:L62" si="31">1/40</f>
        <v>2.5000000000000001E-2</v>
      </c>
      <c r="M61" s="146">
        <f t="shared" si="26"/>
        <v>0</v>
      </c>
      <c r="N61" s="148"/>
      <c r="O61" s="65">
        <f t="shared" si="19"/>
        <v>0</v>
      </c>
      <c r="P61" s="149"/>
      <c r="Q61" s="170"/>
    </row>
    <row r="62" spans="1:17" s="69" customFormat="1" ht="39" hidden="1" customHeight="1">
      <c r="A62" s="143">
        <v>5</v>
      </c>
      <c r="B62" s="309" t="str">
        <f>B61</f>
        <v xml:space="preserve">THÙNG CARTON </v>
      </c>
      <c r="C62" s="251"/>
      <c r="D62" s="251"/>
      <c r="E62" s="251"/>
      <c r="F62" s="144" t="s">
        <v>54</v>
      </c>
      <c r="G62" s="144"/>
      <c r="H62" s="310" t="str">
        <f t="shared" ref="H62" si="32">$D$29</f>
        <v>Jet Black</v>
      </c>
      <c r="I62" s="311"/>
      <c r="J62" s="146" t="s">
        <v>31</v>
      </c>
      <c r="K62" s="185">
        <f t="shared" ref="K62" si="33">$P$29</f>
        <v>9</v>
      </c>
      <c r="L62" s="147">
        <f t="shared" si="31"/>
        <v>2.5000000000000001E-2</v>
      </c>
      <c r="M62" s="146">
        <f t="shared" si="26"/>
        <v>1</v>
      </c>
      <c r="N62" s="148"/>
      <c r="O62" s="65">
        <f>M62</f>
        <v>1</v>
      </c>
      <c r="P62" s="149"/>
      <c r="Q62" s="170"/>
    </row>
    <row r="63" spans="1:17" s="69" customFormat="1" ht="39" hidden="1" customHeight="1">
      <c r="A63" s="143">
        <v>6</v>
      </c>
      <c r="B63" s="317" t="str">
        <f>B64</f>
        <v>TẤM LÓT THÙNG</v>
      </c>
      <c r="C63" s="332"/>
      <c r="D63" s="332"/>
      <c r="E63" s="318"/>
      <c r="F63" s="144" t="s">
        <v>54</v>
      </c>
      <c r="G63" s="144"/>
      <c r="H63" s="310" t="str">
        <f t="shared" ref="H63" si="34">$D$22</f>
        <v>Bright White</v>
      </c>
      <c r="I63" s="311"/>
      <c r="J63" s="146" t="s">
        <v>31</v>
      </c>
      <c r="K63" s="185">
        <f t="shared" ref="K63" si="35">$P$22</f>
        <v>0</v>
      </c>
      <c r="L63" s="147">
        <f>L61*2</f>
        <v>0.05</v>
      </c>
      <c r="M63" s="146">
        <f>ROUNDUP(M61*2,0)</f>
        <v>0</v>
      </c>
      <c r="N63" s="148"/>
      <c r="O63" s="65">
        <f t="shared" si="19"/>
        <v>0</v>
      </c>
      <c r="P63" s="149"/>
      <c r="Q63" s="170"/>
    </row>
    <row r="64" spans="1:17" s="69" customFormat="1" ht="39" hidden="1" customHeight="1">
      <c r="A64" s="143">
        <v>6</v>
      </c>
      <c r="B64" s="317" t="s">
        <v>53</v>
      </c>
      <c r="C64" s="332"/>
      <c r="D64" s="332"/>
      <c r="E64" s="318"/>
      <c r="F64" s="144" t="s">
        <v>54</v>
      </c>
      <c r="G64" s="144"/>
      <c r="H64" s="310" t="str">
        <f t="shared" ref="H64" si="36">$D$29</f>
        <v>Jet Black</v>
      </c>
      <c r="I64" s="311"/>
      <c r="J64" s="146" t="s">
        <v>31</v>
      </c>
      <c r="K64" s="185">
        <f t="shared" ref="K64" si="37">$P$29</f>
        <v>9</v>
      </c>
      <c r="L64" s="147">
        <f>L62*2</f>
        <v>0.05</v>
      </c>
      <c r="M64" s="146">
        <f>ROUNDUP(M62*2,0)</f>
        <v>2</v>
      </c>
      <c r="N64" s="148"/>
      <c r="O64" s="65">
        <f>M64</f>
        <v>2</v>
      </c>
      <c r="P64" s="149"/>
      <c r="Q64" s="170"/>
    </row>
    <row r="65" spans="1:17" s="15" customFormat="1" ht="39" hidden="1" customHeight="1">
      <c r="B65" s="150"/>
      <c r="C65" s="150"/>
      <c r="G65" s="70"/>
      <c r="N65" s="151"/>
      <c r="O65" s="151"/>
      <c r="P65" s="69"/>
      <c r="Q65" s="69"/>
    </row>
    <row r="66" spans="1:17" s="15" customFormat="1" ht="39" customHeight="1">
      <c r="B66" s="130" t="s">
        <v>66</v>
      </c>
      <c r="C66" s="131"/>
      <c r="D66" s="132"/>
      <c r="E66" s="132"/>
      <c r="F66" s="132"/>
      <c r="G66" s="133"/>
      <c r="H66" s="132"/>
      <c r="I66" s="132"/>
      <c r="J66" s="289" t="s">
        <v>32</v>
      </c>
      <c r="K66" s="289"/>
      <c r="L66" s="289"/>
      <c r="M66" s="289"/>
      <c r="N66" s="68"/>
      <c r="O66" s="68"/>
      <c r="P66" s="69"/>
      <c r="Q66" s="69"/>
    </row>
    <row r="67" spans="1:17" s="150" customFormat="1" ht="33">
      <c r="A67" s="150">
        <v>1</v>
      </c>
      <c r="B67" s="152" t="s">
        <v>117</v>
      </c>
      <c r="C67" s="18" t="s">
        <v>265</v>
      </c>
      <c r="D67" s="15"/>
      <c r="E67" s="15"/>
      <c r="F67" s="15"/>
      <c r="G67" s="70"/>
      <c r="H67" s="70"/>
      <c r="I67" s="70"/>
      <c r="J67" s="70"/>
      <c r="K67" s="19"/>
      <c r="L67" s="70"/>
      <c r="M67" s="70"/>
      <c r="N67" s="70"/>
      <c r="O67" s="70"/>
      <c r="P67" s="70"/>
      <c r="Q67" s="70"/>
    </row>
    <row r="68" spans="1:17" s="15" customFormat="1" ht="33" hidden="1">
      <c r="A68" s="150"/>
      <c r="B68" s="292" t="s">
        <v>47</v>
      </c>
      <c r="C68" s="293"/>
      <c r="D68" s="293"/>
      <c r="E68" s="293"/>
      <c r="F68" s="293"/>
      <c r="G68" s="293"/>
      <c r="H68" s="293"/>
      <c r="I68" s="294"/>
      <c r="J68" s="70"/>
      <c r="K68" s="19"/>
      <c r="L68" s="70"/>
      <c r="M68" s="70"/>
      <c r="N68" s="70"/>
      <c r="O68" s="70"/>
      <c r="P68" s="70"/>
      <c r="Q68" s="70"/>
    </row>
    <row r="69" spans="1:17" s="15" customFormat="1" ht="35.25" hidden="1" customHeight="1">
      <c r="A69" s="150"/>
      <c r="B69" s="153" t="s">
        <v>40</v>
      </c>
      <c r="C69" s="187" t="s">
        <v>132</v>
      </c>
      <c r="D69" s="295" t="s">
        <v>51</v>
      </c>
      <c r="E69" s="296"/>
      <c r="F69" s="296"/>
      <c r="G69" s="296"/>
      <c r="H69" s="296"/>
      <c r="I69" s="297"/>
      <c r="J69" s="70"/>
      <c r="K69" s="70"/>
      <c r="L69" s="70"/>
      <c r="M69" s="70"/>
      <c r="N69" s="70"/>
      <c r="O69" s="70"/>
      <c r="P69" s="70"/>
      <c r="Q69" s="70"/>
    </row>
    <row r="70" spans="1:17" s="15" customFormat="1" ht="80.25" hidden="1" customHeight="1">
      <c r="A70" s="150"/>
      <c r="B70" s="188" t="s">
        <v>224</v>
      </c>
      <c r="C70" s="224"/>
      <c r="D70" s="252" t="s">
        <v>219</v>
      </c>
      <c r="E70" s="298"/>
      <c r="F70" s="298"/>
      <c r="G70" s="298"/>
      <c r="H70" s="298"/>
      <c r="I70" s="253"/>
      <c r="J70" s="70"/>
      <c r="K70" s="70"/>
      <c r="L70"/>
      <c r="M70" s="70"/>
      <c r="N70" s="70"/>
    </row>
    <row r="71" spans="1:17" s="15" customFormat="1" ht="69" hidden="1" customHeight="1">
      <c r="A71" s="150"/>
      <c r="B71" s="188" t="s">
        <v>140</v>
      </c>
      <c r="C71" s="224"/>
      <c r="D71" s="252" t="s">
        <v>219</v>
      </c>
      <c r="E71" s="298"/>
      <c r="F71" s="298"/>
      <c r="G71" s="298"/>
      <c r="H71" s="298"/>
      <c r="I71" s="253"/>
      <c r="J71" s="70"/>
      <c r="K71" s="70"/>
      <c r="L71" s="70"/>
      <c r="M71" s="70"/>
      <c r="N71" s="70"/>
    </row>
    <row r="72" spans="1:17" s="15" customFormat="1" ht="33" hidden="1">
      <c r="A72" s="150"/>
      <c r="B72" s="292" t="s">
        <v>52</v>
      </c>
      <c r="C72" s="293"/>
      <c r="D72" s="299"/>
      <c r="E72" s="299"/>
      <c r="F72" s="299"/>
      <c r="G72" s="299"/>
      <c r="H72" s="299"/>
      <c r="I72" s="300"/>
      <c r="J72" s="70"/>
      <c r="K72" s="70"/>
    </row>
    <row r="73" spans="1:17" s="15" customFormat="1" ht="33">
      <c r="A73" s="150"/>
      <c r="B73" s="317"/>
      <c r="C73" s="318"/>
      <c r="D73" s="155" t="s">
        <v>56</v>
      </c>
      <c r="E73" s="155" t="s">
        <v>68</v>
      </c>
      <c r="F73" s="155" t="s">
        <v>60</v>
      </c>
      <c r="G73" s="155" t="s">
        <v>10</v>
      </c>
      <c r="H73" s="155" t="s">
        <v>57</v>
      </c>
      <c r="I73" s="155" t="s">
        <v>58</v>
      </c>
      <c r="J73" s="155" t="s">
        <v>59</v>
      </c>
    </row>
    <row r="74" spans="1:17" s="15" customFormat="1" ht="142.5" customHeight="1">
      <c r="A74" s="150"/>
      <c r="B74" s="290" t="s">
        <v>146</v>
      </c>
      <c r="C74" s="291"/>
      <c r="D74" s="301" t="s">
        <v>220</v>
      </c>
      <c r="E74" s="302"/>
      <c r="F74" s="302"/>
      <c r="G74" s="302"/>
      <c r="H74" s="302"/>
      <c r="I74" s="302"/>
      <c r="J74" s="303"/>
    </row>
    <row r="75" spans="1:17" s="15" customFormat="1" ht="33">
      <c r="B75" s="150"/>
      <c r="C75" s="150"/>
      <c r="G75" s="70"/>
      <c r="N75" s="151"/>
      <c r="O75" s="151"/>
      <c r="P75" s="69"/>
      <c r="Q75" s="69"/>
    </row>
    <row r="76" spans="1:17" s="15" customFormat="1" ht="33" hidden="1">
      <c r="A76" s="150"/>
      <c r="B76" s="292" t="s">
        <v>47</v>
      </c>
      <c r="C76" s="293"/>
      <c r="D76" s="293"/>
      <c r="E76" s="293"/>
      <c r="F76" s="293"/>
      <c r="G76" s="293"/>
      <c r="H76" s="293"/>
      <c r="I76" s="294"/>
      <c r="J76" s="70"/>
      <c r="K76" s="19"/>
      <c r="L76" s="70"/>
      <c r="M76" s="70"/>
      <c r="N76" s="70"/>
      <c r="O76" s="70"/>
      <c r="P76" s="70"/>
      <c r="Q76" s="70"/>
    </row>
    <row r="77" spans="1:17" s="15" customFormat="1" ht="29.1" hidden="1" customHeight="1">
      <c r="A77" s="150"/>
      <c r="B77" s="153" t="s">
        <v>40</v>
      </c>
      <c r="C77" s="73" t="s">
        <v>133</v>
      </c>
      <c r="D77" s="187" t="s">
        <v>132</v>
      </c>
      <c r="E77" s="72" t="s">
        <v>131</v>
      </c>
      <c r="F77" s="295" t="s">
        <v>51</v>
      </c>
      <c r="G77" s="296"/>
      <c r="H77" s="296"/>
      <c r="I77" s="297"/>
      <c r="J77" s="70"/>
      <c r="K77" s="70"/>
      <c r="L77" s="70"/>
      <c r="M77" s="70"/>
      <c r="N77" s="70"/>
      <c r="O77" s="70"/>
      <c r="P77" s="70"/>
      <c r="Q77" s="70"/>
    </row>
    <row r="78" spans="1:17" s="15" customFormat="1" ht="63" hidden="1" customHeight="1">
      <c r="A78" s="150"/>
      <c r="B78" s="188" t="s">
        <v>129</v>
      </c>
      <c r="C78" s="319"/>
      <c r="D78" s="189" t="s">
        <v>137</v>
      </c>
      <c r="E78" s="189" t="s">
        <v>135</v>
      </c>
      <c r="F78" s="321" t="s">
        <v>130</v>
      </c>
      <c r="G78" s="322"/>
      <c r="H78" s="322"/>
      <c r="I78" s="323"/>
      <c r="J78" s="70"/>
      <c r="K78" s="70"/>
      <c r="L78" s="70"/>
      <c r="M78" s="70"/>
      <c r="N78" s="70"/>
    </row>
    <row r="79" spans="1:17" s="15" customFormat="1" ht="63" hidden="1" customHeight="1">
      <c r="A79" s="150"/>
      <c r="B79" s="188" t="s">
        <v>128</v>
      </c>
      <c r="C79" s="320"/>
      <c r="D79" s="189" t="s">
        <v>137</v>
      </c>
      <c r="E79" s="189" t="s">
        <v>134</v>
      </c>
      <c r="F79" s="321" t="s">
        <v>130</v>
      </c>
      <c r="G79" s="322"/>
      <c r="H79" s="322"/>
      <c r="I79" s="323"/>
      <c r="J79" s="70"/>
      <c r="K79" s="70"/>
      <c r="L79" s="70"/>
      <c r="M79" s="70"/>
      <c r="N79" s="70"/>
    </row>
    <row r="80" spans="1:17" s="15" customFormat="1" ht="33" hidden="1">
      <c r="A80" s="150"/>
      <c r="B80" s="292" t="s">
        <v>52</v>
      </c>
      <c r="C80" s="293"/>
      <c r="D80" s="299"/>
      <c r="E80" s="299"/>
      <c r="F80" s="299"/>
      <c r="G80" s="299"/>
      <c r="H80" s="299"/>
      <c r="I80" s="300"/>
      <c r="J80" s="70"/>
      <c r="K80" s="70"/>
    </row>
    <row r="81" spans="1:17" s="15" customFormat="1" ht="33" hidden="1">
      <c r="A81" s="150"/>
      <c r="B81" s="317"/>
      <c r="C81" s="318"/>
      <c r="D81" s="155" t="s">
        <v>56</v>
      </c>
      <c r="E81" s="155" t="s">
        <v>68</v>
      </c>
      <c r="F81" s="155" t="s">
        <v>60</v>
      </c>
      <c r="G81" s="155" t="s">
        <v>10</v>
      </c>
      <c r="H81" s="155" t="s">
        <v>57</v>
      </c>
      <c r="I81" s="155" t="s">
        <v>58</v>
      </c>
      <c r="J81" s="155" t="s">
        <v>59</v>
      </c>
    </row>
    <row r="82" spans="1:17" s="15" customFormat="1" ht="93" hidden="1" customHeight="1">
      <c r="A82" s="150"/>
      <c r="B82" s="324" t="s">
        <v>138</v>
      </c>
      <c r="C82" s="325"/>
      <c r="D82" s="326" t="s">
        <v>139</v>
      </c>
      <c r="E82" s="327"/>
      <c r="F82" s="327"/>
      <c r="G82" s="327"/>
      <c r="H82" s="327"/>
      <c r="I82" s="327"/>
      <c r="J82" s="328"/>
    </row>
    <row r="83" spans="1:17" s="15" customFormat="1" ht="23.1" hidden="1" customHeight="1">
      <c r="A83" s="150"/>
      <c r="B83" s="190"/>
      <c r="C83" s="190"/>
      <c r="D83" s="191"/>
      <c r="E83" s="191"/>
      <c r="F83" s="191"/>
      <c r="G83" s="191"/>
      <c r="H83" s="191"/>
      <c r="I83" s="191"/>
      <c r="J83" s="191"/>
    </row>
    <row r="84" spans="1:17" s="150" customFormat="1" ht="33">
      <c r="A84" s="150">
        <v>2</v>
      </c>
      <c r="B84" s="152" t="s">
        <v>136</v>
      </c>
      <c r="C84" s="18" t="s">
        <v>221</v>
      </c>
      <c r="D84" s="15"/>
      <c r="E84" s="15"/>
      <c r="F84" s="15"/>
      <c r="G84" s="70"/>
      <c r="H84" s="70"/>
      <c r="I84" s="70"/>
      <c r="J84" s="70"/>
      <c r="K84" s="19"/>
      <c r="L84" s="70"/>
      <c r="M84" s="70"/>
      <c r="N84" s="70"/>
      <c r="O84" s="70"/>
      <c r="P84" s="70"/>
      <c r="Q84" s="70"/>
    </row>
    <row r="85" spans="1:17" s="15" customFormat="1" ht="33">
      <c r="A85" s="150"/>
      <c r="B85" s="292" t="s">
        <v>47</v>
      </c>
      <c r="C85" s="293"/>
      <c r="D85" s="293"/>
      <c r="E85" s="293"/>
      <c r="F85" s="293"/>
      <c r="G85" s="293"/>
      <c r="H85" s="293"/>
      <c r="I85" s="294"/>
      <c r="J85" s="70"/>
      <c r="K85" s="19"/>
      <c r="L85" s="70"/>
      <c r="M85" s="70"/>
      <c r="N85" s="70"/>
      <c r="O85" s="70"/>
      <c r="P85" s="70"/>
      <c r="Q85" s="70"/>
    </row>
    <row r="86" spans="1:17" s="15" customFormat="1" ht="35.25" customHeight="1">
      <c r="A86" s="150"/>
      <c r="B86" s="153" t="s">
        <v>40</v>
      </c>
      <c r="C86" s="187" t="s">
        <v>132</v>
      </c>
      <c r="D86" s="295" t="s">
        <v>51</v>
      </c>
      <c r="E86" s="296"/>
      <c r="F86" s="296"/>
      <c r="G86" s="296"/>
      <c r="H86" s="296"/>
      <c r="I86" s="297"/>
      <c r="J86" s="70"/>
      <c r="K86" s="70"/>
      <c r="L86" s="70"/>
      <c r="M86" s="70"/>
      <c r="N86" s="70"/>
      <c r="O86" s="70"/>
      <c r="P86" s="70"/>
      <c r="Q86" s="70"/>
    </row>
    <row r="87" spans="1:17" s="15" customFormat="1" ht="80.25" hidden="1" customHeight="1">
      <c r="A87" s="150"/>
      <c r="B87" s="188" t="s">
        <v>224</v>
      </c>
      <c r="C87" s="224"/>
      <c r="D87" s="252" t="s">
        <v>266</v>
      </c>
      <c r="E87" s="298"/>
      <c r="F87" s="298"/>
      <c r="G87" s="298"/>
      <c r="H87" s="298"/>
      <c r="I87" s="253"/>
      <c r="J87" s="70"/>
      <c r="K87" s="70"/>
      <c r="L87"/>
      <c r="M87" s="70"/>
      <c r="N87" s="70"/>
    </row>
    <row r="88" spans="1:17" s="15" customFormat="1" ht="69" customHeight="1">
      <c r="A88" s="150"/>
      <c r="B88" s="188" t="s">
        <v>140</v>
      </c>
      <c r="C88" s="224"/>
      <c r="D88" s="252" t="s">
        <v>266</v>
      </c>
      <c r="E88" s="298"/>
      <c r="F88" s="298"/>
      <c r="G88" s="298"/>
      <c r="H88" s="298"/>
      <c r="I88" s="253"/>
      <c r="J88" s="70"/>
      <c r="K88" s="70"/>
      <c r="L88" s="70"/>
      <c r="M88" s="70"/>
      <c r="N88" s="70"/>
    </row>
    <row r="89" spans="1:17" s="15" customFormat="1" ht="33">
      <c r="A89" s="150"/>
      <c r="B89" s="292" t="s">
        <v>52</v>
      </c>
      <c r="C89" s="293"/>
      <c r="D89" s="299"/>
      <c r="E89" s="299"/>
      <c r="F89" s="299"/>
      <c r="G89" s="299"/>
      <c r="H89" s="299"/>
      <c r="I89" s="300"/>
      <c r="J89" s="70"/>
      <c r="K89" s="70"/>
    </row>
    <row r="90" spans="1:17" s="15" customFormat="1" ht="33">
      <c r="A90" s="150"/>
      <c r="B90" s="317"/>
      <c r="C90" s="318"/>
      <c r="D90" s="238" t="s">
        <v>56</v>
      </c>
      <c r="E90" s="238" t="s">
        <v>257</v>
      </c>
      <c r="F90" s="238" t="s">
        <v>68</v>
      </c>
      <c r="G90" s="238" t="s">
        <v>60</v>
      </c>
      <c r="H90" s="238" t="s">
        <v>10</v>
      </c>
      <c r="I90" s="238" t="s">
        <v>57</v>
      </c>
      <c r="J90" s="238" t="s">
        <v>58</v>
      </c>
      <c r="K90" s="238" t="s">
        <v>59</v>
      </c>
    </row>
    <row r="91" spans="1:17" s="15" customFormat="1" ht="142.5" customHeight="1">
      <c r="A91" s="150"/>
      <c r="B91" s="304" t="str">
        <f>'GRADED SPEC'!B18</f>
        <v>HÌNH THÊU THÂN TRƯỚC DƯỚI ĐƯỜNG MAY CỔ TỪ MÉP CỔ ĐẾN MÉP LOGO</v>
      </c>
      <c r="C91" s="305"/>
      <c r="D91" s="239"/>
      <c r="E91" s="239" t="str">
        <f>'GRADED SPEC'!H18</f>
        <v>1/8 in</v>
      </c>
      <c r="F91" s="239" t="str">
        <f>'GRADED SPEC'!I18</f>
        <v>1 1/2 in</v>
      </c>
      <c r="G91" s="239" t="str">
        <f>'GRADED SPEC'!J18</f>
        <v>1 5/8 in</v>
      </c>
      <c r="H91" s="239" t="str">
        <f>'GRADED SPEC'!K18</f>
        <v>1 3/4 in</v>
      </c>
      <c r="I91" s="239" t="str">
        <f>'GRADED SPEC'!L18</f>
        <v>1 7/8 in</v>
      </c>
      <c r="J91" s="239" t="str">
        <f>'GRADED SPEC'!M18</f>
        <v>2 in</v>
      </c>
      <c r="K91" s="239" t="str">
        <f>'GRADED SPEC'!N18</f>
        <v>2 1/8 in</v>
      </c>
    </row>
    <row r="92" spans="1:17" s="150" customFormat="1" ht="34.5" customHeight="1">
      <c r="A92" s="16">
        <v>3</v>
      </c>
      <c r="B92" s="152" t="s">
        <v>118</v>
      </c>
      <c r="C92" s="18" t="s">
        <v>126</v>
      </c>
      <c r="D92" s="18"/>
      <c r="E92" s="18"/>
      <c r="F92" s="18"/>
      <c r="G92" s="70"/>
      <c r="H92" s="70"/>
      <c r="I92" s="70"/>
      <c r="J92" s="70"/>
      <c r="K92" s="19"/>
      <c r="L92" s="70"/>
      <c r="M92" s="70"/>
      <c r="N92" s="70"/>
      <c r="O92" s="70"/>
      <c r="P92" s="70"/>
      <c r="Q92" s="70"/>
    </row>
    <row r="93" spans="1:17" s="15" customFormat="1" ht="34.5" hidden="1" customHeight="1">
      <c r="A93" s="150"/>
      <c r="B93" s="153" t="s">
        <v>40</v>
      </c>
      <c r="C93" s="295" t="s">
        <v>69</v>
      </c>
      <c r="D93" s="296"/>
      <c r="E93" s="296"/>
      <c r="F93" s="296"/>
      <c r="G93" s="296"/>
      <c r="H93" s="296"/>
      <c r="I93" s="297"/>
      <c r="J93" s="70"/>
      <c r="K93" s="70"/>
      <c r="L93" s="70"/>
      <c r="M93" s="70"/>
      <c r="N93" s="70"/>
      <c r="O93" s="70"/>
      <c r="P93" s="70"/>
      <c r="Q93" s="70"/>
    </row>
    <row r="94" spans="1:17" s="15" customFormat="1" ht="95.1" hidden="1" customHeight="1">
      <c r="A94" s="150"/>
      <c r="B94" s="154" t="s">
        <v>38</v>
      </c>
      <c r="C94" s="306" t="s">
        <v>124</v>
      </c>
      <c r="D94" s="307"/>
      <c r="E94" s="307"/>
      <c r="F94" s="307"/>
      <c r="G94" s="307"/>
      <c r="H94" s="307"/>
      <c r="I94" s="308"/>
      <c r="J94" s="70"/>
      <c r="K94" s="70"/>
      <c r="L94" s="70"/>
      <c r="M94" s="70"/>
      <c r="N94" s="70"/>
    </row>
    <row r="95" spans="1:17" s="15" customFormat="1" ht="29.25" customHeight="1">
      <c r="B95" s="289" t="s">
        <v>115</v>
      </c>
      <c r="C95" s="289"/>
      <c r="D95" s="289"/>
      <c r="E95" s="289"/>
      <c r="G95" s="70"/>
      <c r="M95" s="69"/>
      <c r="N95" s="68"/>
      <c r="O95" s="68"/>
      <c r="P95" s="69"/>
      <c r="Q95" s="69"/>
    </row>
    <row r="96" spans="1:17" s="15" customFormat="1" ht="48.6" customHeight="1">
      <c r="A96" s="150">
        <v>1</v>
      </c>
      <c r="B96" s="206" t="s">
        <v>222</v>
      </c>
      <c r="C96" s="150"/>
      <c r="D96" s="150"/>
      <c r="G96" s="70"/>
      <c r="M96" s="69"/>
      <c r="N96" s="68"/>
      <c r="O96" s="68"/>
      <c r="P96" s="69"/>
      <c r="Q96" s="69"/>
    </row>
    <row r="97" spans="1:17" s="15" customFormat="1" ht="14.1" hidden="1" customHeight="1">
      <c r="A97" s="150">
        <v>2</v>
      </c>
      <c r="B97" s="156" t="s">
        <v>125</v>
      </c>
      <c r="C97" s="150"/>
      <c r="D97" s="150"/>
      <c r="G97" s="70"/>
      <c r="M97" s="69"/>
      <c r="N97" s="68"/>
      <c r="O97" s="68"/>
      <c r="P97" s="69"/>
      <c r="Q97" s="69"/>
    </row>
    <row r="98" spans="1:17" s="15" customFormat="1" ht="35.25" customHeight="1">
      <c r="A98" s="150">
        <v>3</v>
      </c>
      <c r="B98" s="171" t="s">
        <v>67</v>
      </c>
      <c r="C98" s="150"/>
      <c r="D98" s="150"/>
      <c r="G98" s="70"/>
      <c r="M98" s="69"/>
      <c r="N98" s="68"/>
      <c r="O98" s="68"/>
      <c r="P98" s="69"/>
      <c r="Q98" s="69"/>
    </row>
    <row r="99" spans="1:17" s="18" customFormat="1" ht="33">
      <c r="A99" s="16"/>
      <c r="B99" s="71" t="s">
        <v>61</v>
      </c>
      <c r="C99" s="72" t="s">
        <v>68</v>
      </c>
      <c r="D99" s="72" t="s">
        <v>60</v>
      </c>
      <c r="E99" s="72" t="s">
        <v>10</v>
      </c>
      <c r="F99" s="72" t="s">
        <v>57</v>
      </c>
      <c r="G99" s="72" t="s">
        <v>58</v>
      </c>
      <c r="H99" s="72" t="s">
        <v>121</v>
      </c>
      <c r="I99" s="72" t="s">
        <v>119</v>
      </c>
      <c r="J99" s="72" t="s">
        <v>11</v>
      </c>
      <c r="L99" s="73"/>
      <c r="M99" s="74"/>
      <c r="N99" s="74"/>
      <c r="O99" s="73"/>
    </row>
    <row r="100" spans="1:17" s="18" customFormat="1" ht="33">
      <c r="A100" s="16"/>
      <c r="B100" s="71" t="s">
        <v>62</v>
      </c>
      <c r="C100" s="65">
        <f t="shared" ref="C100:I100" si="38">F31</f>
        <v>3</v>
      </c>
      <c r="D100" s="65">
        <f t="shared" si="38"/>
        <v>3</v>
      </c>
      <c r="E100" s="65">
        <f t="shared" si="38"/>
        <v>3</v>
      </c>
      <c r="F100" s="65">
        <f t="shared" si="38"/>
        <v>0</v>
      </c>
      <c r="G100" s="65">
        <f t="shared" si="38"/>
        <v>0</v>
      </c>
      <c r="H100" s="65">
        <f t="shared" si="38"/>
        <v>0</v>
      </c>
      <c r="I100" s="65">
        <f t="shared" si="38"/>
        <v>0</v>
      </c>
      <c r="J100" s="65">
        <f>P31</f>
        <v>9</v>
      </c>
      <c r="L100" s="73"/>
      <c r="M100" s="74"/>
      <c r="N100" s="74"/>
      <c r="O100" s="73"/>
    </row>
    <row r="101" spans="1:17" s="157" customFormat="1" ht="40.5">
      <c r="B101" s="159" t="s">
        <v>120</v>
      </c>
      <c r="G101" s="158"/>
    </row>
    <row r="102" spans="1:17" s="15" customFormat="1" ht="158.44999999999999" customHeight="1">
      <c r="A102" s="150"/>
      <c r="B102" s="313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69"/>
    </row>
    <row r="103" spans="1:17" s="15" customFormat="1" ht="48.6" customHeight="1">
      <c r="A103" s="150"/>
      <c r="B103" s="206"/>
      <c r="C103" s="150"/>
      <c r="D103" s="150"/>
      <c r="G103" s="70"/>
      <c r="M103" s="69"/>
      <c r="N103" s="68"/>
      <c r="O103" s="68"/>
      <c r="P103" s="69"/>
      <c r="Q103" s="69"/>
    </row>
    <row r="104" spans="1:17" s="157" customFormat="1" ht="39">
      <c r="B104" s="182"/>
      <c r="G104" s="158"/>
    </row>
    <row r="105" spans="1:17" s="157" customFormat="1" ht="39">
      <c r="B105" s="182"/>
      <c r="G105" s="158"/>
    </row>
    <row r="106" spans="1:17" s="157" customFormat="1" ht="33">
      <c r="G106" s="158"/>
    </row>
    <row r="107" spans="1:17" s="157" customFormat="1" ht="33">
      <c r="G107" s="158"/>
    </row>
    <row r="108" spans="1:17" s="157" customFormat="1" ht="33">
      <c r="G108" s="158"/>
    </row>
    <row r="109" spans="1:17" s="157" customFormat="1" ht="33">
      <c r="G109" s="158"/>
    </row>
    <row r="110" spans="1:17" s="157" customFormat="1" ht="33">
      <c r="G110" s="158"/>
    </row>
    <row r="111" spans="1:17" s="157" customFormat="1" ht="33">
      <c r="G111" s="158"/>
    </row>
    <row r="112" spans="1:17" s="157" customFormat="1" ht="33">
      <c r="G112" s="158"/>
    </row>
    <row r="113" spans="7:7" s="157" customFormat="1" ht="33">
      <c r="G113" s="158"/>
    </row>
    <row r="114" spans="7:7" s="157" customFormat="1" ht="33">
      <c r="G114" s="158"/>
    </row>
    <row r="115" spans="7:7" s="157" customFormat="1" ht="33">
      <c r="G115" s="158"/>
    </row>
    <row r="116" spans="7:7" s="157" customFormat="1" ht="33">
      <c r="G116" s="158"/>
    </row>
    <row r="117" spans="7:7" s="157" customFormat="1" ht="33">
      <c r="G117" s="158"/>
    </row>
    <row r="118" spans="7:7" s="157" customFormat="1" ht="33">
      <c r="G118" s="158"/>
    </row>
    <row r="119" spans="7:7" s="157" customFormat="1" ht="33">
      <c r="G119" s="158"/>
    </row>
  </sheetData>
  <autoFilter ref="A41:S49" xr:uid="{00000000-0001-0000-0000-000000000000}">
    <filterColumn colId="0" showButton="0"/>
    <filterColumn colId="1" showButton="0"/>
    <filterColumn colId="2" showButton="0"/>
    <filterColumn colId="3" showButton="0"/>
    <filterColumn colId="7" showButton="0">
      <filters>
        <filter val="Jet Black"/>
      </filters>
    </filterColumn>
  </autoFilter>
  <mergeCells count="96">
    <mergeCell ref="H59:I59"/>
    <mergeCell ref="B60:E60"/>
    <mergeCell ref="H60:I60"/>
    <mergeCell ref="B61:E61"/>
    <mergeCell ref="H61:I61"/>
    <mergeCell ref="P53:P54"/>
    <mergeCell ref="P57:P58"/>
    <mergeCell ref="B64:E64"/>
    <mergeCell ref="H64:I64"/>
    <mergeCell ref="A52:E52"/>
    <mergeCell ref="H52:I52"/>
    <mergeCell ref="B53:E53"/>
    <mergeCell ref="H53:I53"/>
    <mergeCell ref="B54:E54"/>
    <mergeCell ref="H54:I54"/>
    <mergeCell ref="B55:E55"/>
    <mergeCell ref="B62:E62"/>
    <mergeCell ref="H62:I62"/>
    <mergeCell ref="B63:E63"/>
    <mergeCell ref="H63:I63"/>
    <mergeCell ref="B59:E59"/>
    <mergeCell ref="B48:E48"/>
    <mergeCell ref="H48:I48"/>
    <mergeCell ref="B49:E49"/>
    <mergeCell ref="H49:I49"/>
    <mergeCell ref="B57:E57"/>
    <mergeCell ref="H57:I57"/>
    <mergeCell ref="H55:I55"/>
    <mergeCell ref="B56:E56"/>
    <mergeCell ref="H56:I56"/>
    <mergeCell ref="B58:E58"/>
    <mergeCell ref="H58:I58"/>
    <mergeCell ref="Q48:R48"/>
    <mergeCell ref="B102:P102"/>
    <mergeCell ref="P42:P44"/>
    <mergeCell ref="B90:C90"/>
    <mergeCell ref="C78:C79"/>
    <mergeCell ref="F78:I78"/>
    <mergeCell ref="F79:I79"/>
    <mergeCell ref="B80:I80"/>
    <mergeCell ref="B81:C81"/>
    <mergeCell ref="B82:C82"/>
    <mergeCell ref="D82:J82"/>
    <mergeCell ref="B89:I89"/>
    <mergeCell ref="B95:E95"/>
    <mergeCell ref="B73:C73"/>
    <mergeCell ref="B91:C91"/>
    <mergeCell ref="C94:I94"/>
    <mergeCell ref="B76:I76"/>
    <mergeCell ref="F77:I77"/>
    <mergeCell ref="D88:I88"/>
    <mergeCell ref="C93:I93"/>
    <mergeCell ref="J66:M66"/>
    <mergeCell ref="B74:C74"/>
    <mergeCell ref="B85:I85"/>
    <mergeCell ref="D86:I86"/>
    <mergeCell ref="D87:I87"/>
    <mergeCell ref="B68:I68"/>
    <mergeCell ref="B72:I72"/>
    <mergeCell ref="D74:J74"/>
    <mergeCell ref="D69:I69"/>
    <mergeCell ref="D70:I70"/>
    <mergeCell ref="D71:I71"/>
    <mergeCell ref="O1:P1"/>
    <mergeCell ref="M2:N2"/>
    <mergeCell ref="O2:P2"/>
    <mergeCell ref="M3:N3"/>
    <mergeCell ref="O3:P3"/>
    <mergeCell ref="M1:N1"/>
    <mergeCell ref="H43:I43"/>
    <mergeCell ref="B45:E45"/>
    <mergeCell ref="H45:I45"/>
    <mergeCell ref="B42:E42"/>
    <mergeCell ref="H41:I41"/>
    <mergeCell ref="H42:I42"/>
    <mergeCell ref="B13:F13"/>
    <mergeCell ref="A34:C34"/>
    <mergeCell ref="B36:C36"/>
    <mergeCell ref="B38:C38"/>
    <mergeCell ref="B43:E43"/>
    <mergeCell ref="B47:E47"/>
    <mergeCell ref="H47:I47"/>
    <mergeCell ref="D8:F8"/>
    <mergeCell ref="B46:E46"/>
    <mergeCell ref="H46:I46"/>
    <mergeCell ref="B44:E44"/>
    <mergeCell ref="H44:I44"/>
    <mergeCell ref="A35:P35"/>
    <mergeCell ref="A37:P37"/>
    <mergeCell ref="N34:P34"/>
    <mergeCell ref="N36:P36"/>
    <mergeCell ref="N38:P38"/>
    <mergeCell ref="G5:L8"/>
    <mergeCell ref="A41:E41"/>
    <mergeCell ref="L11:P11"/>
    <mergeCell ref="D11:F11"/>
  </mergeCells>
  <printOptions horizontalCentered="1"/>
  <pageMargins left="0.25" right="0" top="0.61388888888888893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view="pageBreakPreview" topLeftCell="A4" zoomScale="40" zoomScaleNormal="40" zoomScaleSheetLayoutView="40" zoomScalePageLayoutView="25" workbookViewId="0">
      <selection activeCell="E10" sqref="E10"/>
    </sheetView>
  </sheetViews>
  <sheetFormatPr defaultColWidth="9.140625" defaultRowHeight="24"/>
  <cols>
    <col min="1" max="1" width="69.85546875" style="121" customWidth="1"/>
    <col min="2" max="2" width="110.7109375" style="122" hidden="1" customWidth="1"/>
    <col min="3" max="3" width="174.7109375" style="122" customWidth="1"/>
    <col min="4" max="16384" width="9.140625" style="122"/>
  </cols>
  <sheetData>
    <row r="1" spans="1:10" s="111" customFormat="1" ht="45.75" customHeight="1">
      <c r="A1" s="109"/>
      <c r="B1" s="110"/>
      <c r="C1" s="110"/>
    </row>
    <row r="2" spans="1:10" s="111" customFormat="1" ht="37.5" customHeight="1">
      <c r="A2" s="110" t="str">
        <f>'1. CUTTING DOCKET'!B6</f>
        <v xml:space="preserve">JOB NUMBER:  </v>
      </c>
      <c r="B2" s="110" t="str">
        <f>'1. CUTTING DOCKET'!D6</f>
        <v>A15  SS25   S2734</v>
      </c>
      <c r="C2" s="110" t="s">
        <v>264</v>
      </c>
    </row>
    <row r="3" spans="1:10" s="111" customFormat="1" ht="37.5" customHeight="1">
      <c r="A3" s="112" t="str">
        <f>'1. CUTTING DOCKET'!B7</f>
        <v xml:space="preserve">STYLE NUMBER: </v>
      </c>
      <c r="B3" s="112" t="str">
        <f>'1. CUTTING DOCKET'!D7</f>
        <v>SS25CT027</v>
      </c>
      <c r="C3" s="112" t="s">
        <v>261</v>
      </c>
    </row>
    <row r="4" spans="1:10" s="111" customFormat="1" ht="37.5" customHeight="1">
      <c r="A4" s="112" t="str">
        <f>'1. CUTTING DOCKET'!B8</f>
        <v xml:space="preserve">STYLE NAME : </v>
      </c>
      <c r="B4" s="112" t="str">
        <f>'1. CUTTING DOCKET'!D8</f>
        <v xml:space="preserve">Script Logo Tank Top </v>
      </c>
      <c r="C4" s="112" t="s">
        <v>262</v>
      </c>
    </row>
    <row r="5" spans="1:10" s="111" customFormat="1" ht="76.349999999999994" customHeight="1">
      <c r="A5" s="113"/>
      <c r="B5" s="134" t="str">
        <f>'1. CUTTING DOCKET'!D22</f>
        <v>Bright White</v>
      </c>
      <c r="C5" s="134" t="str">
        <f>'1. CUTTING DOCKET'!D25</f>
        <v>Jet Black</v>
      </c>
    </row>
    <row r="6" spans="1:10" s="115" customFormat="1" ht="69.75" customHeight="1">
      <c r="A6" s="114" t="s">
        <v>33</v>
      </c>
      <c r="B6" s="186" t="str">
        <f>'1. CUTTING DOCKET'!E36</f>
        <v>Bright White</v>
      </c>
      <c r="C6" s="114" t="s">
        <v>140</v>
      </c>
    </row>
    <row r="7" spans="1:10" s="115" customFormat="1" ht="58.5" customHeight="1">
      <c r="A7" s="116" t="s">
        <v>34</v>
      </c>
      <c r="B7" s="335" t="str">
        <f>'1. CUTTING DOCKET'!L11</f>
        <v>TT - RIB300_RIB 2X2 100% COTTON</v>
      </c>
      <c r="C7" s="336"/>
    </row>
    <row r="8" spans="1:10" s="115" customFormat="1" ht="288" customHeight="1">
      <c r="A8" s="117" t="str">
        <f>'1. CUTTING DOCKET'!D36</f>
        <v>VẢI CHÍNH + VIỀN ÁO</v>
      </c>
      <c r="B8" s="118"/>
      <c r="C8" s="118"/>
      <c r="J8" s="119"/>
    </row>
    <row r="9" spans="1:10" s="115" customFormat="1" ht="69.599999999999994" hidden="1" customHeight="1">
      <c r="A9" s="114" t="s">
        <v>145</v>
      </c>
      <c r="B9" s="186" t="e">
        <f>'1. CUTTING DOCKET'!#REF!</f>
        <v>#REF!</v>
      </c>
      <c r="C9" s="114" t="s">
        <v>141</v>
      </c>
    </row>
    <row r="10" spans="1:10" s="115" customFormat="1" ht="325.35000000000002" hidden="1" customHeight="1">
      <c r="A10" s="117" t="s">
        <v>144</v>
      </c>
      <c r="B10" s="118"/>
      <c r="C10" s="118"/>
      <c r="J10" s="119"/>
    </row>
    <row r="11" spans="1:10" s="115" customFormat="1" ht="44.25" customHeight="1">
      <c r="A11" s="114" t="s">
        <v>50</v>
      </c>
      <c r="B11" s="186" t="str">
        <f>B5</f>
        <v>Bright White</v>
      </c>
      <c r="C11" s="186" t="str">
        <f>C5</f>
        <v>Jet Black</v>
      </c>
    </row>
    <row r="12" spans="1:10" s="115" customFormat="1" ht="145.5" customHeight="1">
      <c r="A12" s="117" t="str">
        <f>'1. CUTTING DOCKET'!B42</f>
        <v>CHỈ 40/2 MAY CHÍNH + VẮT SỔ</v>
      </c>
      <c r="B12" s="120"/>
      <c r="C12" s="120"/>
    </row>
    <row r="13" spans="1:10" s="115" customFormat="1" ht="84.6" hidden="1" customHeight="1">
      <c r="A13" s="114" t="str">
        <f>'1. CUTTING DOCKET'!$B$44</f>
        <v>NHÃN SƯỜN NGOÀI ALD-ML02</v>
      </c>
      <c r="B13" s="186" t="str">
        <f>'1. CUTTING DOCKET'!F44</f>
        <v>WHITE</v>
      </c>
      <c r="C13" s="186" t="s">
        <v>37</v>
      </c>
    </row>
    <row r="14" spans="1:10" s="115" customFormat="1" ht="252.75" hidden="1" customHeight="1">
      <c r="A14" s="117" t="s">
        <v>223</v>
      </c>
      <c r="B14" s="337"/>
      <c r="C14" s="338"/>
    </row>
    <row r="15" spans="1:10" s="115" customFormat="1" ht="138.75" customHeight="1">
      <c r="A15" s="114" t="str">
        <f>'1. CUTTING DOCKET'!B46</f>
        <v>NHÃN THÀNH PHẦN 100% COTTON ALD-COO-505</v>
      </c>
      <c r="B15" s="341" t="str">
        <f>'1. CUTTING DOCKET'!F46</f>
        <v>WHITE</v>
      </c>
      <c r="C15" s="342"/>
    </row>
    <row r="16" spans="1:10" s="115" customFormat="1" ht="263.25" customHeight="1">
      <c r="A16" s="117" t="s">
        <v>142</v>
      </c>
      <c r="B16" s="337"/>
      <c r="C16" s="338"/>
    </row>
    <row r="17" spans="1:4" s="115" customFormat="1" ht="90" customHeight="1">
      <c r="A17" s="114" t="s">
        <v>227</v>
      </c>
      <c r="B17" s="341" t="s">
        <v>37</v>
      </c>
      <c r="C17" s="342"/>
      <c r="D17" s="186"/>
    </row>
    <row r="18" spans="1:4" s="115" customFormat="1" ht="120.75" customHeight="1">
      <c r="A18" s="237" t="s">
        <v>229</v>
      </c>
      <c r="B18" s="337"/>
      <c r="C18" s="338"/>
      <c r="D18" s="120"/>
    </row>
    <row r="19" spans="1:4" s="115" customFormat="1" ht="69.75" customHeight="1">
      <c r="A19" s="114" t="str">
        <f>'1. CUTTING DOCKET'!$B$53</f>
        <v>THẺ BÀI ALD ALD-T06P</v>
      </c>
      <c r="B19" s="339" t="s">
        <v>37</v>
      </c>
      <c r="C19" s="339"/>
      <c r="D19" s="339"/>
    </row>
    <row r="20" spans="1:4" s="115" customFormat="1" ht="149.25" customHeight="1">
      <c r="A20" s="234" t="s">
        <v>247</v>
      </c>
      <c r="B20" s="340"/>
      <c r="C20" s="340"/>
      <c r="D20" s="340"/>
    </row>
    <row r="21" spans="1:4" s="115" customFormat="1" ht="118.5" customHeight="1">
      <c r="A21" s="114" t="str">
        <f>'1. CUTTING DOCKET'!$B$55</f>
        <v>UPC STICKER 2X3"</v>
      </c>
      <c r="B21" s="339" t="s">
        <v>37</v>
      </c>
      <c r="C21" s="339"/>
      <c r="D21" s="339"/>
    </row>
    <row r="22" spans="1:4" s="115" customFormat="1" ht="145.5" customHeight="1">
      <c r="A22" s="117" t="s">
        <v>248</v>
      </c>
      <c r="B22" s="340"/>
      <c r="C22" s="340"/>
      <c r="D22" s="340"/>
    </row>
    <row r="23" spans="1:4" s="115" customFormat="1" ht="118.5" customHeight="1">
      <c r="A23" s="114" t="str">
        <f>'1. CUTTING DOCKET'!$B$57</f>
        <v>BAO NYLON ALD - 12" X 15" (RECYLCED)
CODE:   ALD-PB01-R</v>
      </c>
      <c r="B23" s="339" t="s">
        <v>245</v>
      </c>
      <c r="C23" s="339"/>
      <c r="D23" s="339"/>
    </row>
    <row r="24" spans="1:4" s="115" customFormat="1" ht="147.75" customHeight="1">
      <c r="A24" s="235"/>
      <c r="B24" s="340"/>
      <c r="C24" s="340"/>
      <c r="D24" s="340"/>
    </row>
    <row r="25" spans="1:4" s="115" customFormat="1" ht="150.75" customHeight="1">
      <c r="A25" s="114" t="s">
        <v>253</v>
      </c>
      <c r="B25" s="339" t="s">
        <v>54</v>
      </c>
      <c r="C25" s="339"/>
      <c r="D25" s="339"/>
    </row>
    <row r="26" spans="1:4" s="115" customFormat="1" ht="126.75" customHeight="1">
      <c r="A26" s="235"/>
      <c r="B26" s="340"/>
      <c r="C26" s="340"/>
      <c r="D26" s="340"/>
    </row>
  </sheetData>
  <mergeCells count="14">
    <mergeCell ref="B7:C7"/>
    <mergeCell ref="B14:C14"/>
    <mergeCell ref="B19:D19"/>
    <mergeCell ref="B20:D20"/>
    <mergeCell ref="B26:D26"/>
    <mergeCell ref="B15:C15"/>
    <mergeCell ref="B18:C18"/>
    <mergeCell ref="B17:C17"/>
    <mergeCell ref="B21:D21"/>
    <mergeCell ref="B22:D22"/>
    <mergeCell ref="B23:D23"/>
    <mergeCell ref="B24:D24"/>
    <mergeCell ref="B25:D25"/>
    <mergeCell ref="B16:C16"/>
  </mergeCells>
  <printOptions horizontalCentered="1"/>
  <pageMargins left="0.25" right="0" top="0.60416666666666663" bottom="0.75" header="0" footer="0"/>
  <pageSetup paperSize="9" scale="40" fitToHeight="0" orientation="portrait" r:id="rId1"/>
  <headerFooter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6C64-036D-406A-8ECE-F2EB3CB74F63}">
  <sheetPr>
    <pageSetUpPr fitToPage="1"/>
  </sheetPr>
  <dimension ref="A1:N84"/>
  <sheetViews>
    <sheetView view="pageBreakPreview" zoomScale="40" zoomScaleNormal="85" zoomScaleSheetLayoutView="40" workbookViewId="0">
      <selection activeCell="E10" sqref="E10"/>
    </sheetView>
  </sheetViews>
  <sheetFormatPr defaultColWidth="8.85546875" defaultRowHeight="12.75"/>
  <cols>
    <col min="1" max="1" width="53.28515625" style="217" customWidth="1"/>
    <col min="2" max="2" width="46.7109375" style="217" customWidth="1"/>
    <col min="3" max="3" width="19" style="217" customWidth="1"/>
    <col min="4" max="4" width="45.7109375" style="217" customWidth="1"/>
    <col min="5" max="5" width="48.85546875" style="217" customWidth="1"/>
    <col min="6" max="6" width="27.42578125" style="217" customWidth="1"/>
    <col min="7" max="7" width="17.85546875" style="217" customWidth="1"/>
    <col min="8" max="8" width="30.42578125" style="217" customWidth="1"/>
    <col min="9" max="13" width="22.140625" style="227" customWidth="1"/>
    <col min="14" max="14" width="17.28515625" style="217" bestFit="1" customWidth="1"/>
    <col min="15" max="15" width="8.85546875" style="217"/>
    <col min="16" max="16" width="29.5703125" style="217" customWidth="1"/>
    <col min="17" max="16384" width="8.85546875" style="217"/>
  </cols>
  <sheetData>
    <row r="1" spans="1:14" s="208" customFormat="1" ht="61.5">
      <c r="A1" s="207" t="str">
        <f>'1. CUTTING DOCKET'!D7</f>
        <v>SS25CT027</v>
      </c>
      <c r="B1" s="228"/>
      <c r="D1" s="207" t="s">
        <v>237</v>
      </c>
      <c r="E1" s="209"/>
      <c r="F1" s="209"/>
      <c r="G1" s="209"/>
      <c r="H1" s="209"/>
      <c r="I1" s="225"/>
      <c r="J1" s="225"/>
      <c r="K1" s="225"/>
      <c r="L1" s="225"/>
      <c r="M1" s="225"/>
    </row>
    <row r="2" spans="1:14" s="212" customFormat="1" ht="55.5">
      <c r="A2" s="210" t="s">
        <v>171</v>
      </c>
      <c r="B2" s="211"/>
      <c r="C2" s="211" t="s">
        <v>172</v>
      </c>
      <c r="D2" s="211" t="s">
        <v>173</v>
      </c>
      <c r="E2" s="211"/>
      <c r="F2" s="211" t="s">
        <v>174</v>
      </c>
      <c r="G2" s="211" t="s">
        <v>175</v>
      </c>
      <c r="H2" s="211" t="s">
        <v>176</v>
      </c>
      <c r="I2" s="211" t="s">
        <v>68</v>
      </c>
      <c r="J2" s="211" t="s">
        <v>60</v>
      </c>
      <c r="K2" s="211" t="s">
        <v>10</v>
      </c>
      <c r="L2" s="211" t="s">
        <v>57</v>
      </c>
      <c r="M2" s="211" t="s">
        <v>58</v>
      </c>
      <c r="N2" s="211" t="s">
        <v>59</v>
      </c>
    </row>
    <row r="3" spans="1:14" s="215" customFormat="1" ht="55.5">
      <c r="A3" s="213" t="s">
        <v>147</v>
      </c>
      <c r="B3" s="214" t="s">
        <v>205</v>
      </c>
      <c r="C3" s="213" t="s">
        <v>178</v>
      </c>
      <c r="D3" s="213" t="s">
        <v>179</v>
      </c>
      <c r="E3" s="214" t="s">
        <v>212</v>
      </c>
      <c r="F3" s="232" t="s">
        <v>268</v>
      </c>
      <c r="G3" s="232" t="s">
        <v>269</v>
      </c>
      <c r="H3" s="232" t="s">
        <v>270</v>
      </c>
      <c r="I3" s="232" t="s">
        <v>271</v>
      </c>
      <c r="J3" s="232" t="s">
        <v>272</v>
      </c>
      <c r="K3" s="233" t="s">
        <v>273</v>
      </c>
      <c r="L3" s="232" t="s">
        <v>308</v>
      </c>
      <c r="M3" s="232" t="s">
        <v>309</v>
      </c>
      <c r="N3" s="232" t="s">
        <v>310</v>
      </c>
    </row>
    <row r="4" spans="1:14" s="215" customFormat="1" ht="66">
      <c r="A4" s="213" t="s">
        <v>148</v>
      </c>
      <c r="B4" s="214" t="s">
        <v>206</v>
      </c>
      <c r="C4" s="213" t="s">
        <v>180</v>
      </c>
      <c r="D4" s="213" t="s">
        <v>181</v>
      </c>
      <c r="E4" s="214" t="s">
        <v>213</v>
      </c>
      <c r="F4" s="232" t="s">
        <v>268</v>
      </c>
      <c r="G4" s="232" t="s">
        <v>269</v>
      </c>
      <c r="H4" s="232" t="s">
        <v>270</v>
      </c>
      <c r="I4" s="232" t="s">
        <v>274</v>
      </c>
      <c r="J4" s="232" t="s">
        <v>275</v>
      </c>
      <c r="K4" s="233" t="s">
        <v>276</v>
      </c>
      <c r="L4" s="232" t="s">
        <v>311</v>
      </c>
      <c r="M4" s="232" t="s">
        <v>312</v>
      </c>
      <c r="N4" s="232" t="s">
        <v>313</v>
      </c>
    </row>
    <row r="5" spans="1:14" s="215" customFormat="1" ht="55.5">
      <c r="A5" s="213" t="s">
        <v>149</v>
      </c>
      <c r="B5" s="214" t="s">
        <v>94</v>
      </c>
      <c r="C5" s="213" t="s">
        <v>182</v>
      </c>
      <c r="D5" s="213" t="s">
        <v>183</v>
      </c>
      <c r="E5" s="214" t="s">
        <v>150</v>
      </c>
      <c r="F5" s="232" t="s">
        <v>277</v>
      </c>
      <c r="G5" s="232" t="s">
        <v>269</v>
      </c>
      <c r="H5" s="232" t="s">
        <v>278</v>
      </c>
      <c r="I5" s="232" t="s">
        <v>279</v>
      </c>
      <c r="J5" s="232" t="s">
        <v>280</v>
      </c>
      <c r="K5" s="233" t="s">
        <v>281</v>
      </c>
      <c r="L5" s="232" t="s">
        <v>314</v>
      </c>
      <c r="M5" s="232" t="s">
        <v>284</v>
      </c>
      <c r="N5" s="232" t="s">
        <v>315</v>
      </c>
    </row>
    <row r="6" spans="1:14" s="215" customFormat="1" ht="55.5">
      <c r="A6" s="213" t="s">
        <v>151</v>
      </c>
      <c r="B6" s="214" t="s">
        <v>96</v>
      </c>
      <c r="C6" s="213" t="s">
        <v>184</v>
      </c>
      <c r="D6" s="213" t="s">
        <v>183</v>
      </c>
      <c r="E6" s="214" t="s">
        <v>150</v>
      </c>
      <c r="F6" s="232" t="s">
        <v>277</v>
      </c>
      <c r="G6" s="232" t="s">
        <v>269</v>
      </c>
      <c r="H6" s="232" t="s">
        <v>278</v>
      </c>
      <c r="I6" s="232" t="s">
        <v>282</v>
      </c>
      <c r="J6" s="232" t="s">
        <v>282</v>
      </c>
      <c r="K6" s="233" t="s">
        <v>282</v>
      </c>
      <c r="L6" s="232" t="s">
        <v>282</v>
      </c>
      <c r="M6" s="232" t="s">
        <v>282</v>
      </c>
      <c r="N6" s="232" t="s">
        <v>282</v>
      </c>
    </row>
    <row r="7" spans="1:14" s="215" customFormat="1" ht="83.25">
      <c r="A7" s="213" t="s">
        <v>152</v>
      </c>
      <c r="B7" s="214" t="s">
        <v>153</v>
      </c>
      <c r="C7" s="213" t="s">
        <v>185</v>
      </c>
      <c r="D7" s="216" t="s">
        <v>186</v>
      </c>
      <c r="E7" s="214" t="s">
        <v>214</v>
      </c>
      <c r="F7" s="232" t="s">
        <v>277</v>
      </c>
      <c r="G7" s="232" t="s">
        <v>269</v>
      </c>
      <c r="H7" s="232" t="s">
        <v>283</v>
      </c>
      <c r="I7" s="232" t="s">
        <v>281</v>
      </c>
      <c r="J7" s="232" t="s">
        <v>284</v>
      </c>
      <c r="K7" s="233" t="s">
        <v>285</v>
      </c>
      <c r="L7" s="232" t="s">
        <v>316</v>
      </c>
      <c r="M7" s="232" t="s">
        <v>317</v>
      </c>
      <c r="N7" s="232" t="s">
        <v>318</v>
      </c>
    </row>
    <row r="8" spans="1:14" s="215" customFormat="1" ht="66">
      <c r="A8" s="213" t="s">
        <v>230</v>
      </c>
      <c r="B8" s="214" t="s">
        <v>231</v>
      </c>
      <c r="C8" s="213" t="s">
        <v>238</v>
      </c>
      <c r="D8" s="213"/>
      <c r="E8" s="214"/>
      <c r="F8" s="232" t="s">
        <v>277</v>
      </c>
      <c r="G8" s="232" t="s">
        <v>269</v>
      </c>
      <c r="H8" s="232" t="s">
        <v>283</v>
      </c>
      <c r="I8" s="232" t="s">
        <v>286</v>
      </c>
      <c r="J8" s="232" t="s">
        <v>286</v>
      </c>
      <c r="K8" s="233" t="s">
        <v>286</v>
      </c>
      <c r="L8" s="232" t="s">
        <v>286</v>
      </c>
      <c r="M8" s="232" t="s">
        <v>286</v>
      </c>
      <c r="N8" s="232" t="s">
        <v>286</v>
      </c>
    </row>
    <row r="9" spans="1:14" s="215" customFormat="1" ht="66">
      <c r="A9" s="213" t="s">
        <v>154</v>
      </c>
      <c r="B9" s="214" t="s">
        <v>155</v>
      </c>
      <c r="C9" s="213" t="s">
        <v>187</v>
      </c>
      <c r="D9" s="213" t="s">
        <v>188</v>
      </c>
      <c r="E9" s="214" t="s">
        <v>215</v>
      </c>
      <c r="F9" s="232" t="s">
        <v>277</v>
      </c>
      <c r="G9" s="232" t="s">
        <v>269</v>
      </c>
      <c r="H9" s="232" t="s">
        <v>283</v>
      </c>
      <c r="I9" s="232" t="s">
        <v>270</v>
      </c>
      <c r="J9" s="232" t="s">
        <v>270</v>
      </c>
      <c r="K9" s="233" t="s">
        <v>270</v>
      </c>
      <c r="L9" s="232" t="s">
        <v>270</v>
      </c>
      <c r="M9" s="232" t="s">
        <v>270</v>
      </c>
      <c r="N9" s="232" t="s">
        <v>270</v>
      </c>
    </row>
    <row r="10" spans="1:14" s="215" customFormat="1" ht="51">
      <c r="A10" s="213" t="s">
        <v>156</v>
      </c>
      <c r="B10" s="214" t="s">
        <v>98</v>
      </c>
      <c r="C10" s="213" t="s">
        <v>189</v>
      </c>
      <c r="D10" s="213" t="s">
        <v>190</v>
      </c>
      <c r="E10" s="214" t="s">
        <v>232</v>
      </c>
      <c r="F10" s="232" t="s">
        <v>277</v>
      </c>
      <c r="G10" s="232" t="s">
        <v>287</v>
      </c>
      <c r="H10" s="232" t="s">
        <v>288</v>
      </c>
      <c r="I10" s="232" t="s">
        <v>289</v>
      </c>
      <c r="J10" s="232" t="s">
        <v>290</v>
      </c>
      <c r="K10" s="233" t="s">
        <v>291</v>
      </c>
      <c r="L10" s="232" t="s">
        <v>319</v>
      </c>
      <c r="M10" s="232" t="s">
        <v>298</v>
      </c>
      <c r="N10" s="232" t="s">
        <v>320</v>
      </c>
    </row>
    <row r="11" spans="1:14" s="215" customFormat="1" ht="72.75" customHeight="1">
      <c r="A11" s="213" t="s">
        <v>157</v>
      </c>
      <c r="B11" s="214" t="s">
        <v>207</v>
      </c>
      <c r="C11" s="213" t="s">
        <v>191</v>
      </c>
      <c r="D11" s="213" t="s">
        <v>192</v>
      </c>
      <c r="E11" s="214" t="s">
        <v>232</v>
      </c>
      <c r="F11" s="232" t="s">
        <v>268</v>
      </c>
      <c r="G11" s="232" t="s">
        <v>269</v>
      </c>
      <c r="H11" s="232" t="s">
        <v>283</v>
      </c>
      <c r="I11" s="232" t="s">
        <v>292</v>
      </c>
      <c r="J11" s="232" t="s">
        <v>293</v>
      </c>
      <c r="K11" s="233" t="s">
        <v>294</v>
      </c>
      <c r="L11" s="232" t="s">
        <v>321</v>
      </c>
      <c r="M11" s="232" t="s">
        <v>322</v>
      </c>
      <c r="N11" s="232" t="s">
        <v>323</v>
      </c>
    </row>
    <row r="12" spans="1:14" s="215" customFormat="1" ht="66">
      <c r="A12" s="213" t="s">
        <v>158</v>
      </c>
      <c r="B12" s="214" t="s">
        <v>208</v>
      </c>
      <c r="C12" s="213" t="s">
        <v>193</v>
      </c>
      <c r="D12" s="213" t="s">
        <v>192</v>
      </c>
      <c r="E12" s="214" t="s">
        <v>232</v>
      </c>
      <c r="F12" s="232" t="s">
        <v>277</v>
      </c>
      <c r="G12" s="232" t="s">
        <v>269</v>
      </c>
      <c r="H12" s="232" t="s">
        <v>283</v>
      </c>
      <c r="I12" s="232" t="s">
        <v>295</v>
      </c>
      <c r="J12" s="232" t="s">
        <v>296</v>
      </c>
      <c r="K12" s="233" t="s">
        <v>297</v>
      </c>
      <c r="L12" s="232" t="s">
        <v>324</v>
      </c>
      <c r="M12" s="232" t="s">
        <v>289</v>
      </c>
      <c r="N12" s="232" t="s">
        <v>291</v>
      </c>
    </row>
    <row r="13" spans="1:14" s="215" customFormat="1" ht="66">
      <c r="A13" s="213" t="s">
        <v>159</v>
      </c>
      <c r="B13" s="214" t="s">
        <v>209</v>
      </c>
      <c r="C13" s="213" t="s">
        <v>194</v>
      </c>
      <c r="D13" s="213" t="s">
        <v>195</v>
      </c>
      <c r="E13" s="214" t="s">
        <v>216</v>
      </c>
      <c r="F13" s="232" t="s">
        <v>268</v>
      </c>
      <c r="G13" s="232" t="s">
        <v>287</v>
      </c>
      <c r="H13" s="232" t="s">
        <v>270</v>
      </c>
      <c r="I13" s="232" t="s">
        <v>290</v>
      </c>
      <c r="J13" s="232" t="s">
        <v>298</v>
      </c>
      <c r="K13" s="233" t="s">
        <v>299</v>
      </c>
      <c r="L13" s="232" t="s">
        <v>325</v>
      </c>
      <c r="M13" s="232" t="s">
        <v>326</v>
      </c>
      <c r="N13" s="232" t="s">
        <v>327</v>
      </c>
    </row>
    <row r="14" spans="1:14" s="215" customFormat="1" ht="66">
      <c r="A14" s="213" t="s">
        <v>160</v>
      </c>
      <c r="B14" s="214" t="s">
        <v>210</v>
      </c>
      <c r="C14" s="213" t="s">
        <v>196</v>
      </c>
      <c r="D14" s="213" t="s">
        <v>197</v>
      </c>
      <c r="E14" s="214" t="s">
        <v>167</v>
      </c>
      <c r="F14" s="232" t="s">
        <v>268</v>
      </c>
      <c r="G14" s="232" t="s">
        <v>287</v>
      </c>
      <c r="H14" s="232" t="s">
        <v>270</v>
      </c>
      <c r="I14" s="232" t="s">
        <v>290</v>
      </c>
      <c r="J14" s="232" t="s">
        <v>298</v>
      </c>
      <c r="K14" s="233" t="s">
        <v>299</v>
      </c>
      <c r="L14" s="232" t="s">
        <v>325</v>
      </c>
      <c r="M14" s="232" t="s">
        <v>326</v>
      </c>
      <c r="N14" s="232" t="s">
        <v>327</v>
      </c>
    </row>
    <row r="15" spans="1:14" s="215" customFormat="1" ht="99">
      <c r="A15" s="213" t="s">
        <v>161</v>
      </c>
      <c r="B15" s="214" t="s">
        <v>211</v>
      </c>
      <c r="C15" s="213" t="s">
        <v>198</v>
      </c>
      <c r="D15" s="213" t="s">
        <v>199</v>
      </c>
      <c r="E15" s="214" t="s">
        <v>217</v>
      </c>
      <c r="F15" s="232" t="s">
        <v>277</v>
      </c>
      <c r="G15" s="232" t="s">
        <v>269</v>
      </c>
      <c r="H15" s="232" t="s">
        <v>278</v>
      </c>
      <c r="I15" s="232" t="s">
        <v>300</v>
      </c>
      <c r="J15" s="232" t="s">
        <v>300</v>
      </c>
      <c r="K15" s="233" t="s">
        <v>300</v>
      </c>
      <c r="L15" s="232" t="s">
        <v>300</v>
      </c>
      <c r="M15" s="232" t="s">
        <v>300</v>
      </c>
      <c r="N15" s="232" t="s">
        <v>300</v>
      </c>
    </row>
    <row r="16" spans="1:14" s="215" customFormat="1" ht="99">
      <c r="A16" s="213" t="s">
        <v>162</v>
      </c>
      <c r="B16" s="214" t="s">
        <v>163</v>
      </c>
      <c r="C16" s="213" t="s">
        <v>200</v>
      </c>
      <c r="D16" s="213" t="s">
        <v>201</v>
      </c>
      <c r="E16" s="214" t="s">
        <v>239</v>
      </c>
      <c r="F16" s="232" t="s">
        <v>277</v>
      </c>
      <c r="G16" s="232" t="s">
        <v>269</v>
      </c>
      <c r="H16" s="232" t="s">
        <v>283</v>
      </c>
      <c r="I16" s="232" t="s">
        <v>301</v>
      </c>
      <c r="J16" s="232" t="s">
        <v>302</v>
      </c>
      <c r="K16" s="233" t="s">
        <v>303</v>
      </c>
      <c r="L16" s="232" t="s">
        <v>320</v>
      </c>
      <c r="M16" s="232" t="s">
        <v>299</v>
      </c>
      <c r="N16" s="232" t="s">
        <v>328</v>
      </c>
    </row>
    <row r="17" spans="1:14" s="215" customFormat="1" ht="33">
      <c r="A17" s="213" t="s">
        <v>164</v>
      </c>
      <c r="B17" s="214" t="s">
        <v>165</v>
      </c>
      <c r="C17" s="213" t="s">
        <v>202</v>
      </c>
      <c r="D17" s="213"/>
      <c r="E17" s="214"/>
      <c r="F17" s="232" t="s">
        <v>277</v>
      </c>
      <c r="G17" s="232" t="s">
        <v>269</v>
      </c>
      <c r="H17" s="232" t="s">
        <v>278</v>
      </c>
      <c r="I17" s="232" t="s">
        <v>304</v>
      </c>
      <c r="J17" s="232" t="s">
        <v>304</v>
      </c>
      <c r="K17" s="233" t="s">
        <v>304</v>
      </c>
      <c r="L17" s="232" t="s">
        <v>304</v>
      </c>
      <c r="M17" s="232" t="s">
        <v>304</v>
      </c>
      <c r="N17" s="232" t="s">
        <v>304</v>
      </c>
    </row>
    <row r="18" spans="1:14" s="231" customFormat="1" ht="138.75">
      <c r="A18" s="229" t="s">
        <v>177</v>
      </c>
      <c r="B18" s="230" t="s">
        <v>259</v>
      </c>
      <c r="C18" s="229" t="s">
        <v>203</v>
      </c>
      <c r="D18" s="229" t="s">
        <v>204</v>
      </c>
      <c r="E18" s="230" t="s">
        <v>218</v>
      </c>
      <c r="F18" s="232" t="s">
        <v>277</v>
      </c>
      <c r="G18" s="232" t="s">
        <v>269</v>
      </c>
      <c r="H18" s="232" t="s">
        <v>278</v>
      </c>
      <c r="I18" s="232" t="s">
        <v>305</v>
      </c>
      <c r="J18" s="232" t="s">
        <v>306</v>
      </c>
      <c r="K18" s="233" t="s">
        <v>307</v>
      </c>
      <c r="L18" s="232" t="s">
        <v>329</v>
      </c>
      <c r="M18" s="232" t="s">
        <v>330</v>
      </c>
      <c r="N18" s="232" t="s">
        <v>331</v>
      </c>
    </row>
    <row r="84" spans="6:6">
      <c r="F84" s="217" t="s">
        <v>170</v>
      </c>
    </row>
  </sheetData>
  <pageMargins left="0.25" right="0.25" top="0.75" bottom="0.75" header="0.3" footer="0.3"/>
  <pageSetup paperSize="9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9AC4-A972-4EA6-9A0E-E015E33196C9}">
  <sheetPr>
    <pageSetUpPr fitToPage="1"/>
  </sheetPr>
  <dimension ref="A1:T84"/>
  <sheetViews>
    <sheetView tabSelected="1" view="pageBreakPreview" zoomScale="41" zoomScaleNormal="85" zoomScaleSheetLayoutView="41" workbookViewId="0">
      <selection activeCell="H11" sqref="H11"/>
    </sheetView>
  </sheetViews>
  <sheetFormatPr defaultColWidth="8.85546875" defaultRowHeight="12.75"/>
  <cols>
    <col min="1" max="1" width="53.28515625" style="217" customWidth="1"/>
    <col min="2" max="2" width="46.7109375" style="217" hidden="1" customWidth="1"/>
    <col min="3" max="3" width="19" style="217" customWidth="1"/>
    <col min="4" max="4" width="45.7109375" style="217" customWidth="1"/>
    <col min="5" max="5" width="48.85546875" style="217" hidden="1" customWidth="1"/>
    <col min="6" max="6" width="27.42578125" style="217" customWidth="1"/>
    <col min="7" max="7" width="17.85546875" style="217" customWidth="1"/>
    <col min="8" max="8" width="30.42578125" style="217" customWidth="1"/>
    <col min="9" max="9" width="22.140625" style="227" customWidth="1"/>
    <col min="10" max="13" width="22.140625" style="227" hidden="1" customWidth="1"/>
    <col min="14" max="14" width="17.28515625" style="217" hidden="1" customWidth="1"/>
    <col min="15" max="15" width="33.42578125" style="249" customWidth="1"/>
    <col min="16" max="16" width="29.5703125" style="217" customWidth="1"/>
    <col min="17" max="17" width="30.85546875" style="217" customWidth="1"/>
    <col min="18" max="18" width="23.140625" style="217" customWidth="1"/>
    <col min="19" max="19" width="35.140625" style="217" customWidth="1"/>
    <col min="20" max="16384" width="8.85546875" style="217"/>
  </cols>
  <sheetData>
    <row r="1" spans="1:20" s="208" customFormat="1" ht="61.5">
      <c r="A1" s="207" t="str">
        <f>'1. CUTTING DOCKET'!D7</f>
        <v>SS25CT027</v>
      </c>
      <c r="B1" s="228"/>
      <c r="D1" s="207"/>
      <c r="E1" s="209"/>
      <c r="F1" s="209"/>
      <c r="G1" s="209"/>
      <c r="H1" s="209"/>
      <c r="I1" s="225"/>
      <c r="J1" s="225"/>
      <c r="K1" s="225"/>
      <c r="L1" s="225"/>
      <c r="M1" s="225"/>
      <c r="O1" s="246"/>
    </row>
    <row r="2" spans="1:20" s="212" customFormat="1" ht="75" customHeight="1">
      <c r="A2" s="210" t="s">
        <v>171</v>
      </c>
      <c r="B2" s="211"/>
      <c r="C2" s="211" t="s">
        <v>172</v>
      </c>
      <c r="D2" s="211" t="s">
        <v>173</v>
      </c>
      <c r="E2" s="211"/>
      <c r="F2" s="211" t="s">
        <v>174</v>
      </c>
      <c r="G2" s="211" t="s">
        <v>175</v>
      </c>
      <c r="H2" s="211" t="s">
        <v>176</v>
      </c>
      <c r="I2" s="211" t="s">
        <v>68</v>
      </c>
      <c r="J2" s="211" t="s">
        <v>60</v>
      </c>
      <c r="K2" s="211" t="s">
        <v>10</v>
      </c>
      <c r="L2" s="211" t="s">
        <v>57</v>
      </c>
      <c r="M2" s="211" t="s">
        <v>58</v>
      </c>
      <c r="N2" s="211" t="s">
        <v>59</v>
      </c>
      <c r="O2" s="211" t="s">
        <v>337</v>
      </c>
      <c r="P2" s="211" t="s">
        <v>336</v>
      </c>
      <c r="Q2" s="211" t="s">
        <v>332</v>
      </c>
      <c r="R2" s="211" t="s">
        <v>333</v>
      </c>
      <c r="S2" s="211" t="s">
        <v>334</v>
      </c>
    </row>
    <row r="3" spans="1:20" s="215" customFormat="1" ht="55.5">
      <c r="A3" s="213" t="s">
        <v>147</v>
      </c>
      <c r="B3" s="214" t="s">
        <v>205</v>
      </c>
      <c r="C3" s="213" t="s">
        <v>178</v>
      </c>
      <c r="D3" s="213" t="s">
        <v>179</v>
      </c>
      <c r="E3" s="214" t="s">
        <v>212</v>
      </c>
      <c r="F3" s="232" t="s">
        <v>268</v>
      </c>
      <c r="G3" s="232" t="s">
        <v>269</v>
      </c>
      <c r="H3" s="232" t="s">
        <v>270</v>
      </c>
      <c r="I3" s="232" t="s">
        <v>271</v>
      </c>
      <c r="J3" s="232" t="s">
        <v>272</v>
      </c>
      <c r="K3" s="233" t="s">
        <v>273</v>
      </c>
      <c r="L3" s="232" t="s">
        <v>308</v>
      </c>
      <c r="M3" s="232" t="s">
        <v>309</v>
      </c>
      <c r="N3" s="232" t="s">
        <v>310</v>
      </c>
      <c r="O3" s="247">
        <f>P3+T3</f>
        <v>26.5</v>
      </c>
      <c r="P3" s="248">
        <v>0</v>
      </c>
      <c r="Q3" s="232"/>
      <c r="R3" s="244"/>
      <c r="S3" s="244"/>
      <c r="T3" s="215" t="str">
        <f>LEFT((I3),LEN(I3)-2)</f>
        <v xml:space="preserve">26 1/2 </v>
      </c>
    </row>
    <row r="4" spans="1:20" s="215" customFormat="1" ht="66">
      <c r="A4" s="213" t="s">
        <v>148</v>
      </c>
      <c r="B4" s="214" t="s">
        <v>206</v>
      </c>
      <c r="C4" s="213" t="s">
        <v>180</v>
      </c>
      <c r="D4" s="213" t="s">
        <v>181</v>
      </c>
      <c r="E4" s="214" t="s">
        <v>213</v>
      </c>
      <c r="F4" s="232" t="s">
        <v>268</v>
      </c>
      <c r="G4" s="232" t="s">
        <v>269</v>
      </c>
      <c r="H4" s="232" t="s">
        <v>270</v>
      </c>
      <c r="I4" s="232" t="s">
        <v>274</v>
      </c>
      <c r="J4" s="232" t="s">
        <v>275</v>
      </c>
      <c r="K4" s="233" t="s">
        <v>276</v>
      </c>
      <c r="L4" s="232" t="s">
        <v>311</v>
      </c>
      <c r="M4" s="232" t="s">
        <v>312</v>
      </c>
      <c r="N4" s="232" t="s">
        <v>313</v>
      </c>
      <c r="O4" s="247">
        <f t="shared" ref="O4:O18" si="0">P4+T4</f>
        <v>24.625</v>
      </c>
      <c r="P4" s="247">
        <v>0.5</v>
      </c>
      <c r="Q4" s="244"/>
      <c r="R4" s="244"/>
      <c r="S4" s="244"/>
      <c r="T4" s="215" t="str">
        <f t="shared" ref="T4:T18" si="1">LEFT((I4),LEN(I4)-2)</f>
        <v xml:space="preserve">24 1/8 </v>
      </c>
    </row>
    <row r="5" spans="1:20" s="215" customFormat="1" ht="55.5">
      <c r="A5" s="213" t="s">
        <v>149</v>
      </c>
      <c r="B5" s="214" t="s">
        <v>94</v>
      </c>
      <c r="C5" s="213" t="s">
        <v>182</v>
      </c>
      <c r="D5" s="213" t="s">
        <v>183</v>
      </c>
      <c r="E5" s="214" t="s">
        <v>150</v>
      </c>
      <c r="F5" s="232" t="s">
        <v>277</v>
      </c>
      <c r="G5" s="232" t="s">
        <v>269</v>
      </c>
      <c r="H5" s="232" t="s">
        <v>278</v>
      </c>
      <c r="I5" s="232" t="s">
        <v>279</v>
      </c>
      <c r="J5" s="232" t="s">
        <v>280</v>
      </c>
      <c r="K5" s="233" t="s">
        <v>281</v>
      </c>
      <c r="L5" s="232" t="s">
        <v>314</v>
      </c>
      <c r="M5" s="232" t="s">
        <v>284</v>
      </c>
      <c r="N5" s="232" t="s">
        <v>315</v>
      </c>
      <c r="O5" s="247">
        <f t="shared" si="0"/>
        <v>6.125</v>
      </c>
      <c r="P5" s="247">
        <v>0</v>
      </c>
      <c r="Q5" s="244"/>
      <c r="R5" s="244"/>
      <c r="S5" s="244"/>
      <c r="T5" s="215" t="str">
        <f t="shared" si="1"/>
        <v xml:space="preserve">6 1/8 </v>
      </c>
    </row>
    <row r="6" spans="1:20" s="215" customFormat="1" ht="55.5">
      <c r="A6" s="213" t="s">
        <v>151</v>
      </c>
      <c r="B6" s="214" t="s">
        <v>96</v>
      </c>
      <c r="C6" s="213" t="s">
        <v>184</v>
      </c>
      <c r="D6" s="213" t="s">
        <v>183</v>
      </c>
      <c r="E6" s="214" t="s">
        <v>150</v>
      </c>
      <c r="F6" s="232" t="s">
        <v>277</v>
      </c>
      <c r="G6" s="232" t="s">
        <v>269</v>
      </c>
      <c r="H6" s="232" t="s">
        <v>278</v>
      </c>
      <c r="I6" s="232" t="s">
        <v>282</v>
      </c>
      <c r="J6" s="232" t="s">
        <v>282</v>
      </c>
      <c r="K6" s="233" t="s">
        <v>282</v>
      </c>
      <c r="L6" s="232" t="s">
        <v>282</v>
      </c>
      <c r="M6" s="232" t="s">
        <v>282</v>
      </c>
      <c r="N6" s="232" t="s">
        <v>282</v>
      </c>
      <c r="O6" s="247">
        <f t="shared" si="0"/>
        <v>2.375</v>
      </c>
      <c r="P6" s="247">
        <v>0</v>
      </c>
      <c r="Q6" s="244"/>
      <c r="R6" s="244"/>
      <c r="S6" s="244"/>
      <c r="T6" s="215" t="str">
        <f t="shared" si="1"/>
        <v xml:space="preserve">2 3/8 </v>
      </c>
    </row>
    <row r="7" spans="1:20" s="215" customFormat="1" ht="83.25">
      <c r="A7" s="213" t="s">
        <v>152</v>
      </c>
      <c r="B7" s="214" t="s">
        <v>153</v>
      </c>
      <c r="C7" s="213" t="s">
        <v>185</v>
      </c>
      <c r="D7" s="216" t="s">
        <v>186</v>
      </c>
      <c r="E7" s="214" t="s">
        <v>214</v>
      </c>
      <c r="F7" s="232" t="s">
        <v>277</v>
      </c>
      <c r="G7" s="232" t="s">
        <v>269</v>
      </c>
      <c r="H7" s="232" t="s">
        <v>283</v>
      </c>
      <c r="I7" s="232" t="s">
        <v>281</v>
      </c>
      <c r="J7" s="232" t="s">
        <v>284</v>
      </c>
      <c r="K7" s="233" t="s">
        <v>285</v>
      </c>
      <c r="L7" s="232" t="s">
        <v>316</v>
      </c>
      <c r="M7" s="232" t="s">
        <v>317</v>
      </c>
      <c r="N7" s="232" t="s">
        <v>318</v>
      </c>
      <c r="O7" s="247">
        <f t="shared" si="0"/>
        <v>6.125</v>
      </c>
      <c r="P7" s="247">
        <v>-0.25</v>
      </c>
      <c r="Q7" s="244"/>
      <c r="R7" s="244"/>
      <c r="S7" s="244"/>
      <c r="T7" s="215" t="str">
        <f t="shared" si="1"/>
        <v xml:space="preserve">6 3/8 </v>
      </c>
    </row>
    <row r="8" spans="1:20" s="215" customFormat="1" ht="66">
      <c r="A8" s="213" t="s">
        <v>230</v>
      </c>
      <c r="B8" s="214" t="s">
        <v>231</v>
      </c>
      <c r="C8" s="213" t="s">
        <v>238</v>
      </c>
      <c r="D8" s="213"/>
      <c r="E8" s="214"/>
      <c r="F8" s="232" t="s">
        <v>277</v>
      </c>
      <c r="G8" s="232" t="s">
        <v>269</v>
      </c>
      <c r="H8" s="232" t="s">
        <v>283</v>
      </c>
      <c r="I8" s="232" t="s">
        <v>286</v>
      </c>
      <c r="J8" s="232" t="s">
        <v>286</v>
      </c>
      <c r="K8" s="233" t="s">
        <v>286</v>
      </c>
      <c r="L8" s="232" t="s">
        <v>286</v>
      </c>
      <c r="M8" s="232" t="s">
        <v>286</v>
      </c>
      <c r="N8" s="232" t="s">
        <v>286</v>
      </c>
      <c r="O8" s="247">
        <f t="shared" si="0"/>
        <v>5</v>
      </c>
      <c r="P8" s="247">
        <v>0.125</v>
      </c>
      <c r="Q8" s="244"/>
      <c r="R8" s="244"/>
      <c r="S8" s="244"/>
      <c r="T8" s="215" t="str">
        <f t="shared" si="1"/>
        <v xml:space="preserve">4 7/8 </v>
      </c>
    </row>
    <row r="9" spans="1:20" s="215" customFormat="1" ht="66">
      <c r="A9" s="213" t="s">
        <v>154</v>
      </c>
      <c r="B9" s="214" t="s">
        <v>155</v>
      </c>
      <c r="C9" s="213" t="s">
        <v>187</v>
      </c>
      <c r="D9" s="213" t="s">
        <v>188</v>
      </c>
      <c r="E9" s="214" t="s">
        <v>215</v>
      </c>
      <c r="F9" s="232" t="s">
        <v>277</v>
      </c>
      <c r="G9" s="232" t="s">
        <v>269</v>
      </c>
      <c r="H9" s="232" t="s">
        <v>283</v>
      </c>
      <c r="I9" s="232" t="s">
        <v>270</v>
      </c>
      <c r="J9" s="232" t="s">
        <v>270</v>
      </c>
      <c r="K9" s="233" t="s">
        <v>270</v>
      </c>
      <c r="L9" s="232" t="s">
        <v>270</v>
      </c>
      <c r="M9" s="232" t="s">
        <v>270</v>
      </c>
      <c r="N9" s="232" t="s">
        <v>270</v>
      </c>
      <c r="O9" s="247">
        <v>0.5</v>
      </c>
      <c r="P9" s="247">
        <v>0</v>
      </c>
      <c r="Q9" s="244"/>
      <c r="R9" s="244"/>
      <c r="S9" s="244"/>
      <c r="T9" s="215" t="str">
        <f t="shared" si="1"/>
        <v xml:space="preserve">1/2 </v>
      </c>
    </row>
    <row r="10" spans="1:20" s="215" customFormat="1" ht="51">
      <c r="A10" s="213" t="s">
        <v>156</v>
      </c>
      <c r="B10" s="214" t="s">
        <v>98</v>
      </c>
      <c r="C10" s="213" t="s">
        <v>189</v>
      </c>
      <c r="D10" s="213" t="s">
        <v>190</v>
      </c>
      <c r="E10" s="214" t="s">
        <v>232</v>
      </c>
      <c r="F10" s="232" t="s">
        <v>277</v>
      </c>
      <c r="G10" s="232" t="s">
        <v>287</v>
      </c>
      <c r="H10" s="232" t="s">
        <v>288</v>
      </c>
      <c r="I10" s="232" t="s">
        <v>289</v>
      </c>
      <c r="J10" s="232" t="s">
        <v>290</v>
      </c>
      <c r="K10" s="233" t="s">
        <v>291</v>
      </c>
      <c r="L10" s="232" t="s">
        <v>319</v>
      </c>
      <c r="M10" s="232" t="s">
        <v>298</v>
      </c>
      <c r="N10" s="232" t="s">
        <v>320</v>
      </c>
      <c r="O10" s="247">
        <f t="shared" si="0"/>
        <v>9.75</v>
      </c>
      <c r="P10" s="247">
        <v>-0.25</v>
      </c>
      <c r="Q10" s="244"/>
      <c r="R10" s="244"/>
      <c r="S10" s="244"/>
      <c r="T10" s="215" t="str">
        <f t="shared" si="1"/>
        <v xml:space="preserve">10 </v>
      </c>
    </row>
    <row r="11" spans="1:20" s="215" customFormat="1" ht="72.75" customHeight="1">
      <c r="A11" s="213" t="s">
        <v>157</v>
      </c>
      <c r="B11" s="214" t="s">
        <v>207</v>
      </c>
      <c r="C11" s="213" t="s">
        <v>191</v>
      </c>
      <c r="D11" s="213" t="s">
        <v>192</v>
      </c>
      <c r="E11" s="214" t="s">
        <v>232</v>
      </c>
      <c r="F11" s="232" t="s">
        <v>268</v>
      </c>
      <c r="G11" s="232" t="s">
        <v>269</v>
      </c>
      <c r="H11" s="232" t="s">
        <v>283</v>
      </c>
      <c r="I11" s="232" t="s">
        <v>292</v>
      </c>
      <c r="J11" s="232" t="s">
        <v>293</v>
      </c>
      <c r="K11" s="233" t="s">
        <v>294</v>
      </c>
      <c r="L11" s="232" t="s">
        <v>321</v>
      </c>
      <c r="M11" s="232" t="s">
        <v>322</v>
      </c>
      <c r="N11" s="232" t="s">
        <v>323</v>
      </c>
      <c r="O11" s="247">
        <f t="shared" si="0"/>
        <v>8.125</v>
      </c>
      <c r="P11" s="247">
        <v>-0.25</v>
      </c>
      <c r="Q11" s="244"/>
      <c r="R11" s="244"/>
      <c r="S11" s="244"/>
      <c r="T11" s="215" t="str">
        <f t="shared" si="1"/>
        <v xml:space="preserve">8 3/8 </v>
      </c>
    </row>
    <row r="12" spans="1:20" s="215" customFormat="1" ht="66">
      <c r="A12" s="213" t="s">
        <v>158</v>
      </c>
      <c r="B12" s="214" t="s">
        <v>208</v>
      </c>
      <c r="C12" s="213" t="s">
        <v>193</v>
      </c>
      <c r="D12" s="213" t="s">
        <v>192</v>
      </c>
      <c r="E12" s="214" t="s">
        <v>232</v>
      </c>
      <c r="F12" s="232" t="s">
        <v>277</v>
      </c>
      <c r="G12" s="232" t="s">
        <v>269</v>
      </c>
      <c r="H12" s="232" t="s">
        <v>283</v>
      </c>
      <c r="I12" s="232" t="s">
        <v>295</v>
      </c>
      <c r="J12" s="232" t="s">
        <v>296</v>
      </c>
      <c r="K12" s="233" t="s">
        <v>297</v>
      </c>
      <c r="L12" s="232" t="s">
        <v>324</v>
      </c>
      <c r="M12" s="232" t="s">
        <v>289</v>
      </c>
      <c r="N12" s="232" t="s">
        <v>291</v>
      </c>
      <c r="O12" s="247">
        <f t="shared" si="0"/>
        <v>8.5</v>
      </c>
      <c r="P12" s="247">
        <v>-0.25</v>
      </c>
      <c r="Q12" s="244"/>
      <c r="R12" s="244"/>
      <c r="S12" s="244"/>
      <c r="T12" s="215" t="str">
        <f t="shared" si="1"/>
        <v xml:space="preserve">8 3/4 </v>
      </c>
    </row>
    <row r="13" spans="1:20" s="215" customFormat="1" ht="66">
      <c r="A13" s="213" t="s">
        <v>159</v>
      </c>
      <c r="B13" s="214" t="s">
        <v>209</v>
      </c>
      <c r="C13" s="213" t="s">
        <v>194</v>
      </c>
      <c r="D13" s="213" t="s">
        <v>195</v>
      </c>
      <c r="E13" s="214" t="s">
        <v>216</v>
      </c>
      <c r="F13" s="232" t="s">
        <v>268</v>
      </c>
      <c r="G13" s="232" t="s">
        <v>287</v>
      </c>
      <c r="H13" s="232" t="s">
        <v>270</v>
      </c>
      <c r="I13" s="232" t="s">
        <v>290</v>
      </c>
      <c r="J13" s="232" t="s">
        <v>298</v>
      </c>
      <c r="K13" s="233" t="s">
        <v>299</v>
      </c>
      <c r="L13" s="232" t="s">
        <v>325</v>
      </c>
      <c r="M13" s="232" t="s">
        <v>326</v>
      </c>
      <c r="N13" s="232" t="s">
        <v>327</v>
      </c>
      <c r="O13" s="247">
        <f t="shared" si="0"/>
        <v>10</v>
      </c>
      <c r="P13" s="247">
        <v>-0.25</v>
      </c>
      <c r="Q13" s="244"/>
      <c r="R13" s="244"/>
      <c r="S13" s="244"/>
      <c r="T13" s="215" t="str">
        <f t="shared" si="1"/>
        <v xml:space="preserve">10 1/4 </v>
      </c>
    </row>
    <row r="14" spans="1:20" s="215" customFormat="1" ht="66">
      <c r="A14" s="213" t="s">
        <v>160</v>
      </c>
      <c r="B14" s="214" t="s">
        <v>210</v>
      </c>
      <c r="C14" s="213" t="s">
        <v>196</v>
      </c>
      <c r="D14" s="213" t="s">
        <v>197</v>
      </c>
      <c r="E14" s="214" t="s">
        <v>167</v>
      </c>
      <c r="F14" s="232" t="s">
        <v>268</v>
      </c>
      <c r="G14" s="232" t="s">
        <v>287</v>
      </c>
      <c r="H14" s="232" t="s">
        <v>270</v>
      </c>
      <c r="I14" s="232" t="s">
        <v>290</v>
      </c>
      <c r="J14" s="232" t="s">
        <v>298</v>
      </c>
      <c r="K14" s="233" t="s">
        <v>299</v>
      </c>
      <c r="L14" s="232" t="s">
        <v>325</v>
      </c>
      <c r="M14" s="232" t="s">
        <v>326</v>
      </c>
      <c r="N14" s="232" t="s">
        <v>327</v>
      </c>
      <c r="O14" s="247">
        <f t="shared" si="0"/>
        <v>10.125</v>
      </c>
      <c r="P14" s="247">
        <v>-0.125</v>
      </c>
      <c r="Q14" s="244"/>
      <c r="R14" s="244"/>
      <c r="S14" s="244"/>
      <c r="T14" s="215" t="str">
        <f t="shared" si="1"/>
        <v xml:space="preserve">10 1/4 </v>
      </c>
    </row>
    <row r="15" spans="1:20" s="215" customFormat="1" ht="99">
      <c r="A15" s="213" t="s">
        <v>161</v>
      </c>
      <c r="B15" s="214" t="s">
        <v>211</v>
      </c>
      <c r="C15" s="213" t="s">
        <v>198</v>
      </c>
      <c r="D15" s="213" t="s">
        <v>199</v>
      </c>
      <c r="E15" s="214" t="s">
        <v>217</v>
      </c>
      <c r="F15" s="232" t="s">
        <v>277</v>
      </c>
      <c r="G15" s="232" t="s">
        <v>269</v>
      </c>
      <c r="H15" s="232" t="s">
        <v>278</v>
      </c>
      <c r="I15" s="232" t="s">
        <v>300</v>
      </c>
      <c r="J15" s="232" t="s">
        <v>300</v>
      </c>
      <c r="K15" s="233" t="s">
        <v>300</v>
      </c>
      <c r="L15" s="232" t="s">
        <v>300</v>
      </c>
      <c r="M15" s="232" t="s">
        <v>300</v>
      </c>
      <c r="N15" s="232" t="s">
        <v>300</v>
      </c>
      <c r="O15" s="247">
        <v>0.875</v>
      </c>
      <c r="P15" s="247">
        <v>0</v>
      </c>
      <c r="Q15" s="244"/>
      <c r="R15" s="244"/>
      <c r="S15" s="244"/>
      <c r="T15" s="215" t="str">
        <f t="shared" si="1"/>
        <v xml:space="preserve">7/8 </v>
      </c>
    </row>
    <row r="16" spans="1:20" s="215" customFormat="1" ht="99">
      <c r="A16" s="213" t="s">
        <v>162</v>
      </c>
      <c r="B16" s="214" t="s">
        <v>163</v>
      </c>
      <c r="C16" s="213" t="s">
        <v>200</v>
      </c>
      <c r="D16" s="213" t="s">
        <v>201</v>
      </c>
      <c r="E16" s="214" t="s">
        <v>239</v>
      </c>
      <c r="F16" s="232" t="s">
        <v>277</v>
      </c>
      <c r="G16" s="232" t="s">
        <v>269</v>
      </c>
      <c r="H16" s="232" t="s">
        <v>283</v>
      </c>
      <c r="I16" s="232" t="s">
        <v>301</v>
      </c>
      <c r="J16" s="232" t="s">
        <v>302</v>
      </c>
      <c r="K16" s="233" t="s">
        <v>303</v>
      </c>
      <c r="L16" s="232" t="s">
        <v>320</v>
      </c>
      <c r="M16" s="232" t="s">
        <v>299</v>
      </c>
      <c r="N16" s="232" t="s">
        <v>328</v>
      </c>
      <c r="O16" s="247">
        <f t="shared" si="0"/>
        <v>10.625</v>
      </c>
      <c r="P16" s="247">
        <v>0</v>
      </c>
      <c r="Q16" s="244"/>
      <c r="R16" s="244"/>
      <c r="S16" s="244"/>
      <c r="T16" s="215" t="str">
        <f t="shared" si="1"/>
        <v xml:space="preserve">10 5/8 </v>
      </c>
    </row>
    <row r="17" spans="1:20" s="215" customFormat="1" ht="33">
      <c r="A17" s="213" t="s">
        <v>164</v>
      </c>
      <c r="B17" s="214" t="s">
        <v>165</v>
      </c>
      <c r="C17" s="213" t="s">
        <v>202</v>
      </c>
      <c r="D17" s="213"/>
      <c r="E17" s="214"/>
      <c r="F17" s="232" t="s">
        <v>277</v>
      </c>
      <c r="G17" s="232" t="s">
        <v>269</v>
      </c>
      <c r="H17" s="232" t="s">
        <v>278</v>
      </c>
      <c r="I17" s="232" t="s">
        <v>304</v>
      </c>
      <c r="J17" s="232" t="s">
        <v>304</v>
      </c>
      <c r="K17" s="233" t="s">
        <v>304</v>
      </c>
      <c r="L17" s="232" t="s">
        <v>304</v>
      </c>
      <c r="M17" s="232" t="s">
        <v>304</v>
      </c>
      <c r="N17" s="232" t="s">
        <v>304</v>
      </c>
      <c r="O17" s="247">
        <v>0.4375</v>
      </c>
      <c r="P17" s="247">
        <v>0</v>
      </c>
      <c r="Q17" s="244"/>
      <c r="R17" s="244"/>
      <c r="S17" s="244"/>
      <c r="T17" s="215" t="str">
        <f t="shared" si="1"/>
        <v xml:space="preserve">7/16 </v>
      </c>
    </row>
    <row r="18" spans="1:20" s="231" customFormat="1" ht="138.75">
      <c r="A18" s="229" t="s">
        <v>177</v>
      </c>
      <c r="B18" s="230" t="s">
        <v>259</v>
      </c>
      <c r="C18" s="229" t="s">
        <v>203</v>
      </c>
      <c r="D18" s="229" t="s">
        <v>204</v>
      </c>
      <c r="E18" s="230" t="s">
        <v>218</v>
      </c>
      <c r="F18" s="232" t="s">
        <v>277</v>
      </c>
      <c r="G18" s="232" t="s">
        <v>269</v>
      </c>
      <c r="H18" s="232" t="s">
        <v>278</v>
      </c>
      <c r="I18" s="232" t="s">
        <v>305</v>
      </c>
      <c r="J18" s="232" t="s">
        <v>306</v>
      </c>
      <c r="K18" s="233" t="s">
        <v>307</v>
      </c>
      <c r="L18" s="232" t="s">
        <v>329</v>
      </c>
      <c r="M18" s="232" t="s">
        <v>330</v>
      </c>
      <c r="N18" s="232" t="s">
        <v>331</v>
      </c>
      <c r="O18" s="247">
        <f t="shared" si="0"/>
        <v>1.5</v>
      </c>
      <c r="P18" s="247">
        <v>0</v>
      </c>
      <c r="Q18" s="245"/>
      <c r="R18" s="245"/>
      <c r="S18" s="245"/>
      <c r="T18" s="215" t="str">
        <f t="shared" si="1"/>
        <v xml:space="preserve">1 1/2 </v>
      </c>
    </row>
    <row r="84" spans="6:6">
      <c r="F84" s="217" t="s">
        <v>170</v>
      </c>
    </row>
  </sheetData>
  <pageMargins left="0.25" right="0.25" top="0.75" bottom="0.75" header="0.3" footer="0.3"/>
  <pageSetup paperSize="9" scale="3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C323-5F21-4A4E-922F-F560208D8BFE}">
  <sheetPr>
    <pageSetUpPr fitToPage="1"/>
  </sheetPr>
  <dimension ref="A1:T84"/>
  <sheetViews>
    <sheetView tabSelected="1" view="pageBreakPreview" zoomScale="41" zoomScaleNormal="85" zoomScaleSheetLayoutView="41" workbookViewId="0">
      <selection activeCell="H11" sqref="H11"/>
    </sheetView>
  </sheetViews>
  <sheetFormatPr defaultColWidth="8.85546875" defaultRowHeight="12.75"/>
  <cols>
    <col min="1" max="1" width="53.28515625" style="217" customWidth="1"/>
    <col min="2" max="2" width="46.7109375" style="217" hidden="1" customWidth="1"/>
    <col min="3" max="3" width="19" style="217" customWidth="1"/>
    <col min="4" max="4" width="45.7109375" style="217" customWidth="1"/>
    <col min="5" max="5" width="48.85546875" style="217" hidden="1" customWidth="1"/>
    <col min="6" max="6" width="27.42578125" style="217" customWidth="1"/>
    <col min="7" max="7" width="17.85546875" style="217" customWidth="1"/>
    <col min="8" max="8" width="30.42578125" style="217" customWidth="1"/>
    <col min="9" max="9" width="22.140625" style="227" hidden="1" customWidth="1"/>
    <col min="10" max="10" width="22.140625" style="227" customWidth="1"/>
    <col min="11" max="13" width="22.140625" style="227" hidden="1" customWidth="1"/>
    <col min="14" max="14" width="17.28515625" style="217" hidden="1" customWidth="1"/>
    <col min="15" max="15" width="33.42578125" style="249" customWidth="1"/>
    <col min="16" max="16" width="29.5703125" style="217" customWidth="1"/>
    <col min="17" max="17" width="29.140625" style="217" customWidth="1"/>
    <col min="18" max="18" width="24.140625" style="217" customWidth="1"/>
    <col min="19" max="19" width="34.5703125" style="217" customWidth="1"/>
    <col min="20" max="16384" width="8.85546875" style="217"/>
  </cols>
  <sheetData>
    <row r="1" spans="1:20" s="208" customFormat="1" ht="61.5">
      <c r="A1" s="207" t="str">
        <f>'1. CUTTING DOCKET'!D7</f>
        <v>SS25CT027</v>
      </c>
      <c r="B1" s="228"/>
      <c r="D1" s="207"/>
      <c r="E1" s="209"/>
      <c r="F1" s="209"/>
      <c r="G1" s="209"/>
      <c r="H1" s="209"/>
      <c r="I1" s="225"/>
      <c r="J1" s="225"/>
      <c r="K1" s="225"/>
      <c r="L1" s="225"/>
      <c r="M1" s="225"/>
      <c r="O1" s="246"/>
    </row>
    <row r="2" spans="1:20" s="212" customFormat="1" ht="75" customHeight="1">
      <c r="A2" s="210" t="s">
        <v>171</v>
      </c>
      <c r="B2" s="211"/>
      <c r="C2" s="211" t="s">
        <v>172</v>
      </c>
      <c r="D2" s="211" t="s">
        <v>173</v>
      </c>
      <c r="E2" s="211"/>
      <c r="F2" s="211" t="s">
        <v>174</v>
      </c>
      <c r="G2" s="211" t="s">
        <v>175</v>
      </c>
      <c r="H2" s="211" t="s">
        <v>176</v>
      </c>
      <c r="I2" s="211" t="s">
        <v>68</v>
      </c>
      <c r="J2" s="211" t="s">
        <v>60</v>
      </c>
      <c r="K2" s="211" t="s">
        <v>10</v>
      </c>
      <c r="L2" s="211" t="s">
        <v>57</v>
      </c>
      <c r="M2" s="211" t="s">
        <v>58</v>
      </c>
      <c r="N2" s="211" t="s">
        <v>59</v>
      </c>
      <c r="O2" s="211" t="s">
        <v>338</v>
      </c>
      <c r="P2" s="211" t="s">
        <v>336</v>
      </c>
      <c r="Q2" s="211" t="s">
        <v>332</v>
      </c>
      <c r="R2" s="211" t="s">
        <v>333</v>
      </c>
      <c r="S2" s="211" t="s">
        <v>334</v>
      </c>
    </row>
    <row r="3" spans="1:20" s="215" customFormat="1" ht="55.5">
      <c r="A3" s="213" t="s">
        <v>147</v>
      </c>
      <c r="B3" s="214" t="s">
        <v>205</v>
      </c>
      <c r="C3" s="213" t="s">
        <v>178</v>
      </c>
      <c r="D3" s="213" t="s">
        <v>179</v>
      </c>
      <c r="E3" s="214" t="s">
        <v>212</v>
      </c>
      <c r="F3" s="232" t="s">
        <v>268</v>
      </c>
      <c r="G3" s="232" t="s">
        <v>269</v>
      </c>
      <c r="H3" s="232" t="s">
        <v>270</v>
      </c>
      <c r="I3" s="232" t="s">
        <v>271</v>
      </c>
      <c r="J3" s="232" t="s">
        <v>272</v>
      </c>
      <c r="K3" s="233" t="s">
        <v>273</v>
      </c>
      <c r="L3" s="232" t="s">
        <v>308</v>
      </c>
      <c r="M3" s="232" t="s">
        <v>309</v>
      </c>
      <c r="N3" s="232" t="s">
        <v>310</v>
      </c>
      <c r="O3" s="247">
        <f>P3+T3</f>
        <v>27.125</v>
      </c>
      <c r="P3" s="247">
        <v>-0.25</v>
      </c>
      <c r="Q3" s="232"/>
      <c r="R3" s="244"/>
      <c r="S3" s="244"/>
      <c r="T3" s="215" t="str">
        <f>LEFT((J3),LEN(J3)-2)</f>
        <v xml:space="preserve">27 3/8 </v>
      </c>
    </row>
    <row r="4" spans="1:20" s="215" customFormat="1" ht="66">
      <c r="A4" s="213" t="s">
        <v>148</v>
      </c>
      <c r="B4" s="214" t="s">
        <v>206</v>
      </c>
      <c r="C4" s="213" t="s">
        <v>180</v>
      </c>
      <c r="D4" s="213" t="s">
        <v>181</v>
      </c>
      <c r="E4" s="214" t="s">
        <v>213</v>
      </c>
      <c r="F4" s="232" t="s">
        <v>268</v>
      </c>
      <c r="G4" s="232" t="s">
        <v>269</v>
      </c>
      <c r="H4" s="232" t="s">
        <v>270</v>
      </c>
      <c r="I4" s="232" t="s">
        <v>274</v>
      </c>
      <c r="J4" s="232" t="s">
        <v>275</v>
      </c>
      <c r="K4" s="233" t="s">
        <v>276</v>
      </c>
      <c r="L4" s="232" t="s">
        <v>311</v>
      </c>
      <c r="M4" s="232" t="s">
        <v>312</v>
      </c>
      <c r="N4" s="232" t="s">
        <v>313</v>
      </c>
      <c r="O4" s="247">
        <f t="shared" ref="O4:O18" si="0">P4+T4</f>
        <v>25.5</v>
      </c>
      <c r="P4" s="247">
        <v>0.5</v>
      </c>
      <c r="Q4" s="244"/>
      <c r="R4" s="244"/>
      <c r="S4" s="244"/>
      <c r="T4" s="215" t="str">
        <f t="shared" ref="T4:T18" si="1">LEFT((J4),LEN(J4)-2)</f>
        <v xml:space="preserve">25 </v>
      </c>
    </row>
    <row r="5" spans="1:20" s="215" customFormat="1" ht="55.5">
      <c r="A5" s="213" t="s">
        <v>149</v>
      </c>
      <c r="B5" s="214" t="s">
        <v>94</v>
      </c>
      <c r="C5" s="213" t="s">
        <v>182</v>
      </c>
      <c r="D5" s="213" t="s">
        <v>183</v>
      </c>
      <c r="E5" s="214" t="s">
        <v>150</v>
      </c>
      <c r="F5" s="232" t="s">
        <v>277</v>
      </c>
      <c r="G5" s="232" t="s">
        <v>269</v>
      </c>
      <c r="H5" s="232" t="s">
        <v>278</v>
      </c>
      <c r="I5" s="232" t="s">
        <v>279</v>
      </c>
      <c r="J5" s="232" t="s">
        <v>280</v>
      </c>
      <c r="K5" s="233" t="s">
        <v>281</v>
      </c>
      <c r="L5" s="232" t="s">
        <v>314</v>
      </c>
      <c r="M5" s="232" t="s">
        <v>284</v>
      </c>
      <c r="N5" s="232" t="s">
        <v>315</v>
      </c>
      <c r="O5" s="247">
        <f t="shared" si="0"/>
        <v>6.25</v>
      </c>
      <c r="P5" s="247">
        <v>0</v>
      </c>
      <c r="Q5" s="244"/>
      <c r="R5" s="244"/>
      <c r="S5" s="244"/>
      <c r="T5" s="215" t="str">
        <f t="shared" si="1"/>
        <v xml:space="preserve">6 1/4 </v>
      </c>
    </row>
    <row r="6" spans="1:20" s="215" customFormat="1" ht="55.5">
      <c r="A6" s="213" t="s">
        <v>151</v>
      </c>
      <c r="B6" s="214" t="s">
        <v>96</v>
      </c>
      <c r="C6" s="213" t="s">
        <v>184</v>
      </c>
      <c r="D6" s="213" t="s">
        <v>183</v>
      </c>
      <c r="E6" s="214" t="s">
        <v>150</v>
      </c>
      <c r="F6" s="232" t="s">
        <v>277</v>
      </c>
      <c r="G6" s="232" t="s">
        <v>269</v>
      </c>
      <c r="H6" s="232" t="s">
        <v>278</v>
      </c>
      <c r="I6" s="232" t="s">
        <v>282</v>
      </c>
      <c r="J6" s="232" t="s">
        <v>282</v>
      </c>
      <c r="K6" s="233" t="s">
        <v>282</v>
      </c>
      <c r="L6" s="232" t="s">
        <v>282</v>
      </c>
      <c r="M6" s="232" t="s">
        <v>282</v>
      </c>
      <c r="N6" s="232" t="s">
        <v>282</v>
      </c>
      <c r="O6" s="247">
        <f t="shared" si="0"/>
        <v>2.375</v>
      </c>
      <c r="P6" s="247">
        <v>0</v>
      </c>
      <c r="Q6" s="244"/>
      <c r="R6" s="244"/>
      <c r="S6" s="244"/>
      <c r="T6" s="215" t="str">
        <f t="shared" si="1"/>
        <v xml:space="preserve">2 3/8 </v>
      </c>
    </row>
    <row r="7" spans="1:20" s="215" customFormat="1" ht="83.25">
      <c r="A7" s="213" t="s">
        <v>152</v>
      </c>
      <c r="B7" s="214" t="s">
        <v>153</v>
      </c>
      <c r="C7" s="213" t="s">
        <v>185</v>
      </c>
      <c r="D7" s="216" t="s">
        <v>186</v>
      </c>
      <c r="E7" s="214" t="s">
        <v>214</v>
      </c>
      <c r="F7" s="232" t="s">
        <v>277</v>
      </c>
      <c r="G7" s="232" t="s">
        <v>269</v>
      </c>
      <c r="H7" s="232" t="s">
        <v>283</v>
      </c>
      <c r="I7" s="232" t="s">
        <v>281</v>
      </c>
      <c r="J7" s="232" t="s">
        <v>284</v>
      </c>
      <c r="K7" s="233" t="s">
        <v>285</v>
      </c>
      <c r="L7" s="232" t="s">
        <v>316</v>
      </c>
      <c r="M7" s="232" t="s">
        <v>317</v>
      </c>
      <c r="N7" s="232" t="s">
        <v>318</v>
      </c>
      <c r="O7" s="247">
        <f t="shared" si="0"/>
        <v>6.625</v>
      </c>
      <c r="P7" s="247">
        <v>0</v>
      </c>
      <c r="Q7" s="244"/>
      <c r="R7" s="244"/>
      <c r="S7" s="244"/>
      <c r="T7" s="215" t="str">
        <f t="shared" si="1"/>
        <v xml:space="preserve">6 5/8 </v>
      </c>
    </row>
    <row r="8" spans="1:20" s="215" customFormat="1" ht="66">
      <c r="A8" s="213" t="s">
        <v>230</v>
      </c>
      <c r="B8" s="214" t="s">
        <v>231</v>
      </c>
      <c r="C8" s="213" t="s">
        <v>238</v>
      </c>
      <c r="D8" s="213"/>
      <c r="E8" s="214"/>
      <c r="F8" s="232" t="s">
        <v>277</v>
      </c>
      <c r="G8" s="232" t="s">
        <v>269</v>
      </c>
      <c r="H8" s="232" t="s">
        <v>283</v>
      </c>
      <c r="I8" s="232" t="s">
        <v>286</v>
      </c>
      <c r="J8" s="232" t="s">
        <v>286</v>
      </c>
      <c r="K8" s="233" t="s">
        <v>286</v>
      </c>
      <c r="L8" s="232" t="s">
        <v>286</v>
      </c>
      <c r="M8" s="232" t="s">
        <v>286</v>
      </c>
      <c r="N8" s="232" t="s">
        <v>286</v>
      </c>
      <c r="O8" s="247">
        <f t="shared" si="0"/>
        <v>5</v>
      </c>
      <c r="P8" s="247">
        <v>0.125</v>
      </c>
      <c r="Q8" s="244"/>
      <c r="R8" s="244"/>
      <c r="S8" s="244"/>
      <c r="T8" s="215" t="str">
        <f>LEFT((J8),LEN(J8)-2)</f>
        <v xml:space="preserve">4 7/8 </v>
      </c>
    </row>
    <row r="9" spans="1:20" s="215" customFormat="1" ht="66">
      <c r="A9" s="213" t="s">
        <v>154</v>
      </c>
      <c r="B9" s="214" t="s">
        <v>155</v>
      </c>
      <c r="C9" s="213" t="s">
        <v>187</v>
      </c>
      <c r="D9" s="213" t="s">
        <v>188</v>
      </c>
      <c r="E9" s="214" t="s">
        <v>215</v>
      </c>
      <c r="F9" s="232" t="s">
        <v>277</v>
      </c>
      <c r="G9" s="232" t="s">
        <v>269</v>
      </c>
      <c r="H9" s="232" t="s">
        <v>283</v>
      </c>
      <c r="I9" s="232" t="s">
        <v>270</v>
      </c>
      <c r="J9" s="232" t="s">
        <v>270</v>
      </c>
      <c r="K9" s="233" t="s">
        <v>270</v>
      </c>
      <c r="L9" s="232" t="s">
        <v>270</v>
      </c>
      <c r="M9" s="232" t="s">
        <v>270</v>
      </c>
      <c r="N9" s="232" t="s">
        <v>270</v>
      </c>
      <c r="O9" s="247">
        <v>0.5</v>
      </c>
      <c r="P9" s="247">
        <v>0</v>
      </c>
      <c r="Q9" s="244"/>
      <c r="R9" s="244"/>
      <c r="S9" s="244"/>
      <c r="T9" s="215" t="str">
        <f t="shared" si="1"/>
        <v xml:space="preserve">1/2 </v>
      </c>
    </row>
    <row r="10" spans="1:20" s="215" customFormat="1" ht="51">
      <c r="A10" s="213" t="s">
        <v>156</v>
      </c>
      <c r="B10" s="214" t="s">
        <v>98</v>
      </c>
      <c r="C10" s="213" t="s">
        <v>189</v>
      </c>
      <c r="D10" s="213" t="s">
        <v>190</v>
      </c>
      <c r="E10" s="214" t="s">
        <v>232</v>
      </c>
      <c r="F10" s="232" t="s">
        <v>277</v>
      </c>
      <c r="G10" s="232" t="s">
        <v>287</v>
      </c>
      <c r="H10" s="232" t="s">
        <v>288</v>
      </c>
      <c r="I10" s="232" t="s">
        <v>289</v>
      </c>
      <c r="J10" s="232" t="s">
        <v>290</v>
      </c>
      <c r="K10" s="233" t="s">
        <v>291</v>
      </c>
      <c r="L10" s="232" t="s">
        <v>319</v>
      </c>
      <c r="M10" s="232" t="s">
        <v>298</v>
      </c>
      <c r="N10" s="232" t="s">
        <v>320</v>
      </c>
      <c r="O10" s="247">
        <f t="shared" si="0"/>
        <v>10</v>
      </c>
      <c r="P10" s="247">
        <v>-0.25</v>
      </c>
      <c r="Q10" s="244"/>
      <c r="R10" s="244"/>
      <c r="S10" s="244"/>
      <c r="T10" s="215" t="str">
        <f t="shared" si="1"/>
        <v xml:space="preserve">10 1/4 </v>
      </c>
    </row>
    <row r="11" spans="1:20" s="215" customFormat="1" ht="72.75" customHeight="1">
      <c r="A11" s="213" t="s">
        <v>157</v>
      </c>
      <c r="B11" s="214" t="s">
        <v>207</v>
      </c>
      <c r="C11" s="213" t="s">
        <v>191</v>
      </c>
      <c r="D11" s="213" t="s">
        <v>192</v>
      </c>
      <c r="E11" s="214" t="s">
        <v>232</v>
      </c>
      <c r="F11" s="232" t="s">
        <v>268</v>
      </c>
      <c r="G11" s="232" t="s">
        <v>269</v>
      </c>
      <c r="H11" s="232" t="s">
        <v>283</v>
      </c>
      <c r="I11" s="232" t="s">
        <v>292</v>
      </c>
      <c r="J11" s="232" t="s">
        <v>293</v>
      </c>
      <c r="K11" s="233" t="s">
        <v>294</v>
      </c>
      <c r="L11" s="232" t="s">
        <v>321</v>
      </c>
      <c r="M11" s="232" t="s">
        <v>322</v>
      </c>
      <c r="N11" s="232" t="s">
        <v>323</v>
      </c>
      <c r="O11" s="247">
        <f t="shared" si="0"/>
        <v>8.625</v>
      </c>
      <c r="P11" s="247">
        <v>0</v>
      </c>
      <c r="Q11" s="244"/>
      <c r="R11" s="244"/>
      <c r="S11" s="244"/>
      <c r="T11" s="215" t="str">
        <f t="shared" si="1"/>
        <v xml:space="preserve">8 5/8 </v>
      </c>
    </row>
    <row r="12" spans="1:20" s="215" customFormat="1" ht="66">
      <c r="A12" s="213" t="s">
        <v>158</v>
      </c>
      <c r="B12" s="214" t="s">
        <v>208</v>
      </c>
      <c r="C12" s="213" t="s">
        <v>193</v>
      </c>
      <c r="D12" s="213" t="s">
        <v>192</v>
      </c>
      <c r="E12" s="214" t="s">
        <v>232</v>
      </c>
      <c r="F12" s="232" t="s">
        <v>277</v>
      </c>
      <c r="G12" s="232" t="s">
        <v>269</v>
      </c>
      <c r="H12" s="232" t="s">
        <v>283</v>
      </c>
      <c r="I12" s="232" t="s">
        <v>295</v>
      </c>
      <c r="J12" s="232" t="s">
        <v>296</v>
      </c>
      <c r="K12" s="233" t="s">
        <v>297</v>
      </c>
      <c r="L12" s="232" t="s">
        <v>324</v>
      </c>
      <c r="M12" s="232" t="s">
        <v>289</v>
      </c>
      <c r="N12" s="232" t="s">
        <v>291</v>
      </c>
      <c r="O12" s="247">
        <f t="shared" si="0"/>
        <v>8.75</v>
      </c>
      <c r="P12" s="247">
        <v>-0.25</v>
      </c>
      <c r="Q12" s="244"/>
      <c r="R12" s="244"/>
      <c r="S12" s="244"/>
      <c r="T12" s="215" t="str">
        <f t="shared" si="1"/>
        <v xml:space="preserve">9 </v>
      </c>
    </row>
    <row r="13" spans="1:20" s="215" customFormat="1" ht="66">
      <c r="A13" s="213" t="s">
        <v>159</v>
      </c>
      <c r="B13" s="214" t="s">
        <v>209</v>
      </c>
      <c r="C13" s="213" t="s">
        <v>194</v>
      </c>
      <c r="D13" s="213" t="s">
        <v>195</v>
      </c>
      <c r="E13" s="214" t="s">
        <v>216</v>
      </c>
      <c r="F13" s="232" t="s">
        <v>268</v>
      </c>
      <c r="G13" s="232" t="s">
        <v>287</v>
      </c>
      <c r="H13" s="232" t="s">
        <v>270</v>
      </c>
      <c r="I13" s="232" t="s">
        <v>290</v>
      </c>
      <c r="J13" s="232" t="s">
        <v>298</v>
      </c>
      <c r="K13" s="233" t="s">
        <v>299</v>
      </c>
      <c r="L13" s="232" t="s">
        <v>325</v>
      </c>
      <c r="M13" s="232" t="s">
        <v>326</v>
      </c>
      <c r="N13" s="232" t="s">
        <v>327</v>
      </c>
      <c r="O13" s="247">
        <f t="shared" si="0"/>
        <v>11</v>
      </c>
      <c r="P13" s="247">
        <v>-0.25</v>
      </c>
      <c r="Q13" s="244"/>
      <c r="R13" s="244"/>
      <c r="S13" s="244"/>
      <c r="T13" s="215" t="str">
        <f t="shared" si="1"/>
        <v xml:space="preserve">11 1/4 </v>
      </c>
    </row>
    <row r="14" spans="1:20" s="215" customFormat="1" ht="66">
      <c r="A14" s="213" t="s">
        <v>160</v>
      </c>
      <c r="B14" s="214" t="s">
        <v>210</v>
      </c>
      <c r="C14" s="213" t="s">
        <v>196</v>
      </c>
      <c r="D14" s="213" t="s">
        <v>197</v>
      </c>
      <c r="E14" s="214" t="s">
        <v>167</v>
      </c>
      <c r="F14" s="232" t="s">
        <v>268</v>
      </c>
      <c r="G14" s="232" t="s">
        <v>287</v>
      </c>
      <c r="H14" s="232" t="s">
        <v>270</v>
      </c>
      <c r="I14" s="232" t="s">
        <v>290</v>
      </c>
      <c r="J14" s="232" t="s">
        <v>298</v>
      </c>
      <c r="K14" s="233" t="s">
        <v>299</v>
      </c>
      <c r="L14" s="232" t="s">
        <v>325</v>
      </c>
      <c r="M14" s="232" t="s">
        <v>326</v>
      </c>
      <c r="N14" s="232" t="s">
        <v>327</v>
      </c>
      <c r="O14" s="247">
        <f t="shared" si="0"/>
        <v>11</v>
      </c>
      <c r="P14" s="247">
        <v>-0.25</v>
      </c>
      <c r="Q14" s="244"/>
      <c r="R14" s="244"/>
      <c r="S14" s="244"/>
      <c r="T14" s="215" t="str">
        <f t="shared" si="1"/>
        <v xml:space="preserve">11 1/4 </v>
      </c>
    </row>
    <row r="15" spans="1:20" s="215" customFormat="1" ht="99">
      <c r="A15" s="213" t="s">
        <v>161</v>
      </c>
      <c r="B15" s="214" t="s">
        <v>211</v>
      </c>
      <c r="C15" s="213" t="s">
        <v>198</v>
      </c>
      <c r="D15" s="213" t="s">
        <v>199</v>
      </c>
      <c r="E15" s="214" t="s">
        <v>217</v>
      </c>
      <c r="F15" s="232" t="s">
        <v>277</v>
      </c>
      <c r="G15" s="232" t="s">
        <v>269</v>
      </c>
      <c r="H15" s="232" t="s">
        <v>278</v>
      </c>
      <c r="I15" s="232" t="s">
        <v>300</v>
      </c>
      <c r="J15" s="232" t="s">
        <v>300</v>
      </c>
      <c r="K15" s="233" t="s">
        <v>300</v>
      </c>
      <c r="L15" s="232" t="s">
        <v>300</v>
      </c>
      <c r="M15" s="232" t="s">
        <v>300</v>
      </c>
      <c r="N15" s="232" t="s">
        <v>300</v>
      </c>
      <c r="O15" s="247">
        <v>0.875</v>
      </c>
      <c r="P15" s="247">
        <v>0</v>
      </c>
      <c r="Q15" s="244"/>
      <c r="R15" s="244"/>
      <c r="S15" s="244"/>
      <c r="T15" s="215" t="str">
        <f t="shared" si="1"/>
        <v xml:space="preserve">7/8 </v>
      </c>
    </row>
    <row r="16" spans="1:20" s="215" customFormat="1" ht="99">
      <c r="A16" s="213" t="s">
        <v>162</v>
      </c>
      <c r="B16" s="214" t="s">
        <v>163</v>
      </c>
      <c r="C16" s="213" t="s">
        <v>200</v>
      </c>
      <c r="D16" s="213" t="s">
        <v>201</v>
      </c>
      <c r="E16" s="214" t="s">
        <v>239</v>
      </c>
      <c r="F16" s="232" t="s">
        <v>277</v>
      </c>
      <c r="G16" s="232" t="s">
        <v>269</v>
      </c>
      <c r="H16" s="232" t="s">
        <v>283</v>
      </c>
      <c r="I16" s="232" t="s">
        <v>301</v>
      </c>
      <c r="J16" s="232" t="s">
        <v>302</v>
      </c>
      <c r="K16" s="233" t="s">
        <v>303</v>
      </c>
      <c r="L16" s="232" t="s">
        <v>320</v>
      </c>
      <c r="M16" s="232" t="s">
        <v>299</v>
      </c>
      <c r="N16" s="232" t="s">
        <v>328</v>
      </c>
      <c r="O16" s="247">
        <f t="shared" si="0"/>
        <v>11</v>
      </c>
      <c r="P16" s="247">
        <v>0</v>
      </c>
      <c r="Q16" s="244"/>
      <c r="R16" s="244"/>
      <c r="S16" s="244"/>
      <c r="T16" s="215" t="str">
        <f t="shared" si="1"/>
        <v xml:space="preserve">11 </v>
      </c>
    </row>
    <row r="17" spans="1:20" s="215" customFormat="1" ht="33">
      <c r="A17" s="213" t="s">
        <v>164</v>
      </c>
      <c r="B17" s="214" t="s">
        <v>165</v>
      </c>
      <c r="C17" s="213" t="s">
        <v>202</v>
      </c>
      <c r="D17" s="213"/>
      <c r="E17" s="214"/>
      <c r="F17" s="232" t="s">
        <v>277</v>
      </c>
      <c r="G17" s="232" t="s">
        <v>269</v>
      </c>
      <c r="H17" s="232" t="s">
        <v>278</v>
      </c>
      <c r="I17" s="232" t="s">
        <v>304</v>
      </c>
      <c r="J17" s="232" t="s">
        <v>304</v>
      </c>
      <c r="K17" s="233" t="s">
        <v>304</v>
      </c>
      <c r="L17" s="232" t="s">
        <v>304</v>
      </c>
      <c r="M17" s="232" t="s">
        <v>304</v>
      </c>
      <c r="N17" s="232" t="s">
        <v>304</v>
      </c>
      <c r="O17" s="247">
        <v>0.4375</v>
      </c>
      <c r="P17" s="247">
        <v>0</v>
      </c>
      <c r="Q17" s="244"/>
      <c r="R17" s="244"/>
      <c r="S17" s="244"/>
      <c r="T17" s="215" t="str">
        <f t="shared" si="1"/>
        <v xml:space="preserve">7/16 </v>
      </c>
    </row>
    <row r="18" spans="1:20" s="231" customFormat="1" ht="138.75">
      <c r="A18" s="229" t="s">
        <v>177</v>
      </c>
      <c r="B18" s="230" t="s">
        <v>259</v>
      </c>
      <c r="C18" s="229" t="s">
        <v>203</v>
      </c>
      <c r="D18" s="229" t="s">
        <v>204</v>
      </c>
      <c r="E18" s="230" t="s">
        <v>218</v>
      </c>
      <c r="F18" s="232" t="s">
        <v>277</v>
      </c>
      <c r="G18" s="232" t="s">
        <v>269</v>
      </c>
      <c r="H18" s="232" t="s">
        <v>278</v>
      </c>
      <c r="I18" s="232" t="s">
        <v>305</v>
      </c>
      <c r="J18" s="232" t="s">
        <v>306</v>
      </c>
      <c r="K18" s="233" t="s">
        <v>307</v>
      </c>
      <c r="L18" s="232" t="s">
        <v>329</v>
      </c>
      <c r="M18" s="232" t="s">
        <v>330</v>
      </c>
      <c r="N18" s="232" t="s">
        <v>331</v>
      </c>
      <c r="O18" s="247">
        <f t="shared" si="0"/>
        <v>1.625</v>
      </c>
      <c r="P18" s="247">
        <v>0</v>
      </c>
      <c r="Q18" s="245"/>
      <c r="R18" s="245"/>
      <c r="S18" s="245"/>
      <c r="T18" s="215" t="str">
        <f t="shared" si="1"/>
        <v xml:space="preserve">1 5/8 </v>
      </c>
    </row>
    <row r="84" spans="6:6">
      <c r="F84" s="217" t="s">
        <v>170</v>
      </c>
    </row>
  </sheetData>
  <pageMargins left="0.25" right="0.25" top="0.75" bottom="0.75" header="0.3" footer="0.3"/>
  <pageSetup paperSize="9" scale="3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25271-5A0F-4E4B-B6E9-D3F655515066}">
  <sheetPr>
    <pageSetUpPr fitToPage="1"/>
  </sheetPr>
  <dimension ref="A1:T84"/>
  <sheetViews>
    <sheetView tabSelected="1" view="pageBreakPreview" topLeftCell="A12" zoomScale="41" zoomScaleNormal="85" zoomScaleSheetLayoutView="41" workbookViewId="0">
      <selection activeCell="H11" sqref="H11"/>
    </sheetView>
  </sheetViews>
  <sheetFormatPr defaultColWidth="8.85546875" defaultRowHeight="12.75"/>
  <cols>
    <col min="1" max="1" width="53.28515625" style="217" customWidth="1"/>
    <col min="2" max="2" width="46.7109375" style="217" hidden="1" customWidth="1"/>
    <col min="3" max="3" width="19" style="217" customWidth="1"/>
    <col min="4" max="4" width="45.7109375" style="217" customWidth="1"/>
    <col min="5" max="5" width="48.85546875" style="217" hidden="1" customWidth="1"/>
    <col min="6" max="6" width="27.42578125" style="217" customWidth="1"/>
    <col min="7" max="7" width="17.85546875" style="217" customWidth="1"/>
    <col min="8" max="8" width="30.42578125" style="217" customWidth="1"/>
    <col min="9" max="10" width="22.140625" style="227" hidden="1" customWidth="1"/>
    <col min="11" max="11" width="22.140625" style="227" customWidth="1"/>
    <col min="12" max="13" width="22.140625" style="227" hidden="1" customWidth="1"/>
    <col min="14" max="14" width="17.28515625" style="217" hidden="1" customWidth="1"/>
    <col min="15" max="15" width="33.42578125" style="249" customWidth="1"/>
    <col min="16" max="16" width="29.5703125" style="217" customWidth="1"/>
    <col min="17" max="17" width="29.140625" style="217" customWidth="1"/>
    <col min="18" max="18" width="24.140625" style="217" customWidth="1"/>
    <col min="19" max="19" width="34.5703125" style="217" customWidth="1"/>
    <col min="20" max="16384" width="8.85546875" style="217"/>
  </cols>
  <sheetData>
    <row r="1" spans="1:20" s="208" customFormat="1" ht="61.5">
      <c r="A1" s="207" t="str">
        <f>'1. CUTTING DOCKET'!D7</f>
        <v>SS25CT027</v>
      </c>
      <c r="B1" s="228"/>
      <c r="D1" s="207"/>
      <c r="E1" s="209"/>
      <c r="F1" s="209"/>
      <c r="G1" s="209"/>
      <c r="H1" s="209"/>
      <c r="I1" s="225"/>
      <c r="J1" s="225"/>
      <c r="K1" s="225"/>
      <c r="L1" s="225"/>
      <c r="M1" s="225"/>
      <c r="O1" s="246"/>
    </row>
    <row r="2" spans="1:20" s="212" customFormat="1" ht="75" customHeight="1">
      <c r="A2" s="210" t="s">
        <v>171</v>
      </c>
      <c r="B2" s="211"/>
      <c r="C2" s="211" t="s">
        <v>172</v>
      </c>
      <c r="D2" s="211" t="s">
        <v>173</v>
      </c>
      <c r="E2" s="211"/>
      <c r="F2" s="211" t="s">
        <v>174</v>
      </c>
      <c r="G2" s="211" t="s">
        <v>175</v>
      </c>
      <c r="H2" s="211" t="s">
        <v>176</v>
      </c>
      <c r="I2" s="211" t="s">
        <v>68</v>
      </c>
      <c r="J2" s="211" t="s">
        <v>60</v>
      </c>
      <c r="K2" s="211" t="s">
        <v>10</v>
      </c>
      <c r="L2" s="211" t="s">
        <v>57</v>
      </c>
      <c r="M2" s="211" t="s">
        <v>58</v>
      </c>
      <c r="N2" s="211" t="s">
        <v>59</v>
      </c>
      <c r="O2" s="211" t="s">
        <v>335</v>
      </c>
      <c r="P2" s="211" t="s">
        <v>336</v>
      </c>
      <c r="Q2" s="211" t="s">
        <v>332</v>
      </c>
      <c r="R2" s="211" t="s">
        <v>333</v>
      </c>
      <c r="S2" s="211" t="s">
        <v>334</v>
      </c>
    </row>
    <row r="3" spans="1:20" s="215" customFormat="1" ht="55.5">
      <c r="A3" s="213" t="s">
        <v>147</v>
      </c>
      <c r="B3" s="214" t="s">
        <v>205</v>
      </c>
      <c r="C3" s="213" t="s">
        <v>178</v>
      </c>
      <c r="D3" s="213" t="s">
        <v>179</v>
      </c>
      <c r="E3" s="214" t="s">
        <v>212</v>
      </c>
      <c r="F3" s="232" t="s">
        <v>268</v>
      </c>
      <c r="G3" s="232" t="s">
        <v>269</v>
      </c>
      <c r="H3" s="232" t="s">
        <v>270</v>
      </c>
      <c r="I3" s="232" t="s">
        <v>271</v>
      </c>
      <c r="J3" s="232" t="s">
        <v>272</v>
      </c>
      <c r="K3" s="232" t="s">
        <v>273</v>
      </c>
      <c r="L3" s="232" t="s">
        <v>308</v>
      </c>
      <c r="M3" s="232" t="s">
        <v>309</v>
      </c>
      <c r="N3" s="232" t="s">
        <v>310</v>
      </c>
      <c r="O3" s="247">
        <f>P3+T3</f>
        <v>28.25</v>
      </c>
      <c r="P3" s="250">
        <v>0</v>
      </c>
      <c r="Q3" s="232"/>
      <c r="R3" s="244"/>
      <c r="S3" s="244"/>
      <c r="T3" s="215" t="str">
        <f>LEFT((K3),LEN(K3)-2)</f>
        <v xml:space="preserve">28 1/4 </v>
      </c>
    </row>
    <row r="4" spans="1:20" s="215" customFormat="1" ht="66">
      <c r="A4" s="213" t="s">
        <v>148</v>
      </c>
      <c r="B4" s="214" t="s">
        <v>206</v>
      </c>
      <c r="C4" s="213" t="s">
        <v>180</v>
      </c>
      <c r="D4" s="213" t="s">
        <v>181</v>
      </c>
      <c r="E4" s="214" t="s">
        <v>213</v>
      </c>
      <c r="F4" s="232" t="s">
        <v>268</v>
      </c>
      <c r="G4" s="232" t="s">
        <v>269</v>
      </c>
      <c r="H4" s="232" t="s">
        <v>270</v>
      </c>
      <c r="I4" s="232" t="s">
        <v>274</v>
      </c>
      <c r="J4" s="232" t="s">
        <v>275</v>
      </c>
      <c r="K4" s="232" t="s">
        <v>276</v>
      </c>
      <c r="L4" s="232" t="s">
        <v>311</v>
      </c>
      <c r="M4" s="232" t="s">
        <v>312</v>
      </c>
      <c r="N4" s="232" t="s">
        <v>313</v>
      </c>
      <c r="O4" s="247">
        <f t="shared" ref="O4:O18" si="0">P4+T4</f>
        <v>26</v>
      </c>
      <c r="P4" s="247">
        <v>0.125</v>
      </c>
      <c r="Q4" s="244"/>
      <c r="R4" s="244"/>
      <c r="S4" s="244"/>
      <c r="T4" s="215" t="str">
        <f t="shared" ref="T4:T18" si="1">LEFT((K4),LEN(K4)-2)</f>
        <v xml:space="preserve">25 7/8 </v>
      </c>
    </row>
    <row r="5" spans="1:20" s="215" customFormat="1" ht="55.5">
      <c r="A5" s="213" t="s">
        <v>149</v>
      </c>
      <c r="B5" s="214" t="s">
        <v>94</v>
      </c>
      <c r="C5" s="213" t="s">
        <v>182</v>
      </c>
      <c r="D5" s="213" t="s">
        <v>183</v>
      </c>
      <c r="E5" s="214" t="s">
        <v>150</v>
      </c>
      <c r="F5" s="232" t="s">
        <v>277</v>
      </c>
      <c r="G5" s="232" t="s">
        <v>269</v>
      </c>
      <c r="H5" s="232" t="s">
        <v>278</v>
      </c>
      <c r="I5" s="232" t="s">
        <v>279</v>
      </c>
      <c r="J5" s="232" t="s">
        <v>280</v>
      </c>
      <c r="K5" s="232" t="s">
        <v>281</v>
      </c>
      <c r="L5" s="232" t="s">
        <v>314</v>
      </c>
      <c r="M5" s="232" t="s">
        <v>284</v>
      </c>
      <c r="N5" s="232" t="s">
        <v>315</v>
      </c>
      <c r="O5" s="247">
        <f t="shared" si="0"/>
        <v>6.375</v>
      </c>
      <c r="P5" s="247">
        <v>0</v>
      </c>
      <c r="Q5" s="244"/>
      <c r="R5" s="244"/>
      <c r="S5" s="244"/>
      <c r="T5" s="215" t="str">
        <f t="shared" si="1"/>
        <v xml:space="preserve">6 3/8 </v>
      </c>
    </row>
    <row r="6" spans="1:20" s="215" customFormat="1" ht="55.5">
      <c r="A6" s="213" t="s">
        <v>151</v>
      </c>
      <c r="B6" s="214" t="s">
        <v>96</v>
      </c>
      <c r="C6" s="213" t="s">
        <v>184</v>
      </c>
      <c r="D6" s="213" t="s">
        <v>183</v>
      </c>
      <c r="E6" s="214" t="s">
        <v>150</v>
      </c>
      <c r="F6" s="232" t="s">
        <v>277</v>
      </c>
      <c r="G6" s="232" t="s">
        <v>269</v>
      </c>
      <c r="H6" s="232" t="s">
        <v>278</v>
      </c>
      <c r="I6" s="232" t="s">
        <v>282</v>
      </c>
      <c r="J6" s="232" t="s">
        <v>282</v>
      </c>
      <c r="K6" s="232" t="s">
        <v>282</v>
      </c>
      <c r="L6" s="232" t="s">
        <v>282</v>
      </c>
      <c r="M6" s="232" t="s">
        <v>282</v>
      </c>
      <c r="N6" s="232" t="s">
        <v>282</v>
      </c>
      <c r="O6" s="247">
        <f t="shared" si="0"/>
        <v>2.375</v>
      </c>
      <c r="P6" s="247">
        <v>0</v>
      </c>
      <c r="Q6" s="244"/>
      <c r="R6" s="244"/>
      <c r="S6" s="244"/>
      <c r="T6" s="215" t="str">
        <f t="shared" si="1"/>
        <v xml:space="preserve">2 3/8 </v>
      </c>
    </row>
    <row r="7" spans="1:20" s="215" customFormat="1" ht="83.25">
      <c r="A7" s="213" t="s">
        <v>152</v>
      </c>
      <c r="B7" s="214" t="s">
        <v>153</v>
      </c>
      <c r="C7" s="213" t="s">
        <v>185</v>
      </c>
      <c r="D7" s="216" t="s">
        <v>186</v>
      </c>
      <c r="E7" s="214" t="s">
        <v>214</v>
      </c>
      <c r="F7" s="232" t="s">
        <v>277</v>
      </c>
      <c r="G7" s="232" t="s">
        <v>269</v>
      </c>
      <c r="H7" s="232" t="s">
        <v>283</v>
      </c>
      <c r="I7" s="232" t="s">
        <v>281</v>
      </c>
      <c r="J7" s="232" t="s">
        <v>284</v>
      </c>
      <c r="K7" s="232" t="s">
        <v>285</v>
      </c>
      <c r="L7" s="232" t="s">
        <v>316</v>
      </c>
      <c r="M7" s="232" t="s">
        <v>317</v>
      </c>
      <c r="N7" s="232" t="s">
        <v>318</v>
      </c>
      <c r="O7" s="247">
        <f t="shared" si="0"/>
        <v>7.125</v>
      </c>
      <c r="P7" s="247">
        <v>0.25</v>
      </c>
      <c r="Q7" s="244"/>
      <c r="R7" s="244"/>
      <c r="S7" s="244"/>
      <c r="T7" s="215" t="str">
        <f t="shared" si="1"/>
        <v xml:space="preserve">6 7/8 </v>
      </c>
    </row>
    <row r="8" spans="1:20" s="215" customFormat="1" ht="66">
      <c r="A8" s="213" t="s">
        <v>230</v>
      </c>
      <c r="B8" s="214" t="s">
        <v>231</v>
      </c>
      <c r="C8" s="213" t="s">
        <v>238</v>
      </c>
      <c r="D8" s="213"/>
      <c r="E8" s="214"/>
      <c r="F8" s="232" t="s">
        <v>277</v>
      </c>
      <c r="G8" s="232" t="s">
        <v>269</v>
      </c>
      <c r="H8" s="232" t="s">
        <v>283</v>
      </c>
      <c r="I8" s="232" t="s">
        <v>286</v>
      </c>
      <c r="J8" s="232" t="s">
        <v>286</v>
      </c>
      <c r="K8" s="232" t="s">
        <v>286</v>
      </c>
      <c r="L8" s="232" t="s">
        <v>286</v>
      </c>
      <c r="M8" s="232" t="s">
        <v>286</v>
      </c>
      <c r="N8" s="232" t="s">
        <v>286</v>
      </c>
      <c r="O8" s="247">
        <f t="shared" si="0"/>
        <v>5.125</v>
      </c>
      <c r="P8" s="247">
        <v>0.25</v>
      </c>
      <c r="Q8" s="244"/>
      <c r="R8" s="244"/>
      <c r="S8" s="244"/>
      <c r="T8" s="215" t="str">
        <f t="shared" si="1"/>
        <v xml:space="preserve">4 7/8 </v>
      </c>
    </row>
    <row r="9" spans="1:20" s="215" customFormat="1" ht="66">
      <c r="A9" s="213" t="s">
        <v>154</v>
      </c>
      <c r="B9" s="214" t="s">
        <v>155</v>
      </c>
      <c r="C9" s="213" t="s">
        <v>187</v>
      </c>
      <c r="D9" s="213" t="s">
        <v>188</v>
      </c>
      <c r="E9" s="214" t="s">
        <v>215</v>
      </c>
      <c r="F9" s="232" t="s">
        <v>277</v>
      </c>
      <c r="G9" s="232" t="s">
        <v>269</v>
      </c>
      <c r="H9" s="232" t="s">
        <v>283</v>
      </c>
      <c r="I9" s="232" t="s">
        <v>270</v>
      </c>
      <c r="J9" s="232" t="s">
        <v>270</v>
      </c>
      <c r="K9" s="232" t="s">
        <v>270</v>
      </c>
      <c r="L9" s="232" t="s">
        <v>270</v>
      </c>
      <c r="M9" s="232" t="s">
        <v>270</v>
      </c>
      <c r="N9" s="232" t="s">
        <v>270</v>
      </c>
      <c r="O9" s="247">
        <v>0.5</v>
      </c>
      <c r="P9" s="247">
        <v>0</v>
      </c>
      <c r="Q9" s="244"/>
      <c r="R9" s="244"/>
      <c r="S9" s="244"/>
      <c r="T9" s="215" t="str">
        <f t="shared" si="1"/>
        <v xml:space="preserve">1/2 </v>
      </c>
    </row>
    <row r="10" spans="1:20" s="215" customFormat="1" ht="51">
      <c r="A10" s="213" t="s">
        <v>156</v>
      </c>
      <c r="B10" s="214" t="s">
        <v>98</v>
      </c>
      <c r="C10" s="213" t="s">
        <v>189</v>
      </c>
      <c r="D10" s="213" t="s">
        <v>190</v>
      </c>
      <c r="E10" s="214" t="s">
        <v>232</v>
      </c>
      <c r="F10" s="232" t="s">
        <v>277</v>
      </c>
      <c r="G10" s="232" t="s">
        <v>287</v>
      </c>
      <c r="H10" s="232" t="s">
        <v>288</v>
      </c>
      <c r="I10" s="232" t="s">
        <v>289</v>
      </c>
      <c r="J10" s="232" t="s">
        <v>290</v>
      </c>
      <c r="K10" s="232" t="s">
        <v>291</v>
      </c>
      <c r="L10" s="232" t="s">
        <v>319</v>
      </c>
      <c r="M10" s="232" t="s">
        <v>298</v>
      </c>
      <c r="N10" s="232" t="s">
        <v>320</v>
      </c>
      <c r="O10" s="247">
        <f t="shared" si="0"/>
        <v>10.5</v>
      </c>
      <c r="P10" s="247">
        <v>0</v>
      </c>
      <c r="Q10" s="244"/>
      <c r="R10" s="244"/>
      <c r="S10" s="244"/>
      <c r="T10" s="215" t="str">
        <f t="shared" si="1"/>
        <v xml:space="preserve">10 1/2 </v>
      </c>
    </row>
    <row r="11" spans="1:20" s="215" customFormat="1" ht="72.75" customHeight="1">
      <c r="A11" s="213" t="s">
        <v>157</v>
      </c>
      <c r="B11" s="214" t="s">
        <v>207</v>
      </c>
      <c r="C11" s="213" t="s">
        <v>191</v>
      </c>
      <c r="D11" s="213" t="s">
        <v>192</v>
      </c>
      <c r="E11" s="214" t="s">
        <v>232</v>
      </c>
      <c r="F11" s="232" t="s">
        <v>268</v>
      </c>
      <c r="G11" s="232" t="s">
        <v>269</v>
      </c>
      <c r="H11" s="232" t="s">
        <v>283</v>
      </c>
      <c r="I11" s="232" t="s">
        <v>292</v>
      </c>
      <c r="J11" s="232" t="s">
        <v>293</v>
      </c>
      <c r="K11" s="232" t="s">
        <v>294</v>
      </c>
      <c r="L11" s="232" t="s">
        <v>321</v>
      </c>
      <c r="M11" s="232" t="s">
        <v>322</v>
      </c>
      <c r="N11" s="232" t="s">
        <v>323</v>
      </c>
      <c r="O11" s="247">
        <f t="shared" si="0"/>
        <v>8.625</v>
      </c>
      <c r="P11" s="247">
        <v>-0.25</v>
      </c>
      <c r="Q11" s="244"/>
      <c r="R11" s="244"/>
      <c r="S11" s="244"/>
      <c r="T11" s="215" t="str">
        <f t="shared" si="1"/>
        <v xml:space="preserve">8 7/8 </v>
      </c>
    </row>
    <row r="12" spans="1:20" s="215" customFormat="1" ht="66">
      <c r="A12" s="213" t="s">
        <v>158</v>
      </c>
      <c r="B12" s="214" t="s">
        <v>208</v>
      </c>
      <c r="C12" s="213" t="s">
        <v>193</v>
      </c>
      <c r="D12" s="213" t="s">
        <v>192</v>
      </c>
      <c r="E12" s="214" t="s">
        <v>232</v>
      </c>
      <c r="F12" s="232" t="s">
        <v>277</v>
      </c>
      <c r="G12" s="232" t="s">
        <v>269</v>
      </c>
      <c r="H12" s="232" t="s">
        <v>283</v>
      </c>
      <c r="I12" s="232" t="s">
        <v>295</v>
      </c>
      <c r="J12" s="232" t="s">
        <v>296</v>
      </c>
      <c r="K12" s="232" t="s">
        <v>297</v>
      </c>
      <c r="L12" s="232" t="s">
        <v>324</v>
      </c>
      <c r="M12" s="232" t="s">
        <v>289</v>
      </c>
      <c r="N12" s="232" t="s">
        <v>291</v>
      </c>
      <c r="O12" s="247">
        <f t="shared" si="0"/>
        <v>9</v>
      </c>
      <c r="P12" s="247">
        <v>-0.25</v>
      </c>
      <c r="Q12" s="244"/>
      <c r="R12" s="244"/>
      <c r="S12" s="244"/>
      <c r="T12" s="215" t="str">
        <f t="shared" si="1"/>
        <v xml:space="preserve">9 1/4 </v>
      </c>
    </row>
    <row r="13" spans="1:20" s="215" customFormat="1" ht="66">
      <c r="A13" s="213" t="s">
        <v>159</v>
      </c>
      <c r="B13" s="214" t="s">
        <v>209</v>
      </c>
      <c r="C13" s="213" t="s">
        <v>194</v>
      </c>
      <c r="D13" s="213" t="s">
        <v>195</v>
      </c>
      <c r="E13" s="214" t="s">
        <v>216</v>
      </c>
      <c r="F13" s="232" t="s">
        <v>268</v>
      </c>
      <c r="G13" s="232" t="s">
        <v>287</v>
      </c>
      <c r="H13" s="232" t="s">
        <v>270</v>
      </c>
      <c r="I13" s="232" t="s">
        <v>290</v>
      </c>
      <c r="J13" s="232" t="s">
        <v>298</v>
      </c>
      <c r="K13" s="232" t="s">
        <v>299</v>
      </c>
      <c r="L13" s="232" t="s">
        <v>325</v>
      </c>
      <c r="M13" s="232" t="s">
        <v>326</v>
      </c>
      <c r="N13" s="232" t="s">
        <v>327</v>
      </c>
      <c r="O13" s="247">
        <f t="shared" si="0"/>
        <v>12.125</v>
      </c>
      <c r="P13" s="247">
        <v>-0.125</v>
      </c>
      <c r="Q13" s="244"/>
      <c r="R13" s="244"/>
      <c r="S13" s="244"/>
      <c r="T13" s="215" t="str">
        <f t="shared" si="1"/>
        <v xml:space="preserve">12 1/4 </v>
      </c>
    </row>
    <row r="14" spans="1:20" s="215" customFormat="1" ht="66">
      <c r="A14" s="213" t="s">
        <v>160</v>
      </c>
      <c r="B14" s="214" t="s">
        <v>210</v>
      </c>
      <c r="C14" s="213" t="s">
        <v>196</v>
      </c>
      <c r="D14" s="213" t="s">
        <v>197</v>
      </c>
      <c r="E14" s="214" t="s">
        <v>167</v>
      </c>
      <c r="F14" s="232" t="s">
        <v>268</v>
      </c>
      <c r="G14" s="232" t="s">
        <v>287</v>
      </c>
      <c r="H14" s="232" t="s">
        <v>270</v>
      </c>
      <c r="I14" s="232" t="s">
        <v>290</v>
      </c>
      <c r="J14" s="232" t="s">
        <v>298</v>
      </c>
      <c r="K14" s="232" t="s">
        <v>299</v>
      </c>
      <c r="L14" s="232" t="s">
        <v>325</v>
      </c>
      <c r="M14" s="232" t="s">
        <v>326</v>
      </c>
      <c r="N14" s="232" t="s">
        <v>327</v>
      </c>
      <c r="O14" s="247">
        <f t="shared" si="0"/>
        <v>12.25</v>
      </c>
      <c r="P14" s="247">
        <v>0</v>
      </c>
      <c r="Q14" s="244"/>
      <c r="R14" s="244"/>
      <c r="S14" s="244"/>
      <c r="T14" s="215" t="str">
        <f t="shared" si="1"/>
        <v xml:space="preserve">12 1/4 </v>
      </c>
    </row>
    <row r="15" spans="1:20" s="215" customFormat="1" ht="99">
      <c r="A15" s="213" t="s">
        <v>161</v>
      </c>
      <c r="B15" s="214" t="s">
        <v>211</v>
      </c>
      <c r="C15" s="213" t="s">
        <v>198</v>
      </c>
      <c r="D15" s="213" t="s">
        <v>199</v>
      </c>
      <c r="E15" s="214" t="s">
        <v>217</v>
      </c>
      <c r="F15" s="232" t="s">
        <v>277</v>
      </c>
      <c r="G15" s="232" t="s">
        <v>269</v>
      </c>
      <c r="H15" s="232" t="s">
        <v>278</v>
      </c>
      <c r="I15" s="232" t="s">
        <v>300</v>
      </c>
      <c r="J15" s="232" t="s">
        <v>300</v>
      </c>
      <c r="K15" s="232" t="s">
        <v>300</v>
      </c>
      <c r="L15" s="232" t="s">
        <v>300</v>
      </c>
      <c r="M15" s="232" t="s">
        <v>300</v>
      </c>
      <c r="N15" s="232" t="s">
        <v>300</v>
      </c>
      <c r="O15" s="247">
        <v>0.875</v>
      </c>
      <c r="P15" s="247">
        <v>0</v>
      </c>
      <c r="Q15" s="244"/>
      <c r="R15" s="244"/>
      <c r="S15" s="244"/>
      <c r="T15" s="215" t="str">
        <f t="shared" si="1"/>
        <v xml:space="preserve">7/8 </v>
      </c>
    </row>
    <row r="16" spans="1:20" s="215" customFormat="1" ht="99">
      <c r="A16" s="213" t="s">
        <v>162</v>
      </c>
      <c r="B16" s="214" t="s">
        <v>163</v>
      </c>
      <c r="C16" s="213" t="s">
        <v>200</v>
      </c>
      <c r="D16" s="213" t="s">
        <v>201</v>
      </c>
      <c r="E16" s="214" t="s">
        <v>239</v>
      </c>
      <c r="F16" s="232" t="s">
        <v>277</v>
      </c>
      <c r="G16" s="232" t="s">
        <v>269</v>
      </c>
      <c r="H16" s="232" t="s">
        <v>283</v>
      </c>
      <c r="I16" s="232" t="s">
        <v>301</v>
      </c>
      <c r="J16" s="232" t="s">
        <v>302</v>
      </c>
      <c r="K16" s="232" t="s">
        <v>303</v>
      </c>
      <c r="L16" s="232" t="s">
        <v>320</v>
      </c>
      <c r="M16" s="232" t="s">
        <v>299</v>
      </c>
      <c r="N16" s="232" t="s">
        <v>328</v>
      </c>
      <c r="O16" s="247">
        <f t="shared" si="0"/>
        <v>11.375</v>
      </c>
      <c r="P16" s="247">
        <v>0</v>
      </c>
      <c r="Q16" s="244"/>
      <c r="R16" s="244"/>
      <c r="S16" s="244"/>
      <c r="T16" s="215" t="str">
        <f t="shared" si="1"/>
        <v xml:space="preserve">11 3/8 </v>
      </c>
    </row>
    <row r="17" spans="1:20" s="215" customFormat="1" ht="33">
      <c r="A17" s="213" t="s">
        <v>164</v>
      </c>
      <c r="B17" s="214" t="s">
        <v>165</v>
      </c>
      <c r="C17" s="213" t="s">
        <v>202</v>
      </c>
      <c r="D17" s="213"/>
      <c r="E17" s="214"/>
      <c r="F17" s="232" t="s">
        <v>277</v>
      </c>
      <c r="G17" s="232" t="s">
        <v>269</v>
      </c>
      <c r="H17" s="232" t="s">
        <v>278</v>
      </c>
      <c r="I17" s="232" t="s">
        <v>304</v>
      </c>
      <c r="J17" s="232" t="s">
        <v>304</v>
      </c>
      <c r="K17" s="232" t="s">
        <v>304</v>
      </c>
      <c r="L17" s="232" t="s">
        <v>304</v>
      </c>
      <c r="M17" s="232" t="s">
        <v>304</v>
      </c>
      <c r="N17" s="232" t="s">
        <v>304</v>
      </c>
      <c r="O17" s="247">
        <v>0.4375</v>
      </c>
      <c r="P17" s="247">
        <v>0</v>
      </c>
      <c r="Q17" s="244"/>
      <c r="R17" s="244"/>
      <c r="S17" s="244"/>
      <c r="T17" s="215" t="str">
        <f t="shared" si="1"/>
        <v xml:space="preserve">7/16 </v>
      </c>
    </row>
    <row r="18" spans="1:20" s="231" customFormat="1" ht="138.75">
      <c r="A18" s="229" t="s">
        <v>177</v>
      </c>
      <c r="B18" s="230" t="s">
        <v>259</v>
      </c>
      <c r="C18" s="229" t="s">
        <v>203</v>
      </c>
      <c r="D18" s="229" t="s">
        <v>204</v>
      </c>
      <c r="E18" s="230" t="s">
        <v>218</v>
      </c>
      <c r="F18" s="232" t="s">
        <v>277</v>
      </c>
      <c r="G18" s="232" t="s">
        <v>269</v>
      </c>
      <c r="H18" s="232" t="s">
        <v>278</v>
      </c>
      <c r="I18" s="232" t="s">
        <v>305</v>
      </c>
      <c r="J18" s="232" t="s">
        <v>306</v>
      </c>
      <c r="K18" s="232" t="s">
        <v>307</v>
      </c>
      <c r="L18" s="232" t="s">
        <v>329</v>
      </c>
      <c r="M18" s="232" t="s">
        <v>330</v>
      </c>
      <c r="N18" s="232" t="s">
        <v>331</v>
      </c>
      <c r="O18" s="247">
        <f t="shared" si="0"/>
        <v>1.75</v>
      </c>
      <c r="P18" s="247">
        <v>0</v>
      </c>
      <c r="Q18" s="245"/>
      <c r="R18" s="245"/>
      <c r="S18" s="245"/>
      <c r="T18" s="215" t="str">
        <f t="shared" si="1"/>
        <v xml:space="preserve">1 3/4 </v>
      </c>
    </row>
    <row r="84" spans="6:6">
      <c r="F84" s="217" t="s">
        <v>170</v>
      </c>
    </row>
  </sheetData>
  <pageMargins left="0.25" right="0.25" top="0.75" bottom="0.75" header="0.3" footer="0.3"/>
  <pageSetup paperSize="9" scale="3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78"/>
    <col min="18" max="18" width="80.140625" style="78" customWidth="1"/>
    <col min="19" max="16384" width="9.140625" style="78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84" customFormat="1" ht="30.75" customHeight="1">
      <c r="A1" s="80"/>
      <c r="B1" s="81" t="s">
        <v>70</v>
      </c>
      <c r="C1" s="81" t="s">
        <v>55</v>
      </c>
      <c r="D1" s="343" t="s">
        <v>71</v>
      </c>
      <c r="E1" s="343"/>
      <c r="F1" s="343"/>
      <c r="G1" s="81"/>
      <c r="H1" s="81"/>
      <c r="I1" s="82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s="84" customFormat="1" ht="30.75" customHeight="1" thickBot="1">
      <c r="A2" s="85"/>
      <c r="B2" s="86" t="s">
        <v>72</v>
      </c>
      <c r="C2" s="86" t="s">
        <v>73</v>
      </c>
      <c r="D2" s="344" t="s">
        <v>74</v>
      </c>
      <c r="E2" s="344"/>
      <c r="F2" s="344"/>
      <c r="G2" s="344"/>
      <c r="H2" s="344"/>
      <c r="I2" s="345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s="92" customFormat="1" ht="20.25" customHeight="1">
      <c r="A3" s="87" t="s">
        <v>75</v>
      </c>
      <c r="B3" s="88" t="s">
        <v>76</v>
      </c>
      <c r="C3" s="88" t="s">
        <v>77</v>
      </c>
      <c r="D3" s="89" t="s">
        <v>60</v>
      </c>
      <c r="E3" s="89" t="s">
        <v>10</v>
      </c>
      <c r="F3" s="89" t="s">
        <v>57</v>
      </c>
      <c r="G3" s="89" t="s">
        <v>58</v>
      </c>
      <c r="H3" s="89" t="s">
        <v>59</v>
      </c>
      <c r="I3" s="90" t="s">
        <v>78</v>
      </c>
      <c r="J3" s="91"/>
      <c r="K3" s="91"/>
    </row>
    <row r="4" spans="1:25" s="98" customFormat="1" ht="27" customHeight="1">
      <c r="A4" s="93">
        <v>1</v>
      </c>
      <c r="B4" s="94" t="s">
        <v>79</v>
      </c>
      <c r="C4" s="94" t="s">
        <v>80</v>
      </c>
      <c r="D4" s="95">
        <v>68.5</v>
      </c>
      <c r="E4" s="95">
        <v>72.5</v>
      </c>
      <c r="F4" s="95">
        <v>74.5</v>
      </c>
      <c r="G4" s="95">
        <v>76.5</v>
      </c>
      <c r="H4" s="95">
        <v>78.5</v>
      </c>
      <c r="I4" s="96" t="s">
        <v>81</v>
      </c>
      <c r="J4" s="97"/>
      <c r="K4" s="97"/>
    </row>
    <row r="5" spans="1:25" s="98" customFormat="1" ht="27" customHeight="1">
      <c r="A5" s="93">
        <v>2</v>
      </c>
      <c r="B5" s="94" t="s">
        <v>82</v>
      </c>
      <c r="C5" s="94" t="s">
        <v>83</v>
      </c>
      <c r="D5" s="95">
        <v>66.5</v>
      </c>
      <c r="E5" s="95">
        <v>70.5</v>
      </c>
      <c r="F5" s="95">
        <v>72.5</v>
      </c>
      <c r="G5" s="95">
        <v>74.5</v>
      </c>
      <c r="H5" s="95">
        <v>76.5</v>
      </c>
      <c r="I5" s="96" t="s">
        <v>81</v>
      </c>
      <c r="J5" s="97"/>
      <c r="K5" s="97"/>
    </row>
    <row r="6" spans="1:25" s="98" customFormat="1" ht="27" customHeight="1">
      <c r="A6" s="93">
        <v>3</v>
      </c>
      <c r="B6" s="79" t="s">
        <v>84</v>
      </c>
      <c r="C6" s="79" t="s">
        <v>85</v>
      </c>
      <c r="D6" s="99">
        <v>51</v>
      </c>
      <c r="E6" s="99">
        <v>55</v>
      </c>
      <c r="F6" s="99">
        <v>57</v>
      </c>
      <c r="G6" s="99">
        <v>59</v>
      </c>
      <c r="H6" s="99">
        <v>61</v>
      </c>
      <c r="I6" s="100" t="s">
        <v>81</v>
      </c>
      <c r="J6" s="97"/>
      <c r="K6" s="97"/>
    </row>
    <row r="7" spans="1:25" s="98" customFormat="1" ht="27" customHeight="1">
      <c r="A7" s="93">
        <v>4</v>
      </c>
      <c r="B7" s="79" t="s">
        <v>86</v>
      </c>
      <c r="C7" s="79" t="s">
        <v>87</v>
      </c>
      <c r="D7" s="99">
        <v>51</v>
      </c>
      <c r="E7" s="99">
        <v>55</v>
      </c>
      <c r="F7" s="99">
        <v>57</v>
      </c>
      <c r="G7" s="99">
        <v>59</v>
      </c>
      <c r="H7" s="99">
        <v>61</v>
      </c>
      <c r="I7" s="101" t="s">
        <v>81</v>
      </c>
      <c r="J7" s="97"/>
      <c r="K7" s="97"/>
    </row>
    <row r="8" spans="1:25" s="98" customFormat="1" ht="27" customHeight="1">
      <c r="A8" s="93">
        <v>5</v>
      </c>
      <c r="B8" s="79" t="s">
        <v>88</v>
      </c>
      <c r="C8" s="79" t="s">
        <v>89</v>
      </c>
      <c r="D8" s="99">
        <v>22</v>
      </c>
      <c r="E8" s="99">
        <v>23</v>
      </c>
      <c r="F8" s="99">
        <v>23.5</v>
      </c>
      <c r="G8" s="99">
        <v>24</v>
      </c>
      <c r="H8" s="99">
        <v>24.5</v>
      </c>
      <c r="I8" s="101" t="s">
        <v>90</v>
      </c>
      <c r="J8" s="97"/>
      <c r="K8" s="97"/>
    </row>
    <row r="9" spans="1:25" s="98" customFormat="1" ht="27" customHeight="1">
      <c r="A9" s="93">
        <v>6</v>
      </c>
      <c r="B9" s="79" t="s">
        <v>91</v>
      </c>
      <c r="C9" s="79" t="s">
        <v>92</v>
      </c>
      <c r="D9" s="99">
        <v>18.5</v>
      </c>
      <c r="E9" s="99">
        <v>19.5</v>
      </c>
      <c r="F9" s="99">
        <v>20.5</v>
      </c>
      <c r="G9" s="99">
        <v>20.5</v>
      </c>
      <c r="H9" s="99">
        <v>21.5</v>
      </c>
      <c r="I9" s="102" t="s">
        <v>81</v>
      </c>
      <c r="J9" s="97"/>
      <c r="K9" s="97"/>
    </row>
    <row r="10" spans="1:25" s="98" customFormat="1" ht="27" customHeight="1">
      <c r="A10" s="93">
        <v>7</v>
      </c>
      <c r="B10" s="79" t="s">
        <v>93</v>
      </c>
      <c r="C10" s="79" t="s">
        <v>94</v>
      </c>
      <c r="D10" s="99">
        <v>8.5</v>
      </c>
      <c r="E10" s="99">
        <v>9</v>
      </c>
      <c r="F10" s="99">
        <v>9.5</v>
      </c>
      <c r="G10" s="99">
        <v>9.5</v>
      </c>
      <c r="H10" s="99">
        <v>10</v>
      </c>
      <c r="I10" s="101" t="s">
        <v>81</v>
      </c>
      <c r="J10" s="97"/>
      <c r="K10" s="97"/>
    </row>
    <row r="11" spans="1:25" s="98" customFormat="1" ht="27" customHeight="1">
      <c r="A11" s="93">
        <v>8</v>
      </c>
      <c r="B11" s="79" t="s">
        <v>95</v>
      </c>
      <c r="C11" s="79" t="s">
        <v>96</v>
      </c>
      <c r="D11" s="99">
        <v>2</v>
      </c>
      <c r="E11" s="99">
        <v>2</v>
      </c>
      <c r="F11" s="99">
        <v>2</v>
      </c>
      <c r="G11" s="99">
        <v>2</v>
      </c>
      <c r="H11" s="99">
        <v>2</v>
      </c>
      <c r="I11" s="101">
        <v>0</v>
      </c>
      <c r="J11" s="97"/>
      <c r="K11" s="97"/>
    </row>
    <row r="12" spans="1:25" s="98" customFormat="1" ht="27" customHeight="1">
      <c r="A12" s="93">
        <v>9</v>
      </c>
      <c r="B12" s="79" t="s">
        <v>97</v>
      </c>
      <c r="C12" s="79" t="s">
        <v>98</v>
      </c>
      <c r="D12" s="99">
        <v>46</v>
      </c>
      <c r="E12" s="99">
        <v>50</v>
      </c>
      <c r="F12" s="99">
        <v>52</v>
      </c>
      <c r="G12" s="99">
        <v>54</v>
      </c>
      <c r="H12" s="99">
        <v>56</v>
      </c>
      <c r="I12" s="101" t="s">
        <v>90</v>
      </c>
      <c r="J12" s="97"/>
      <c r="K12" s="97"/>
    </row>
    <row r="13" spans="1:25" s="98" customFormat="1" ht="27" customHeight="1">
      <c r="A13" s="93">
        <v>10</v>
      </c>
      <c r="B13" s="79" t="s">
        <v>99</v>
      </c>
      <c r="C13" s="79" t="s">
        <v>100</v>
      </c>
      <c r="D13" s="99">
        <v>22</v>
      </c>
      <c r="E13" s="99">
        <v>23</v>
      </c>
      <c r="F13" s="99">
        <v>24</v>
      </c>
      <c r="G13" s="99">
        <v>25</v>
      </c>
      <c r="H13" s="99">
        <v>26</v>
      </c>
      <c r="I13" s="101" t="s">
        <v>90</v>
      </c>
      <c r="J13" s="97"/>
      <c r="K13" s="97"/>
    </row>
    <row r="14" spans="1:25" s="98" customFormat="1" ht="27" customHeight="1">
      <c r="A14" s="93">
        <v>11</v>
      </c>
      <c r="B14" s="79" t="s">
        <v>101</v>
      </c>
      <c r="C14" s="79" t="s">
        <v>102</v>
      </c>
      <c r="D14" s="99">
        <v>19.5</v>
      </c>
      <c r="E14" s="99">
        <v>20</v>
      </c>
      <c r="F14" s="99">
        <v>20.5</v>
      </c>
      <c r="G14" s="99">
        <v>21</v>
      </c>
      <c r="H14" s="99">
        <v>21.5</v>
      </c>
      <c r="I14" s="102">
        <v>0</v>
      </c>
      <c r="J14" s="97"/>
      <c r="K14" s="97"/>
    </row>
    <row r="15" spans="1:25" s="98" customFormat="1" ht="27" customHeight="1">
      <c r="A15" s="93">
        <v>12</v>
      </c>
      <c r="B15" s="79" t="s">
        <v>103</v>
      </c>
      <c r="C15" s="79" t="s">
        <v>104</v>
      </c>
      <c r="D15" s="99">
        <v>2.5</v>
      </c>
      <c r="E15" s="99">
        <v>2.5</v>
      </c>
      <c r="F15" s="99">
        <v>2.5</v>
      </c>
      <c r="G15" s="99">
        <v>2.5</v>
      </c>
      <c r="H15" s="99">
        <v>2.5</v>
      </c>
      <c r="I15" s="102">
        <v>0</v>
      </c>
      <c r="J15" s="97"/>
      <c r="K15" s="97"/>
    </row>
    <row r="16" spans="1:25" s="98" customFormat="1" ht="27" customHeight="1">
      <c r="A16" s="93">
        <v>13</v>
      </c>
      <c r="B16" s="79" t="s">
        <v>105</v>
      </c>
      <c r="C16" s="79" t="s">
        <v>106</v>
      </c>
      <c r="D16" s="99">
        <v>2.5</v>
      </c>
      <c r="E16" s="99">
        <v>2.5</v>
      </c>
      <c r="F16" s="99">
        <v>2.5</v>
      </c>
      <c r="G16" s="99">
        <v>2.5</v>
      </c>
      <c r="H16" s="99">
        <v>2.5</v>
      </c>
      <c r="I16" s="102">
        <v>0</v>
      </c>
      <c r="J16" s="97"/>
      <c r="K16" s="97"/>
    </row>
    <row r="17" spans="1:11" s="98" customFormat="1" ht="27" customHeight="1" thickBot="1">
      <c r="A17" s="93">
        <v>14</v>
      </c>
      <c r="B17" s="103" t="s">
        <v>107</v>
      </c>
      <c r="C17" s="103" t="s">
        <v>108</v>
      </c>
      <c r="D17" s="104">
        <v>2.5</v>
      </c>
      <c r="E17" s="104">
        <v>2.5</v>
      </c>
      <c r="F17" s="104">
        <v>2.5</v>
      </c>
      <c r="G17" s="104">
        <v>2.5</v>
      </c>
      <c r="H17" s="104">
        <v>2.5</v>
      </c>
      <c r="I17" s="105">
        <v>0</v>
      </c>
      <c r="J17" s="97"/>
      <c r="K17" s="97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B6DA49-CD69-495C-B6BB-6FF00A242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FEC053-1FA8-4D79-9CC1-F067EDCC31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1. CUTTING DOCKET</vt:lpstr>
      <vt:lpstr>2. TRIM CARD</vt:lpstr>
      <vt:lpstr>GRADED SPEC</vt:lpstr>
      <vt:lpstr>GRADED SPEC (XS) SPEND 17.5 </vt:lpstr>
      <vt:lpstr>GRADED SPEC (S) SPEND 17.5</vt:lpstr>
      <vt:lpstr>GRADED SPEC (M) SPEND 17.5 </vt:lpstr>
      <vt:lpstr>3. ĐỊNH VỊ HÌNH IN.THÊU</vt:lpstr>
      <vt:lpstr>4. THÔNG SỐ SẢN XUẤT</vt:lpstr>
      <vt:lpstr>'1. CUTTING DOCKET'!Print_Area</vt:lpstr>
      <vt:lpstr>'2. TRIM CARD'!Print_Area</vt:lpstr>
      <vt:lpstr>'GRADED SPEC'!Print_Area</vt:lpstr>
      <vt:lpstr>'GRADED SPEC (M) SPEND 17.5 '!Print_Area</vt:lpstr>
      <vt:lpstr>'GRADED SPEC (S) SPEND 17.5'!Print_Area</vt:lpstr>
      <vt:lpstr>'GRADED SPEC (XS) SPEND 17.5 '!Print_Area</vt:lpstr>
      <vt:lpstr>'1. CUTTING DOCKET'!Print_Titles</vt:lpstr>
      <vt:lpstr>'2. TRIM CARD'!Print_Titles</vt:lpstr>
      <vt:lpstr>'GRADED SPEC'!Print_Titles</vt:lpstr>
      <vt:lpstr>'GRADED SPEC (M) SPEND 17.5 '!Print_Titles</vt:lpstr>
      <vt:lpstr>'GRADED SPEC (S) SPEND 17.5'!Print_Titles</vt:lpstr>
      <vt:lpstr>'GRADED SPEC (XS) SPEND 17.5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Thuy Nguyen Thi Thu</cp:lastModifiedBy>
  <cp:lastPrinted>2024-05-21T06:18:27Z</cp:lastPrinted>
  <dcterms:created xsi:type="dcterms:W3CDTF">2016-05-06T01:47:29Z</dcterms:created>
  <dcterms:modified xsi:type="dcterms:W3CDTF">2024-05-21T06:18:46Z</dcterms:modified>
</cp:coreProperties>
</file>