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1-SAMPLE/2-STYLE-FILE/CUTTING DOCKET/MAINLINE/7. SS25CT017 SS CUT OUTS TEE/"/>
    </mc:Choice>
  </mc:AlternateContent>
  <xr:revisionPtr revIDLastSave="211" documentId="13_ncr:1_{FC59DF69-36DE-4408-B327-CEA87DE50AA0}" xr6:coauthVersionLast="47" xr6:coauthVersionMax="47" xr10:uidLastSave="{7437882E-167E-42ED-9399-FB9ECCBF9CFC}"/>
  <bookViews>
    <workbookView xWindow="-110" yWindow="-110" windowWidth="19420" windowHeight="10420" tabRatio="895" firstSheet="2" activeTab="3" xr2:uid="{00000000-000D-0000-FFFF-FFFF00000000}"/>
  </bookViews>
  <sheets>
    <sheet name="1. CUTTING DOCKET" sheetId="1" r:id="rId1"/>
    <sheet name="2. TRIM CARD" sheetId="5" r:id="rId2"/>
    <sheet name="SPEC" sheetId="26" r:id="rId3"/>
    <sheet name="SPEC SPEND 21.5" sheetId="27" r:id="rId4"/>
    <sheet name="PPS COMMENT" sheetId="23" state="hidden" r:id="rId5"/>
    <sheet name="GRADED SPEC" sheetId="24" state="hidden" r:id="rId6"/>
    <sheet name="GRADED RULE" sheetId="25" state="hidden" r:id="rId7"/>
    <sheet name="3. ĐỊNH VỊ HÌNH IN.THÊU" sheetId="7" state="hidden" r:id="rId8"/>
    <sheet name="4. THÔNG SỐ SẢN XUẤT" sheetId="8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0" hidden="1">'1. CUTTING DOCKET'!$A$53:$Q$85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6">[10]!K_1</definedName>
    <definedName name="FYUJK" localSheetId="5">[10]!K_1</definedName>
    <definedName name="FYUJK" localSheetId="4">[10]!K_1</definedName>
    <definedName name="FYUJK" localSheetId="3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6">[10]!K_1</definedName>
    <definedName name="K_1" localSheetId="5">[10]!K_1</definedName>
    <definedName name="K_1" localSheetId="4">[10]!K_1</definedName>
    <definedName name="K_1" localSheetId="3">[10]!K_1</definedName>
    <definedName name="K_1">[10]!K_1</definedName>
    <definedName name="K_2" localSheetId="6">[10]!K_2</definedName>
    <definedName name="K_2" localSheetId="5">[10]!K_2</definedName>
    <definedName name="K_2" localSheetId="4">[10]!K_2</definedName>
    <definedName name="K_2" localSheetId="3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6">[15]!NToS</definedName>
    <definedName name="NToS" localSheetId="5">[15]!NToS</definedName>
    <definedName name="NToS" localSheetId="4">[15]!NToS</definedName>
    <definedName name="NToS" localSheetId="3">[15]!NToS</definedName>
    <definedName name="NToS">[15]!NToS</definedName>
    <definedName name="PRICE">#REF!</definedName>
    <definedName name="_xlnm.Print_Area" localSheetId="0">'1. CUTTING DOCKET'!$A$1:$P$126</definedName>
    <definedName name="_xlnm.Print_Area" localSheetId="1">'2. TRIM CARD'!$A$1:$B$18</definedName>
    <definedName name="_xlnm.Print_Area" localSheetId="6">'GRADED RULE'!$A$1:$N$25</definedName>
    <definedName name="_xlnm.Print_Area" localSheetId="5">'GRADED SPEC'!$A$1:$N$25</definedName>
    <definedName name="_xlnm.Print_Area" localSheetId="4">'PPS COMMENT'!$A$1:$N$27</definedName>
    <definedName name="_xlnm.Print_Area" localSheetId="2">SPEC!$A$1:$I$26</definedName>
    <definedName name="_xlnm.Print_Area" localSheetId="3">'SPEC SPEND 21.5'!$A$1:$N$26</definedName>
    <definedName name="Print_erea">[8]QT!$A$1:$U$54</definedName>
    <definedName name="_xlnm.Print_Titles" localSheetId="0">'1. CUTTING DOCKET'!$1:$15</definedName>
    <definedName name="_xlnm.Print_Titles" localSheetId="1">'2. TRIM CARD'!$1:$5</definedName>
    <definedName name="_xlnm.Print_Titles" localSheetId="6">'GRADED RULE'!$1:$2</definedName>
    <definedName name="_xlnm.Print_Titles" localSheetId="5">'GRADED SPEC'!$1:$2</definedName>
    <definedName name="_xlnm.Print_Titles" localSheetId="4">'PPS COMMENT'!$1:$2</definedName>
    <definedName name="_xlnm.Print_Titles" localSheetId="2">SPEC!$1:$3</definedName>
    <definedName name="_xlnm.Print_Titles" localSheetId="3">'SPEC SPEND 21.5'!$1:$3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7" l="1"/>
  <c r="O5" i="27"/>
  <c r="O6" i="27"/>
  <c r="O7" i="27"/>
  <c r="J7" i="27" s="1"/>
  <c r="O8" i="27"/>
  <c r="J8" i="27" s="1"/>
  <c r="O9" i="27"/>
  <c r="O10" i="27"/>
  <c r="O11" i="27"/>
  <c r="J11" i="27" s="1"/>
  <c r="O12" i="27"/>
  <c r="J12" i="27" s="1"/>
  <c r="O13" i="27"/>
  <c r="O14" i="27"/>
  <c r="O15" i="27"/>
  <c r="J15" i="27" s="1"/>
  <c r="O16" i="27"/>
  <c r="J16" i="27" s="1"/>
  <c r="O17" i="27"/>
  <c r="O18" i="27"/>
  <c r="O19" i="27"/>
  <c r="J19" i="27" s="1"/>
  <c r="O20" i="27"/>
  <c r="J20" i="27" s="1"/>
  <c r="O21" i="27"/>
  <c r="O22" i="27"/>
  <c r="O23" i="27"/>
  <c r="J23" i="27" s="1"/>
  <c r="O24" i="27"/>
  <c r="J24" i="27" s="1"/>
  <c r="O25" i="27"/>
  <c r="O26" i="27"/>
  <c r="J5" i="27"/>
  <c r="J9" i="27"/>
  <c r="J13" i="27"/>
  <c r="J14" i="27"/>
  <c r="J17" i="27"/>
  <c r="J18" i="27"/>
  <c r="J21" i="27"/>
  <c r="J22" i="27"/>
  <c r="J25" i="27"/>
  <c r="J26" i="27"/>
  <c r="O4" i="27"/>
  <c r="J4" i="27"/>
  <c r="A1" i="27"/>
  <c r="A1" i="26"/>
  <c r="A1" i="25"/>
  <c r="A1" i="24"/>
  <c r="A1" i="23"/>
  <c r="I22" i="1" l="1"/>
  <c r="I38" i="1" s="1"/>
  <c r="L33" i="1" l="1"/>
  <c r="K33" i="1"/>
  <c r="J33" i="1"/>
  <c r="I33" i="1"/>
  <c r="H33" i="1"/>
  <c r="G33" i="1"/>
  <c r="L26" i="1"/>
  <c r="K26" i="1"/>
  <c r="J26" i="1"/>
  <c r="I26" i="1"/>
  <c r="H26" i="1"/>
  <c r="G26" i="1"/>
  <c r="B58" i="1"/>
  <c r="B59" i="1" s="1"/>
  <c r="B23" i="5" l="1"/>
  <c r="B21" i="5"/>
  <c r="B19" i="5"/>
  <c r="B72" i="1"/>
  <c r="B73" i="1" s="1"/>
  <c r="A23" i="5"/>
  <c r="A19" i="5"/>
  <c r="A21" i="5" l="1"/>
  <c r="D12" i="5" l="1"/>
  <c r="C12" i="5"/>
  <c r="B75" i="1"/>
  <c r="L56" i="1" l="1"/>
  <c r="B83" i="1"/>
  <c r="L81" i="1"/>
  <c r="B81" i="1"/>
  <c r="L80" i="1"/>
  <c r="B78" i="1"/>
  <c r="B79" i="1" s="1"/>
  <c r="B76" i="1"/>
  <c r="B69" i="1"/>
  <c r="B70" i="1" s="1"/>
  <c r="B82" i="1" l="1"/>
  <c r="A25" i="5" s="1"/>
  <c r="L78" i="1"/>
  <c r="L84" i="1"/>
  <c r="L77" i="1"/>
  <c r="L82" i="1"/>
  <c r="L79" i="1" s="1"/>
  <c r="L83" i="1"/>
  <c r="L85" i="1" l="1"/>
  <c r="B49" i="1"/>
  <c r="J36" i="1"/>
  <c r="I36" i="1"/>
  <c r="L36" i="1"/>
  <c r="K36" i="1"/>
  <c r="H36" i="1"/>
  <c r="G36" i="1"/>
  <c r="G29" i="1"/>
  <c r="L29" i="1"/>
  <c r="K29" i="1"/>
  <c r="J29" i="1"/>
  <c r="I29" i="1"/>
  <c r="H29" i="1"/>
  <c r="D33" i="1"/>
  <c r="D34" i="1" s="1"/>
  <c r="D35" i="1" s="1"/>
  <c r="P35" i="1"/>
  <c r="P34" i="1"/>
  <c r="P32" i="1"/>
  <c r="P28" i="1"/>
  <c r="P27" i="1"/>
  <c r="P25" i="1"/>
  <c r="P20" i="1"/>
  <c r="P21" i="1"/>
  <c r="B2" i="5"/>
  <c r="L55" i="1"/>
  <c r="E46" i="1"/>
  <c r="E47" i="1" s="1"/>
  <c r="A45" i="1"/>
  <c r="P33" i="1" l="1"/>
  <c r="P36" i="1" s="1"/>
  <c r="K73" i="1" s="1"/>
  <c r="M73" i="1" s="1"/>
  <c r="O73" i="1" s="1"/>
  <c r="F122" i="1"/>
  <c r="G122" i="1"/>
  <c r="P26" i="1"/>
  <c r="P29" i="1" s="1"/>
  <c r="K72" i="1" s="1"/>
  <c r="M72" i="1" s="1"/>
  <c r="O72" i="1" s="1"/>
  <c r="D122" i="1"/>
  <c r="E122" i="1"/>
  <c r="H122" i="1"/>
  <c r="P19" i="1"/>
  <c r="C122" i="1"/>
  <c r="D36" i="1"/>
  <c r="H73" i="1" s="1"/>
  <c r="C5" i="5"/>
  <c r="C11" i="5" s="1"/>
  <c r="B17" i="5"/>
  <c r="B13" i="5"/>
  <c r="K69" i="1" l="1"/>
  <c r="K84" i="1"/>
  <c r="K78" i="1"/>
  <c r="K75" i="1"/>
  <c r="K81" i="1"/>
  <c r="H79" i="1"/>
  <c r="H85" i="1"/>
  <c r="H82" i="1"/>
  <c r="H76" i="1"/>
  <c r="H70" i="1"/>
  <c r="D5" i="5" s="1"/>
  <c r="I122" i="1"/>
  <c r="K70" i="1"/>
  <c r="M70" i="1" s="1"/>
  <c r="O70" i="1" s="1"/>
  <c r="K79" i="1"/>
  <c r="M79" i="1" s="1"/>
  <c r="O79" i="1" s="1"/>
  <c r="K85" i="1"/>
  <c r="K76" i="1"/>
  <c r="M76" i="1" s="1"/>
  <c r="O76" i="1" s="1"/>
  <c r="K82" i="1"/>
  <c r="M82" i="1" s="1"/>
  <c r="K61" i="1"/>
  <c r="K58" i="1"/>
  <c r="K64" i="1"/>
  <c r="K62" i="1"/>
  <c r="K65" i="1"/>
  <c r="K59" i="1"/>
  <c r="H65" i="1"/>
  <c r="H62" i="1"/>
  <c r="H59" i="1"/>
  <c r="G46" i="1"/>
  <c r="K55" i="1"/>
  <c r="B93" i="1"/>
  <c r="H56" i="1"/>
  <c r="F56" i="1" s="1"/>
  <c r="G49" i="1"/>
  <c r="G50" i="1" s="1"/>
  <c r="I50" i="1" s="1"/>
  <c r="K56" i="1"/>
  <c r="M56" i="1" s="1"/>
  <c r="O56" i="1" s="1"/>
  <c r="A48" i="1"/>
  <c r="E49" i="1"/>
  <c r="C6" i="5"/>
  <c r="C9" i="5" s="1"/>
  <c r="B43" i="1"/>
  <c r="J50" i="1" l="1"/>
  <c r="M50" i="1" s="1"/>
  <c r="O82" i="1"/>
  <c r="M85" i="1"/>
  <c r="O85" i="1" s="1"/>
  <c r="D6" i="5"/>
  <c r="D9" i="5" s="1"/>
  <c r="D11" i="5"/>
  <c r="I49" i="1"/>
  <c r="J49" i="1" s="1"/>
  <c r="B46" i="1"/>
  <c r="B7" i="5"/>
  <c r="A17" i="5"/>
  <c r="A13" i="5"/>
  <c r="A15" i="5"/>
  <c r="M49" i="1" l="1"/>
  <c r="B15" i="5"/>
  <c r="B12" i="5" l="1"/>
  <c r="D26" i="1"/>
  <c r="D27" i="1" s="1"/>
  <c r="D19" i="1"/>
  <c r="D20" i="1" s="1"/>
  <c r="D21" i="1" s="1"/>
  <c r="D22" i="1" s="1"/>
  <c r="H71" i="1" s="1"/>
  <c r="A12" i="5"/>
  <c r="A10" i="5"/>
  <c r="A8" i="5"/>
  <c r="A9" i="5"/>
  <c r="L54" i="1"/>
  <c r="P18" i="1"/>
  <c r="B3" i="5"/>
  <c r="A4" i="5"/>
  <c r="A3" i="5"/>
  <c r="A2" i="5"/>
  <c r="B4" i="5"/>
  <c r="P22" i="1" l="1"/>
  <c r="P38" i="1" s="1"/>
  <c r="H68" i="1"/>
  <c r="H83" i="1"/>
  <c r="H74" i="1"/>
  <c r="H77" i="1"/>
  <c r="H80" i="1"/>
  <c r="M59" i="1"/>
  <c r="O59" i="1" s="1"/>
  <c r="H57" i="1"/>
  <c r="H63" i="1"/>
  <c r="H60" i="1"/>
  <c r="M62" i="1"/>
  <c r="O62" i="1" s="1"/>
  <c r="M65" i="1"/>
  <c r="O65" i="1" s="1"/>
  <c r="M75" i="1"/>
  <c r="O75" i="1" s="1"/>
  <c r="M69" i="1"/>
  <c r="O69" i="1" s="1"/>
  <c r="M81" i="1"/>
  <c r="M78" i="1"/>
  <c r="O78" i="1" s="1"/>
  <c r="D28" i="1"/>
  <c r="D29" i="1" s="1"/>
  <c r="H72" i="1" s="1"/>
  <c r="E50" i="1"/>
  <c r="I46" i="1"/>
  <c r="G47" i="1"/>
  <c r="I47" i="1" s="1"/>
  <c r="J47" i="1" s="1"/>
  <c r="A42" i="1"/>
  <c r="E43" i="1"/>
  <c r="B106" i="1" s="1"/>
  <c r="H54" i="1"/>
  <c r="F54" i="1" s="1"/>
  <c r="B5" i="5"/>
  <c r="B11" i="5" s="1"/>
  <c r="K63" i="1" l="1"/>
  <c r="K68" i="1"/>
  <c r="M68" i="1" s="1"/>
  <c r="O68" i="1" s="1"/>
  <c r="K54" i="1"/>
  <c r="K57" i="1"/>
  <c r="M57" i="1" s="1"/>
  <c r="O57" i="1" s="1"/>
  <c r="K74" i="1"/>
  <c r="M74" i="1" s="1"/>
  <c r="O74" i="1" s="1"/>
  <c r="K80" i="1"/>
  <c r="M80" i="1" s="1"/>
  <c r="G43" i="1"/>
  <c r="K60" i="1"/>
  <c r="K77" i="1"/>
  <c r="M77" i="1" s="1"/>
  <c r="O77" i="1" s="1"/>
  <c r="K83" i="1"/>
  <c r="K71" i="1"/>
  <c r="M71" i="1" s="1"/>
  <c r="O71" i="1" s="1"/>
  <c r="J46" i="1"/>
  <c r="M46" i="1" s="1"/>
  <c r="M47" i="1"/>
  <c r="H78" i="1"/>
  <c r="H84" i="1"/>
  <c r="H75" i="1"/>
  <c r="H81" i="1"/>
  <c r="H69" i="1"/>
  <c r="H64" i="1"/>
  <c r="H61" i="1"/>
  <c r="H58" i="1"/>
  <c r="B92" i="1"/>
  <c r="H55" i="1"/>
  <c r="F55" i="1" s="1"/>
  <c r="O81" i="1"/>
  <c r="M84" i="1"/>
  <c r="O84" i="1" s="1"/>
  <c r="M83" i="1"/>
  <c r="O80" i="1"/>
  <c r="B6" i="5"/>
  <c r="B9" i="5" s="1"/>
  <c r="M58" i="1"/>
  <c r="O58" i="1" s="1"/>
  <c r="M64" i="1"/>
  <c r="O64" i="1" s="1"/>
  <c r="M55" i="1"/>
  <c r="O55" i="1" s="1"/>
  <c r="M61" i="1"/>
  <c r="O61" i="1" s="1"/>
  <c r="M63" i="1"/>
  <c r="O63" i="1" s="1"/>
  <c r="I43" i="1"/>
  <c r="J43" i="1" s="1"/>
  <c r="M60" i="1"/>
  <c r="O60" i="1" s="1"/>
  <c r="M54" i="1"/>
  <c r="O54" i="1" s="1"/>
  <c r="B115" i="1"/>
  <c r="B114" i="1"/>
  <c r="E44" i="1"/>
  <c r="B91" i="1"/>
  <c r="B105" i="1"/>
  <c r="M43" i="1" l="1"/>
  <c r="O83" i="1"/>
  <c r="G44" i="1"/>
  <c r="I44" i="1" s="1"/>
  <c r="J44" i="1" s="1"/>
  <c r="M44" i="1" l="1"/>
</calcChain>
</file>

<file path=xl/sharedStrings.xml><?xml version="1.0" encoding="utf-8"?>
<sst xmlns="http://schemas.openxmlformats.org/spreadsheetml/2006/main" count="1696" uniqueCount="447">
  <si>
    <t>Mã số:</t>
  </si>
  <si>
    <t>MER.QT-1.BM.4</t>
  </si>
  <si>
    <t>Lần ban hành:</t>
  </si>
  <si>
    <t>01</t>
  </si>
  <si>
    <t>Số trang</t>
  </si>
  <si>
    <t>03/03</t>
  </si>
  <si>
    <t>THÚY NGUYỄN - 252</t>
  </si>
  <si>
    <t>CUTTING DOCKET</t>
  </si>
  <si>
    <t>TÁC NGHIỆP MAY PROTO: QUY CÁCH MAY THAM KHẢO THEO ÁO MẪU MÃ FW24CT005 CHUYỂN CÙNG TÁC NGHIỆP</t>
  </si>
  <si>
    <t xml:space="preserve">JOB NUMBER:  </t>
  </si>
  <si>
    <t xml:space="preserve">A15  SS25   S2734
</t>
  </si>
  <si>
    <t xml:space="preserve">STYLE NUMBER: </t>
  </si>
  <si>
    <t>SS25CT017</t>
  </si>
  <si>
    <t xml:space="preserve">STYLE NAME : </t>
  </si>
  <si>
    <t>SS_Cutouts_Tee</t>
  </si>
  <si>
    <t>SEASON:</t>
  </si>
  <si>
    <t xml:space="preserve">SS25 </t>
  </si>
  <si>
    <t>TÊN HÀNG:</t>
  </si>
  <si>
    <t>SS TEE</t>
  </si>
  <si>
    <t>DROP:</t>
  </si>
  <si>
    <t>MAINLINE</t>
  </si>
  <si>
    <t>NGÀY CẤP:</t>
  </si>
  <si>
    <t>VẢI CHÍNH:</t>
  </si>
  <si>
    <t xml:space="preserve">TT-SJ30SX2-W120 - SINGLE JERSEY 100% COTTON 30'S/1 x 2CM) 245GSM </t>
  </si>
  <si>
    <t>NGÀY GIAO HÀNG:</t>
  </si>
  <si>
    <t xml:space="preserve">THÀNH PHẦN VẢI: </t>
  </si>
  <si>
    <t>100% COTTON</t>
  </si>
  <si>
    <t>KHỔ VẢI:</t>
  </si>
  <si>
    <t xml:space="preserve">XÍ NGHIỆP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</si>
  <si>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</si>
  <si>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</si>
  <si>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</si>
  <si>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</si>
  <si>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</si>
  <si>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</si>
  <si>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</si>
  <si>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</si>
  <si>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</si>
  <si>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</si>
  <si>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</si>
  <si>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</si>
  <si>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</si>
  <si>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</si>
  <si>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</si>
  <si>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BRIGHT WHITE</t>
  </si>
  <si>
    <t>EXTRA (+/-)</t>
  </si>
  <si>
    <t>PAUL'S SAMPLE</t>
  </si>
  <si>
    <t>SHIPPING SAMPLE</t>
  </si>
  <si>
    <t>TOTAL :</t>
  </si>
  <si>
    <t>Jet Black</t>
  </si>
  <si>
    <t>đa</t>
  </si>
  <si>
    <t>Silver Mix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</si>
  <si>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</si>
  <si>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</si>
  <si>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</si>
  <si>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</si>
  <si>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</si>
  <si>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</si>
  <si>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</si>
  <si>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</si>
  <si>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</si>
  <si>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</si>
  <si>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</si>
  <si>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</si>
  <si>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</si>
  <si>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</si>
  <si>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</si>
  <si>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 xml:space="preserve">TT-RIB20SX2 - RIB 1X1 100% COTTON 20'S/1 x 2CM) 280GSM </t>
  </si>
  <si>
    <t>BO CỔ</t>
  </si>
  <si>
    <t>PCS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</si>
  <si>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</si>
  <si>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</si>
  <si>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</si>
  <si>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</si>
  <si>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</si>
  <si>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</si>
  <si>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</si>
  <si>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</si>
  <si>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</si>
  <si>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</si>
  <si>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</si>
  <si>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</si>
  <si>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</si>
  <si>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>BK2730</t>
  </si>
  <si>
    <t>GY6642</t>
  </si>
  <si>
    <t>NHÃN CHÍNH ALD-ML03 27MMX 47MM</t>
  </si>
  <si>
    <t>WHITE</t>
  </si>
  <si>
    <t>NHÃN THÀNH PHẦN  100% COTTON ALD-COO-503</t>
  </si>
  <si>
    <t>NHÃN CỜ ALD-ML02</t>
  </si>
  <si>
    <t>PHẦN C : PHỤ LIỆU ĐÓNG GÓI</t>
  </si>
  <si>
    <t>MÀU TÁC NGHIỆP</t>
  </si>
  <si>
    <t>THẺ BÀI ALD ALD-T06P</t>
  </si>
  <si>
    <t xml:space="preserve">PCS </t>
  </si>
  <si>
    <t>A15-0293, A15-0320</t>
  </si>
  <si>
    <t>UPC STICKER 2X3"</t>
  </si>
  <si>
    <t>BAO NYLON ALD - 12" X 15" (RECYLCED)
CODE:   ALD-PB01-R</t>
  </si>
  <si>
    <t>CLEAR</t>
  </si>
  <si>
    <t>BAO BIG POLYBAG 100X120CM</t>
  </si>
  <si>
    <t>CLEAN</t>
  </si>
  <si>
    <t xml:space="preserve">THÙNG CARTON </t>
  </si>
  <si>
    <t>NATURAL</t>
  </si>
  <si>
    <t>TẤM LÓT THÙNG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</si>
  <si>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</si>
  <si>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</si>
  <si>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</si>
  <si>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THÂN TRƯỚC + THÂN SAU- IN BTP TẠI NHÀ</t>
  </si>
  <si>
    <t>CHẤT LƯỢNG VÀ KÍCH THƯỚC</t>
  </si>
  <si>
    <t>DUYỆT HÌNH IN THEO</t>
  </si>
  <si>
    <t>THEO NHƯ TECH PACK</t>
  </si>
  <si>
    <r>
      <t xml:space="preserve">DUYỆT CHẤT LƯỢNG THEO S/O CHUYỂN NGÀY </t>
    </r>
    <r>
      <rPr>
        <b/>
        <sz val="20"/>
        <color rgb="FFFF0000"/>
        <rFont val="Muli"/>
      </rPr>
      <t>9/11</t>
    </r>
  </si>
  <si>
    <t>DUYỆT CHẤT LƯỢNG ÁO MẪU DỰ KIẾN CHUYỂN NGÀY 4/12</t>
  </si>
  <si>
    <t>THÔNG TIN ĐỊNH VỊ HÌNH IN</t>
  </si>
  <si>
    <t>ĐỊNH VỊ HÌNH IN THÂN TRƯỚC</t>
  </si>
  <si>
    <t>ĐỊNH VỊ HÌNH IN THÂN SAU</t>
  </si>
  <si>
    <t>ĐỊNH VỊ HÌNH IN THÂN SAU: CHÍNH GIỮA THÂN SAU CÁCH ĐƯỜNG TRA CỔ THÂN SAU TỚI ĐỈNH HÌNH IN</t>
  </si>
  <si>
    <t>13CM</t>
  </si>
  <si>
    <t>ĐỊNH VỊ AW THÂN SAU BÊN PHẢI NGƯỜI MẶC TỪ SƯỜN</t>
  </si>
  <si>
    <t>1 inch</t>
  </si>
  <si>
    <t>ĐỊNH VỊ AW THÂN SAU BÊN PHẢI NGƯỜI MẶC TỪ LAI</t>
  </si>
  <si>
    <t>1/2 inch</t>
  </si>
  <si>
    <r>
      <t>THÊU :</t>
    </r>
    <r>
      <rPr>
        <b/>
        <sz val="20"/>
        <rFont val="Muli"/>
      </rPr>
      <t xml:space="preserve"> </t>
    </r>
  </si>
  <si>
    <t xml:space="preserve">KHÔNG THÊU </t>
  </si>
  <si>
    <t>DUYỆT HÌNH THÊU THEO</t>
  </si>
  <si>
    <t>DUYỆT THEO PPS CHUYỂN CÙNG TÁC NGHIỆP</t>
  </si>
  <si>
    <t>THÔNG TIN ĐỊNH VỊ HÌNH THÊU</t>
  </si>
  <si>
    <t>ĐỊNH VỊ HÌNH THÊU: THÂN TRƯỚC</t>
  </si>
  <si>
    <t>CANH GIỮA, CÁCH ĐƯỜNG TRA BO CỔ 7.5CM</t>
  </si>
  <si>
    <t>ĐỊNH VỊ HÌNH THÊU: THÂN SAU</t>
  </si>
  <si>
    <r>
      <t>WASH:</t>
    </r>
    <r>
      <rPr>
        <sz val="20"/>
        <rFont val="Muli"/>
      </rPr>
      <t xml:space="preserve"> </t>
    </r>
  </si>
  <si>
    <t xml:space="preserve">KHÔNG WASH </t>
  </si>
  <si>
    <t>CHẤT LƯỢNG, HIỆU ỨNG VÀ MÀU SẮC DUYỆT THEO</t>
  </si>
  <si>
    <t>PHẦN F: LƯU Ý</t>
  </si>
  <si>
    <t xml:space="preserve">-CÁCH MAY THAM KHẢO ÁO MẪU ĐÍNH KÈM </t>
  </si>
  <si>
    <t xml:space="preserve">-CÁCH GẮN NHÃN PHẢI NHƯ TÀI LIỆU YÊU CẦU </t>
  </si>
  <si>
    <t>-SỐ LƯỢNG NHÃN SIZE NHƯ SAU :</t>
  </si>
  <si>
    <t>SIZE</t>
  </si>
  <si>
    <t>SỐ LƯỢNG</t>
  </si>
  <si>
    <t xml:space="preserve">VẢI CHÍNH </t>
  </si>
  <si>
    <t>THÀNH PHẦN</t>
  </si>
  <si>
    <t>CHỈ</t>
  </si>
  <si>
    <t>ĐÍNH 4 CẠNH NHÃN TẠI GIỮA CỔ SAU,TỪ VIỀN CỔ SAU XUỐNG 1,5CM - BÊN TRONG ÁO</t>
  </si>
  <si>
    <t>GẬP ĐÔI, MAY TẠI SƯỜN TRÁI NGƯỜI MẶC,5 INCH TỪ MÉP LAI LÊN  ( BÊN TRONG ÁO)</t>
  </si>
  <si>
    <t>GẬP ĐÔI, MAY TẠI SƯỜN TRÁI NGƯỜI MẶC, TỪ LAI ÁO LÊN 7 INCH, MAY 
( BÊN NGOÀI ÁO)</t>
  </si>
  <si>
    <t>GẮN THẺ BÀI TẠI NÁCH TRÁI NGƯỜI MẶC (MÓC VÀO ĐƯỜNG MAY SƯỜN ÁO)</t>
  </si>
  <si>
    <t xml:space="preserve">DÁN STICKER Ở MẶT SAU TÚI, Ở GỐC TRÊN BÊN PHẢI </t>
  </si>
  <si>
    <t>1PC/ THÙNG</t>
  </si>
  <si>
    <r>
      <rPr>
        <b/>
        <sz val="9"/>
        <color rgb="FF052937"/>
        <rFont val="Arial"/>
        <family val="2"/>
      </rPr>
      <t>Size Specifications - Graded
Measurements</t>
    </r>
  </si>
  <si>
    <t xml:space="preserve">Sample Size: M
</t>
  </si>
  <si>
    <t xml:space="preserve">POINT OF MEASURE                                                                                  </t>
  </si>
  <si>
    <t xml:space="preserve">CODE                                                                        </t>
  </si>
  <si>
    <t xml:space="preserve">     HOW TO MEASURE     </t>
  </si>
  <si>
    <t xml:space="preserve"> CRITICAL          </t>
  </si>
  <si>
    <t xml:space="preserve"> TYPE              </t>
  </si>
  <si>
    <t xml:space="preserve"> TOLERANCE                     </t>
  </si>
  <si>
    <t>Front Body Length</t>
  </si>
  <si>
    <t>DÀI ÁO THÂN TRƯỚC</t>
  </si>
  <si>
    <t>S&amp;K01</t>
  </si>
  <si>
    <t>HPS to bottom edge</t>
  </si>
  <si>
    <t>DÀI ÁO THÂN TRƯỚC TỪ ĐỈNH VAI ĐẾN MÉP LAI</t>
  </si>
  <si>
    <t>true</t>
  </si>
  <si>
    <t>Full</t>
  </si>
  <si>
    <t>1/2 in</t>
  </si>
  <si>
    <t>26 1/2 in</t>
  </si>
  <si>
    <t>Back Body Length</t>
  </si>
  <si>
    <t>DÀI ÁO THÂN SAU</t>
  </si>
  <si>
    <t>S&amp;K02</t>
  </si>
  <si>
    <t>CB neck seam to bottom edge</t>
  </si>
  <si>
    <t>DÀI ÁO THÂN SAU GIỮA CỔ SAU ĐẾN MÉP LAI</t>
  </si>
  <si>
    <t>25 1/2 in</t>
  </si>
  <si>
    <t>Shoulder Seam Forward</t>
  </si>
  <si>
    <t>CHỒM VAI</t>
  </si>
  <si>
    <t>S&amp;K007</t>
  </si>
  <si>
    <t>HPS to seam</t>
  </si>
  <si>
    <t>CHỒM VAI ĐỈNH VAI ĐẾN ĐƯỜNG MAY</t>
  </si>
  <si>
    <t>false</t>
  </si>
  <si>
    <t>1/8 in</t>
  </si>
  <si>
    <t>Front Neck Drop</t>
  </si>
  <si>
    <t>HẠ CỔ TRƯỚC</t>
  </si>
  <si>
    <t>S&amp;K04</t>
  </si>
  <si>
    <t>HPS to neck seam</t>
  </si>
  <si>
    <t>HẠ CỔ TRƯỚC TỪ ĐỈNH VAI ĐẾN ĐƯỜNG MAY CỔ</t>
  </si>
  <si>
    <t>4 in</t>
  </si>
  <si>
    <t>Back Neck Drop</t>
  </si>
  <si>
    <t>HẠ CỔ SAU</t>
  </si>
  <si>
    <t>S&amp;K05</t>
  </si>
  <si>
    <t>HẠ CỔ SAU TỪ ĐỈNH VAI ĐẾN ĐƯỜNG MAY CỔ</t>
  </si>
  <si>
    <t>1 in</t>
  </si>
  <si>
    <t>Back Neck Width</t>
  </si>
  <si>
    <t>RỘNG CỔ SAU</t>
  </si>
  <si>
    <t>S&amp;K06</t>
  </si>
  <si>
    <t>Seam to seam at back neck, at HPS point</t>
  </si>
  <si>
    <t>RỘNG CỔ SAU TỪ ĐƯỜNG MAY TỚI ĐƯỜNG MAY, ĐO TẠI ĐỈNH VAI.</t>
  </si>
  <si>
    <t>1/4 in</t>
  </si>
  <si>
    <t>7 1/2 in</t>
  </si>
  <si>
    <t>Neck Trim Height</t>
  </si>
  <si>
    <t>TO BẢN BO CỔ</t>
  </si>
  <si>
    <t>S&amp;K020</t>
  </si>
  <si>
    <t>Neck Seam to trim edge</t>
  </si>
  <si>
    <t>ĐM ĐẾN MÉP</t>
  </si>
  <si>
    <t>7/8 in</t>
  </si>
  <si>
    <t>Minimum Neck Stretch</t>
  </si>
  <si>
    <t>RỘNG CỔ TỐI THIỂU</t>
  </si>
  <si>
    <t>S&amp;K199</t>
  </si>
  <si>
    <t>Half</t>
  </si>
  <si>
    <t>0 in</t>
  </si>
  <si>
    <t>11 1/2 in</t>
  </si>
  <si>
    <t>Shoulder Slope</t>
  </si>
  <si>
    <t>XUỐI VAI</t>
  </si>
  <si>
    <t>S&amp;K08</t>
  </si>
  <si>
    <t>Shoulder point perpendicular to HPS</t>
  </si>
  <si>
    <t>XUÔI VAI ĐO TỪ NGANG VAI ĐẾN ĐIỂM NGANG ĐỈNH VAI</t>
  </si>
  <si>
    <t>2 in</t>
  </si>
  <si>
    <t>Across Shoulder</t>
  </si>
  <si>
    <t>NGANG VAI</t>
  </si>
  <si>
    <t>S&amp;K09</t>
  </si>
  <si>
    <t>Seam to seam</t>
  </si>
  <si>
    <t>ĐM ĐẾN ĐM</t>
  </si>
  <si>
    <t>3/8 in</t>
  </si>
  <si>
    <t>19 1/2 in</t>
  </si>
  <si>
    <t>Across Front</t>
  </si>
  <si>
    <t>NGANG THÂN TRƯỚC</t>
  </si>
  <si>
    <t>S&amp;K010</t>
  </si>
  <si>
    <t>7" dwn from HPS, Seam to seam</t>
  </si>
  <si>
    <t>NGANG TRƯỚC :  ĐO TỪ HẠ 7" TỪ CAO VAI, ĐO TỪ ĐƯỜNG MAY ĐẾN ĐƯỜNG MAY</t>
  </si>
  <si>
    <t>17 1/2 in</t>
  </si>
  <si>
    <t>Across Back</t>
  </si>
  <si>
    <t>NGANG THÂN SAU</t>
  </si>
  <si>
    <t>S&amp;K011</t>
  </si>
  <si>
    <t>7" dwn from HPS, Seam to Seam</t>
  </si>
  <si>
    <t>NGANG SAU ĐO TỪ HẠ 7" TỪ CAO VAI, ĐO TỪ ĐƯỜNG MAY ĐẾN ĐƯỜNG MAY</t>
  </si>
  <si>
    <t>18 1/2 in</t>
  </si>
  <si>
    <t>Chest Width</t>
  </si>
  <si>
    <t>RỘNG NGỰC</t>
  </si>
  <si>
    <t>S&amp;K012</t>
  </si>
  <si>
    <t>1" Below armhole- edge to edge</t>
  </si>
  <si>
    <t>RỘNG NGỰC ĐO TỪ: HẠ 1" DƯỚI NGÃ TƯ NÁCH, ĐO TỪ MÉP ĐẾN MÉP</t>
  </si>
  <si>
    <t>22 1/2 in</t>
  </si>
  <si>
    <t>Bottom Opening Width- At Edge</t>
  </si>
  <si>
    <t>RỘNG LAI ÁO - TẠI MÉP</t>
  </si>
  <si>
    <t>S&amp;K013</t>
  </si>
  <si>
    <t>At bottom edge</t>
  </si>
  <si>
    <t>NGANG LAI TẠI MÉP LAI</t>
  </si>
  <si>
    <t>Bottom Hem Height</t>
  </si>
  <si>
    <t>CAO LAI ÁO</t>
  </si>
  <si>
    <t>S&amp;K014</t>
  </si>
  <si>
    <t>Bottom edge to stitch line or trim seam</t>
  </si>
  <si>
    <t>TO BẢN LAI TỪ MÉP ĐẾN ĐƯỜNG DIỄU</t>
  </si>
  <si>
    <t>Sleeve Length from CB Neck</t>
  </si>
  <si>
    <t>DÀI TAY TỪ GIỮA CỔ SAU</t>
  </si>
  <si>
    <t>S&amp;K032</t>
  </si>
  <si>
    <t>3-point measure from CB Neck to shoulder point to sleeve edge</t>
  </si>
  <si>
    <t>DÀI TAY ĐO 3 ĐIỂM TỪ GIỮA CỔ SAU ĐẾN ĐIỂM VAI ĐẾN MÉP TAY</t>
  </si>
  <si>
    <t>Short Sleeve Length</t>
  </si>
  <si>
    <t>DÀI TAY TRONG</t>
  </si>
  <si>
    <t>S&amp;K015</t>
  </si>
  <si>
    <t>Armhole seam to Sleeve edge</t>
  </si>
  <si>
    <t>TỪ ĐƯỜNG MAY NÁCH ĐẾN MÉP TAY</t>
  </si>
  <si>
    <t>9 1/2 in</t>
  </si>
  <si>
    <t>Armhole Drop</t>
  </si>
  <si>
    <t>HẠ NÁCH</t>
  </si>
  <si>
    <t>S&amp;K016</t>
  </si>
  <si>
    <t>Below HPS - measure perpendicular</t>
  </si>
  <si>
    <t>HẠ NÁCH: HẠ TỪ ĐỈNH VAI ĐẾN ĐIỂM NGANG NGÃ TƯ NÁCH</t>
  </si>
  <si>
    <t>11 1/4 in</t>
  </si>
  <si>
    <t>Sleeve Cap Height</t>
  </si>
  <si>
    <t>CAO ĐẦU TAY</t>
  </si>
  <si>
    <t>S&amp;K102</t>
  </si>
  <si>
    <t>Bicep Width</t>
  </si>
  <si>
    <t>RỘNG BẮP TAY</t>
  </si>
  <si>
    <t>S&amp;K017</t>
  </si>
  <si>
    <t>1" below armhole- edge to edge</t>
  </si>
  <si>
    <t>8 1/2 in</t>
  </si>
  <si>
    <t>Sleeve Opening Width- At Edge</t>
  </si>
  <si>
    <t>RỘNG LAI TAY - TẠI MÉP</t>
  </si>
  <si>
    <t>S&amp;K73</t>
  </si>
  <si>
    <t>At edge</t>
  </si>
  <si>
    <t>TẠI MÉP</t>
  </si>
  <si>
    <t>7 3/4 in</t>
  </si>
  <si>
    <t>Armhole Trim Height</t>
  </si>
  <si>
    <t>CAO NÁCH</t>
  </si>
  <si>
    <t>S&amp;K019</t>
  </si>
  <si>
    <t>Edge to seam- trim width</t>
  </si>
  <si>
    <t>MÉP ĐẾN ĐƯỜNG MAY</t>
  </si>
  <si>
    <t>Loop Label Placement at Sideseam</t>
  </si>
  <si>
    <t>VỊ TRÍ NHÃN CỜ TẠI ĐƯỜNG MAY SƯỜN</t>
  </si>
  <si>
    <t>S&amp;K023</t>
  </si>
  <si>
    <t>Bottom edge to bottom of loop label, at the WL side seam</t>
  </si>
  <si>
    <t>NHÃN SƯỜN: MAY SƯỜN TRÁI NGƯỜI MẶC - TỪ MÉP LAI ĐẾN CẠNH DƯỚI NHÃN SƯỜN</t>
  </si>
  <si>
    <t>7 in</t>
  </si>
  <si>
    <t>THÔNG SỐ PPS COMMENT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</si>
  <si>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</si>
  <si>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</si>
  <si>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</si>
  <si>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</si>
  <si>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</si>
  <si>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 xml:space="preserve">CRITICAL </t>
  </si>
  <si>
    <t>TYPE</t>
  </si>
  <si>
    <t>TOLERANCE</t>
  </si>
  <si>
    <t>EXPECTED</t>
  </si>
  <si>
    <t>1ST PPS - RCVD size M</t>
  </si>
  <si>
    <t>VARI
ANC
E</t>
  </si>
  <si>
    <t>ADJUST BY +/-</t>
  </si>
  <si>
    <t>REVISED  SPEC</t>
  </si>
  <si>
    <t>MEASUREMENT NOTES</t>
  </si>
  <si>
    <t>TỪ ĐỈNH VAI ĐẾN MÉP LAI</t>
  </si>
  <si>
    <t>28 in</t>
  </si>
  <si>
    <t>28 1/2 in</t>
  </si>
  <si>
    <t xml:space="preserve"> Q</t>
  </si>
  <si>
    <t xml:space="preserve">TỪ GIỮA CỔ SAU ĐẾN MÉP </t>
  </si>
  <si>
    <t>27 1/4 in</t>
  </si>
  <si>
    <t xml:space="preserve">Follow Revised: điều chỉnh theo thông số </t>
  </si>
  <si>
    <t>TỪ ĐỈNH VAI ĐẾN ĐƯỜNG MAY CỔ</t>
  </si>
  <si>
    <t>3/4 in</t>
  </si>
  <si>
    <t>Back to Spec, đảm bảo trong dung sai</t>
  </si>
  <si>
    <t>SS24CT016</t>
  </si>
  <si>
    <t>TỪ ĐƯỜNG MAY ĐẾN ĐƯỜNG MAY TẠI CỔ SAU, TẠI ĐỈNH VAI</t>
  </si>
  <si>
    <t>-1/4 in</t>
  </si>
  <si>
    <t>CAO BO CỔ</t>
  </si>
  <si>
    <t>TỪ ĐM CỔ ĐẾN MÉP</t>
  </si>
  <si>
    <t>-1/8 in</t>
  </si>
  <si>
    <t>S&amp;K07</t>
  </si>
  <si>
    <t>TỪ ĐỈNH VAI ĐẾN MÉP</t>
  </si>
  <si>
    <t>XUÔI VAI</t>
  </si>
  <si>
    <t>ĐIỂM VAI ĐẾN ĐỈNH VAI</t>
  </si>
  <si>
    <t>18 in</t>
  </si>
  <si>
    <t>18 1/4 in</t>
  </si>
  <si>
    <t>7''TỪ ĐỈNH VAI - ĐG MAY ĐẾN ĐƯỜNG MAY</t>
  </si>
  <si>
    <t>16 1/2 in</t>
  </si>
  <si>
    <t>16 1/8 in</t>
  </si>
  <si>
    <t>-3/8 in</t>
  </si>
  <si>
    <t>16 3/4 in</t>
  </si>
  <si>
    <t>1'' DƯỚI NÁCH, MÉP TỚI MÉP</t>
  </si>
  <si>
    <t>21 in</t>
  </si>
  <si>
    <t>RỘNG LAI TẠI MÉP</t>
  </si>
  <si>
    <t>20 3/4 in</t>
  </si>
  <si>
    <t>TO BẢN LAI ÁO</t>
  </si>
  <si>
    <t>MÉP ĐẾN ĐƯỜNG DIỄU</t>
  </si>
  <si>
    <t>Sleeve Length from CB Neck - Short</t>
  </si>
  <si>
    <t>S&amp;K033</t>
  </si>
  <si>
    <t>3 ĐIỂM TỪ GIỮA CỔ SAU ĐẾN ĐIỂM NÁCH ĐẾN MÉP TAY</t>
  </si>
  <si>
    <t>18 3/4 in</t>
  </si>
  <si>
    <t>DƯỚI ĐỈNH VAI - ĐO VUÔNG GÓC</t>
  </si>
  <si>
    <t>11 1/8 in</t>
  </si>
  <si>
    <t>8 in</t>
  </si>
  <si>
    <t>7 7/8 in</t>
  </si>
  <si>
    <t>RỘNG CỬA TAY TẠI MÉP</t>
  </si>
  <si>
    <t>1'' DƯỚI NÁCH - MÉP ĐẾN MÉP</t>
  </si>
  <si>
    <t>7 1/4 in</t>
  </si>
  <si>
    <t>7 3/8 in</t>
  </si>
  <si>
    <t>Sleeve Hem Height</t>
  </si>
  <si>
    <t>TO BẢN LAI TAY</t>
  </si>
  <si>
    <t>S&amp;K118</t>
  </si>
  <si>
    <t>Hem height</t>
  </si>
  <si>
    <t>VỊ TRÍ NHÃN CỜ TẠI SƯỜN NGOÀI</t>
  </si>
  <si>
    <t>TỪ MÉP LAI LÊN MÉP NHÃN, TẠI SƯỜN NGOÀI TRÁI</t>
  </si>
  <si>
    <t>Artwork Placement out from the CF Line</t>
  </si>
  <si>
    <t>ĐỊNH VỊ HÌNH IN TỪ GIỮA TRƯỚC</t>
  </si>
  <si>
    <t>S&amp;K022</t>
  </si>
  <si>
    <t>thông tin sau 4/12</t>
  </si>
  <si>
    <t>CB Artwork Placement below CB Neck Seam</t>
  </si>
  <si>
    <t>ĐỊNH VỊ HÌNH IN THÂN SAU TỪ GIỮA TRA CỔ SAU</t>
  </si>
  <si>
    <t>S&amp;K109</t>
  </si>
  <si>
    <t xml:space="preserve">THÔNG SỐ FULL SIZE </t>
  </si>
  <si>
    <t xml:space="preserve">CRITICAL  </t>
  </si>
  <si>
    <t xml:space="preserve"> TYPE  </t>
  </si>
  <si>
    <t xml:space="preserve">TOLERANCE </t>
  </si>
  <si>
    <t>26 1/4 in</t>
  </si>
  <si>
    <t>27 1/8 in</t>
  </si>
  <si>
    <t>28 7/8 in</t>
  </si>
  <si>
    <t>29 3/4 in</t>
  </si>
  <si>
    <t>30 5/8 in</t>
  </si>
  <si>
    <t>26 3/8 in</t>
  </si>
  <si>
    <t>28 1/8 in</t>
  </si>
  <si>
    <t>29 in</t>
  </si>
  <si>
    <t>29 7/8 in</t>
  </si>
  <si>
    <t>3 3/4 in</t>
  </si>
  <si>
    <t>3 7/8 in</t>
  </si>
  <si>
    <t>4 1/8 in</t>
  </si>
  <si>
    <t>4 1/4 in</t>
  </si>
  <si>
    <t>4 3/8 in</t>
  </si>
  <si>
    <t>8 1/4 in</t>
  </si>
  <si>
    <t>17 1/4 in</t>
  </si>
  <si>
    <t>19 3/4 in</t>
  </si>
  <si>
    <t>15 in</t>
  </si>
  <si>
    <t>15 3/4 in</t>
  </si>
  <si>
    <t>19 1/4 in</t>
  </si>
  <si>
    <t>15 1/4 in</t>
  </si>
  <si>
    <t>16 in</t>
  </si>
  <si>
    <t>19 in</t>
  </si>
  <si>
    <t>20 in</t>
  </si>
  <si>
    <t>22 in</t>
  </si>
  <si>
    <t>23 1/2 in</t>
  </si>
  <si>
    <t>25 in</t>
  </si>
  <si>
    <t>17 in</t>
  </si>
  <si>
    <t>17 3/4 in</t>
  </si>
  <si>
    <t>20 1/4 in</t>
  </si>
  <si>
    <t>21 1/4 in</t>
  </si>
  <si>
    <t>10 1/2 in</t>
  </si>
  <si>
    <t>10 7/8 in</t>
  </si>
  <si>
    <t>11 5/8 in</t>
  </si>
  <si>
    <t>12 1/8 in</t>
  </si>
  <si>
    <t>12 5/8 in</t>
  </si>
  <si>
    <t>7 5/8 in</t>
  </si>
  <si>
    <t>8 3/8 in</t>
  </si>
  <si>
    <t>8 7/8 in</t>
  </si>
  <si>
    <t>9 3/8 in</t>
  </si>
  <si>
    <t>6 3/4 in</t>
  </si>
  <si>
    <t>BƯỚC NHẢY</t>
  </si>
  <si>
    <t>-7/8 in</t>
  </si>
  <si>
    <t>-3/4 in</t>
  </si>
  <si>
    <t>-1 in</t>
  </si>
  <si>
    <t>1 1/2 in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</si>
  <si>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</si>
  <si>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</si>
  <si>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</si>
  <si>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</si>
  <si>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</si>
  <si>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</si>
  <si>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</si>
  <si>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</si>
  <si>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</si>
  <si>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</si>
  <si>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</si>
  <si>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</si>
  <si>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</si>
  <si>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</si>
  <si>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</si>
  <si>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</si>
  <si>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</si>
  <si>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</si>
  <si>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</si>
  <si>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</si>
  <si>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</si>
  <si>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</si>
  <si>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</si>
  <si>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</si>
  <si>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</si>
  <si>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</si>
  <si>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</si>
  <si>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</si>
  <si>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</si>
  <si>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</si>
  <si>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</si>
  <si>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</si>
  <si>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NECK TRIM DEPTH</t>
  </si>
  <si>
    <t>PROTO - RCVD size M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</si>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</sst>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sz val="18"/>
      <name val="Muli"/>
    </font>
    <font>
      <b/>
      <sz val="18"/>
      <name val="Muli"/>
    </font>
    <font>
      <b/>
      <sz val="20"/>
      <name val="Muli"/>
    </font>
    <font>
      <sz val="20"/>
      <name val="Muli"/>
    </font>
    <font>
      <sz val="14"/>
      <name val="Muli"/>
    </font>
    <font>
      <sz val="11"/>
      <color theme="1"/>
      <name val="Muli"/>
    </font>
    <font>
      <b/>
      <u/>
      <sz val="20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8"/>
      <color theme="9"/>
      <name val="Muli"/>
    </font>
    <font>
      <b/>
      <sz val="18"/>
      <color indexed="48"/>
      <name val="Muli"/>
    </font>
    <font>
      <b/>
      <sz val="20"/>
      <color rgb="FF0070C0"/>
      <name val="Muli"/>
    </font>
    <font>
      <b/>
      <sz val="36"/>
      <color theme="1"/>
      <name val="Muli"/>
    </font>
    <font>
      <b/>
      <sz val="28"/>
      <color theme="1"/>
      <name val="Muli"/>
    </font>
    <font>
      <b/>
      <sz val="48"/>
      <color theme="1"/>
      <name val="Muli"/>
    </font>
    <font>
      <b/>
      <sz val="20"/>
      <color indexed="48"/>
      <name val="Muli"/>
    </font>
    <font>
      <b/>
      <u/>
      <sz val="22"/>
      <name val="Muli"/>
    </font>
    <font>
      <b/>
      <sz val="18"/>
      <color theme="9"/>
      <name val="Muli"/>
    </font>
    <font>
      <sz val="18"/>
      <color indexed="8"/>
      <name val="Muli"/>
    </font>
    <font>
      <b/>
      <sz val="22"/>
      <color theme="1"/>
      <name val="Muli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2"/>
      <color theme="1"/>
      <name val="Times New Roman"/>
      <family val="1"/>
    </font>
    <font>
      <sz val="22"/>
      <name val="Arial"/>
      <family val="2"/>
    </font>
    <font>
      <sz val="22"/>
      <color rgb="FF062A37"/>
      <name val="Arial"/>
      <family val="2"/>
    </font>
    <font>
      <sz val="22"/>
      <color theme="1"/>
      <name val="Calibri"/>
      <family val="2"/>
      <scheme val="minor"/>
    </font>
    <font>
      <b/>
      <sz val="16"/>
      <color indexed="48"/>
      <name val="Muli"/>
    </font>
    <font>
      <b/>
      <sz val="20"/>
      <color rgb="FFFF0000"/>
      <name val="Muli"/>
    </font>
    <font>
      <b/>
      <sz val="11"/>
      <color indexed="48"/>
      <name val="Muli"/>
    </font>
    <font>
      <sz val="22"/>
      <color indexed="8"/>
      <name val="Muli"/>
    </font>
    <font>
      <b/>
      <sz val="20"/>
      <color theme="1"/>
      <name val="Muli"/>
    </font>
    <font>
      <b/>
      <sz val="20"/>
      <color theme="4"/>
      <name val="Muli"/>
    </font>
    <font>
      <sz val="20"/>
      <color theme="4"/>
      <name val="Muli"/>
    </font>
    <font>
      <b/>
      <sz val="10"/>
      <color rgb="FF052937"/>
      <name val="Arial"/>
      <family val="2"/>
    </font>
    <font>
      <sz val="9"/>
      <name val="Arial MT"/>
    </font>
    <font>
      <sz val="9"/>
      <color rgb="FF000000"/>
      <name val="Times New Roman"/>
      <family val="1"/>
    </font>
    <font>
      <b/>
      <sz val="9"/>
      <color rgb="FF052937"/>
      <name val="Arial"/>
      <family val="2"/>
    </font>
    <font>
      <sz val="16"/>
      <color rgb="FF000000"/>
      <name val="Times New Roman"/>
      <family val="2"/>
    </font>
    <font>
      <sz val="9"/>
      <color rgb="FF000000"/>
      <name val="Muli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5FAFF"/>
      </patternFill>
    </fill>
    <fill>
      <patternFill patternType="solid">
        <fgColor rgb="FFF0FFF2"/>
      </patternFill>
    </fill>
    <fill>
      <patternFill patternType="solid">
        <fgColor rgb="FFFFEFF3"/>
      </patternFill>
    </fill>
  </fills>
  <borders count="4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8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8" applyNumberFormat="0" applyProtection="0">
      <alignment horizontal="right" vertical="center"/>
    </xf>
    <xf numFmtId="0" fontId="5" fillId="8" borderId="18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9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</cellStyleXfs>
  <cellXfs count="4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right" vertical="center"/>
    </xf>
    <xf numFmtId="3" fontId="39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1" fontId="32" fillId="2" borderId="11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49" fillId="2" borderId="0" xfId="0" applyFont="1" applyFill="1" applyAlignment="1">
      <alignment vertical="center" wrapText="1"/>
    </xf>
    <xf numFmtId="0" fontId="32" fillId="2" borderId="11" xfId="0" quotePrefix="1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1" fontId="34" fillId="2" borderId="12" xfId="0" applyNumberFormat="1" applyFont="1" applyFill="1" applyBorder="1" applyAlignment="1">
      <alignment vertical="center" wrapText="1"/>
    </xf>
    <xf numFmtId="0" fontId="27" fillId="0" borderId="8" xfId="0" quotePrefix="1" applyFont="1" applyBorder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left" vertical="center"/>
    </xf>
    <xf numFmtId="166" fontId="34" fillId="2" borderId="0" xfId="0" applyNumberFormat="1" applyFont="1" applyFill="1" applyAlignment="1">
      <alignment horizontal="center" vertical="center"/>
    </xf>
    <xf numFmtId="0" fontId="50" fillId="3" borderId="0" xfId="0" applyFont="1" applyFill="1"/>
    <xf numFmtId="0" fontId="43" fillId="0" borderId="38" xfId="0" applyFont="1" applyBorder="1"/>
    <xf numFmtId="0" fontId="27" fillId="0" borderId="20" xfId="0" applyFont="1" applyBorder="1"/>
    <xf numFmtId="0" fontId="27" fillId="0" borderId="21" xfId="0" applyFont="1" applyBorder="1"/>
    <xf numFmtId="0" fontId="27" fillId="0" borderId="22" xfId="0" applyFont="1" applyBorder="1"/>
    <xf numFmtId="0" fontId="2" fillId="0" borderId="0" xfId="0" applyFont="1"/>
    <xf numFmtId="0" fontId="52" fillId="0" borderId="0" xfId="0" applyFont="1"/>
    <xf numFmtId="0" fontId="27" fillId="0" borderId="23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3" fillId="0" borderId="32" xfId="0" applyFont="1" applyBorder="1"/>
    <xf numFmtId="0" fontId="54" fillId="0" borderId="33" xfId="0" applyFont="1" applyBorder="1"/>
    <xf numFmtId="0" fontId="53" fillId="0" borderId="33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23" fillId="0" borderId="0" xfId="0" applyFont="1"/>
    <xf numFmtId="0" fontId="55" fillId="0" borderId="0" xfId="0" applyFont="1"/>
    <xf numFmtId="0" fontId="43" fillId="0" borderId="35" xfId="0" applyFont="1" applyBorder="1"/>
    <xf numFmtId="0" fontId="43" fillId="0" borderId="36" xfId="0" applyFont="1" applyBorder="1"/>
    <xf numFmtId="0" fontId="43" fillId="0" borderId="36" xfId="0" applyFont="1" applyBorder="1" applyAlignment="1">
      <alignment horizontal="center"/>
    </xf>
    <xf numFmtId="165" fontId="43" fillId="0" borderId="37" xfId="0" applyNumberFormat="1" applyFont="1" applyBorder="1" applyAlignment="1">
      <alignment horizontal="center" wrapText="1"/>
    </xf>
    <xf numFmtId="0" fontId="4" fillId="0" borderId="0" xfId="0" applyFont="1"/>
    <xf numFmtId="0" fontId="56" fillId="0" borderId="0" xfId="0" applyFont="1"/>
    <xf numFmtId="165" fontId="43" fillId="0" borderId="38" xfId="0" applyNumberFormat="1" applyFont="1" applyBorder="1" applyAlignment="1">
      <alignment horizontal="center"/>
    </xf>
    <xf numFmtId="165" fontId="43" fillId="0" borderId="39" xfId="0" applyNumberFormat="1" applyFont="1" applyBorder="1" applyAlignment="1">
      <alignment horizontal="center" wrapText="1"/>
    </xf>
    <xf numFmtId="165" fontId="43" fillId="0" borderId="39" xfId="0" applyNumberFormat="1" applyFont="1" applyBorder="1" applyAlignment="1">
      <alignment horizontal="center"/>
    </xf>
    <xf numFmtId="165" fontId="43" fillId="0" borderId="37" xfId="0" applyNumberFormat="1" applyFont="1" applyBorder="1" applyAlignment="1">
      <alignment horizontal="center"/>
    </xf>
    <xf numFmtId="0" fontId="43" fillId="0" borderId="40" xfId="0" applyFont="1" applyBorder="1"/>
    <xf numFmtId="165" fontId="43" fillId="0" borderId="40" xfId="0" applyNumberFormat="1" applyFont="1" applyBorder="1" applyAlignment="1">
      <alignment horizontal="center"/>
    </xf>
    <xf numFmtId="165" fontId="43" fillId="0" borderId="41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center"/>
    </xf>
    <xf numFmtId="0" fontId="57" fillId="0" borderId="0" xfId="2" applyFont="1" applyAlignment="1">
      <alignment vertical="center"/>
    </xf>
    <xf numFmtId="0" fontId="58" fillId="0" borderId="0" xfId="2" applyFont="1" applyAlignment="1">
      <alignment vertical="center"/>
    </xf>
    <xf numFmtId="0" fontId="59" fillId="0" borderId="0" xfId="2" applyFont="1" applyAlignment="1">
      <alignment vertical="center"/>
    </xf>
    <xf numFmtId="0" fontId="58" fillId="0" borderId="0" xfId="2" applyFont="1" applyAlignment="1">
      <alignment horizontal="left" vertical="center"/>
    </xf>
    <xf numFmtId="0" fontId="58" fillId="0" borderId="0" xfId="2" applyFont="1" applyAlignment="1">
      <alignment horizontal="center" vertical="center"/>
    </xf>
    <xf numFmtId="0" fontId="60" fillId="5" borderId="11" xfId="2" applyFont="1" applyFill="1" applyBorder="1" applyAlignment="1">
      <alignment horizontal="center" vertical="center" wrapText="1"/>
    </xf>
    <xf numFmtId="0" fontId="61" fillId="0" borderId="0" xfId="2" applyFont="1" applyAlignment="1">
      <alignment vertical="center"/>
    </xf>
    <xf numFmtId="0" fontId="60" fillId="5" borderId="11" xfId="2" applyFont="1" applyFill="1" applyBorder="1" applyAlignment="1">
      <alignment horizontal="center" vertical="center"/>
    </xf>
    <xf numFmtId="0" fontId="61" fillId="0" borderId="11" xfId="2" applyFont="1" applyBorder="1" applyAlignment="1">
      <alignment horizontal="center" vertical="center" wrapText="1"/>
    </xf>
    <xf numFmtId="0" fontId="62" fillId="0" borderId="11" xfId="2" applyFont="1" applyBorder="1" applyAlignment="1">
      <alignment horizontal="center" vertical="center" wrapText="1"/>
    </xf>
    <xf numFmtId="0" fontId="60" fillId="0" borderId="0" xfId="2" applyFont="1" applyAlignment="1">
      <alignment vertical="center"/>
    </xf>
    <xf numFmtId="0" fontId="61" fillId="0" borderId="11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37" fillId="12" borderId="0" xfId="0" applyFont="1" applyFill="1" applyAlignment="1">
      <alignment horizontal="left" vertical="center"/>
    </xf>
    <xf numFmtId="0" fontId="37" fillId="12" borderId="0" xfId="0" applyFont="1" applyFill="1" applyAlignment="1">
      <alignment horizontal="center" vertical="center"/>
    </xf>
    <xf numFmtId="1" fontId="37" fillId="12" borderId="0" xfId="0" applyNumberFormat="1" applyFont="1" applyFill="1" applyAlignment="1">
      <alignment horizontal="right" vertical="center"/>
    </xf>
    <xf numFmtId="1" fontId="37" fillId="12" borderId="0" xfId="0" applyNumberFormat="1" applyFont="1" applyFill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 applyAlignment="1">
      <alignment vertical="center" wrapText="1"/>
    </xf>
    <xf numFmtId="0" fontId="63" fillId="13" borderId="11" xfId="2" applyFont="1" applyFill="1" applyBorder="1" applyAlignment="1">
      <alignment horizontal="center" vertical="center" wrapText="1"/>
    </xf>
    <xf numFmtId="0" fontId="66" fillId="3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7" fillId="2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31" fillId="2" borderId="0" xfId="0" quotePrefix="1" applyFont="1" applyFill="1" applyAlignment="1">
      <alignment horizontal="left" vertical="center"/>
    </xf>
    <xf numFmtId="0" fontId="66" fillId="3" borderId="0" xfId="0" applyFont="1" applyFill="1" applyAlignment="1">
      <alignment horizontal="left" vertical="center"/>
    </xf>
    <xf numFmtId="0" fontId="70" fillId="14" borderId="3" xfId="0" applyFont="1" applyFill="1" applyBorder="1" applyAlignment="1">
      <alignment vertical="center"/>
    </xf>
    <xf numFmtId="0" fontId="74" fillId="2" borderId="2" xfId="0" applyFont="1" applyFill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7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46" fillId="5" borderId="45" xfId="0" applyFont="1" applyFill="1" applyBorder="1" applyAlignment="1">
      <alignment horizontal="center" vertical="center"/>
    </xf>
    <xf numFmtId="0" fontId="46" fillId="5" borderId="44" xfId="0" applyFont="1" applyFill="1" applyBorder="1" applyAlignment="1">
      <alignment horizontal="center" vertical="center"/>
    </xf>
    <xf numFmtId="0" fontId="46" fillId="5" borderId="4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/>
    </xf>
    <xf numFmtId="0" fontId="46" fillId="5" borderId="1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1" fontId="77" fillId="0" borderId="11" xfId="1" applyNumberFormat="1" applyFont="1" applyBorder="1" applyAlignment="1">
      <alignment horizontal="center" vertical="center" wrapText="1"/>
    </xf>
    <xf numFmtId="1" fontId="46" fillId="0" borderId="11" xfId="1" applyNumberFormat="1" applyFont="1" applyBorder="1" applyAlignment="1">
      <alignment horizontal="center" vertical="center" wrapText="1"/>
    </xf>
    <xf numFmtId="1" fontId="45" fillId="2" borderId="11" xfId="0" applyNumberFormat="1" applyFont="1" applyFill="1" applyBorder="1" applyAlignment="1">
      <alignment horizontal="center" vertical="center"/>
    </xf>
    <xf numFmtId="2" fontId="45" fillId="2" borderId="11" xfId="0" applyNumberFormat="1" applyFont="1" applyFill="1" applyBorder="1" applyAlignment="1">
      <alignment horizontal="center" vertical="center"/>
    </xf>
    <xf numFmtId="165" fontId="45" fillId="2" borderId="11" xfId="0" applyNumberFormat="1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 wrapText="1"/>
    </xf>
    <xf numFmtId="165" fontId="48" fillId="2" borderId="6" xfId="0" applyNumberFormat="1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81" fillId="0" borderId="0" xfId="60" applyFont="1" applyAlignment="1">
      <alignment horizontal="left" vertical="center"/>
    </xf>
    <xf numFmtId="0" fontId="82" fillId="0" borderId="0" xfId="60" applyFont="1" applyAlignment="1">
      <alignment vertical="center" wrapText="1"/>
    </xf>
    <xf numFmtId="0" fontId="83" fillId="0" borderId="0" xfId="60" applyFont="1" applyAlignment="1">
      <alignment horizontal="left" vertical="center"/>
    </xf>
    <xf numFmtId="0" fontId="84" fillId="0" borderId="0" xfId="60" applyFont="1" applyAlignment="1">
      <alignment vertical="center" wrapText="1"/>
    </xf>
    <xf numFmtId="0" fontId="85" fillId="0" borderId="0" xfId="60" applyFont="1" applyAlignment="1">
      <alignment vertical="center" wrapText="1"/>
    </xf>
    <xf numFmtId="0" fontId="86" fillId="0" borderId="11" xfId="60" applyFont="1" applyBorder="1" applyAlignment="1">
      <alignment horizontal="center" vertical="center" wrapText="1"/>
    </xf>
    <xf numFmtId="0" fontId="86" fillId="0" borderId="0" xfId="60" applyFont="1" applyAlignment="1">
      <alignment horizontal="center" vertical="center"/>
    </xf>
    <xf numFmtId="0" fontId="87" fillId="0" borderId="11" xfId="61" applyFont="1" applyBorder="1" applyAlignment="1">
      <alignment horizontal="left" vertical="center" wrapText="1"/>
    </xf>
    <xf numFmtId="0" fontId="31" fillId="0" borderId="11" xfId="60" applyFont="1" applyBorder="1" applyAlignment="1">
      <alignment horizontal="left" vertical="center" wrapText="1"/>
    </xf>
    <xf numFmtId="0" fontId="88" fillId="0" borderId="0" xfId="60" applyFont="1" applyAlignment="1">
      <alignment horizontal="left" vertical="center"/>
    </xf>
    <xf numFmtId="0" fontId="80" fillId="0" borderId="0" xfId="60" applyAlignment="1">
      <alignment horizontal="left" vertical="top"/>
    </xf>
    <xf numFmtId="0" fontId="89" fillId="0" borderId="11" xfId="60" applyFont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 wrapText="1"/>
    </xf>
    <xf numFmtId="0" fontId="47" fillId="0" borderId="11" xfId="0" applyFont="1" applyBorder="1" applyAlignment="1">
      <alignment horizontal="center" vertical="center"/>
    </xf>
    <xf numFmtId="1" fontId="48" fillId="2" borderId="12" xfId="0" applyNumberFormat="1" applyFont="1" applyFill="1" applyBorder="1" applyAlignment="1">
      <alignment vertical="center" wrapText="1"/>
    </xf>
    <xf numFmtId="0" fontId="47" fillId="0" borderId="8" xfId="0" quotePrefix="1" applyFont="1" applyBorder="1" applyAlignment="1">
      <alignment horizontal="center" vertical="center"/>
    </xf>
    <xf numFmtId="12" fontId="32" fillId="0" borderId="11" xfId="0" quotePrefix="1" applyNumberFormat="1" applyFont="1" applyBorder="1" applyAlignment="1">
      <alignment vertical="center" wrapText="1"/>
    </xf>
    <xf numFmtId="1" fontId="45" fillId="2" borderId="12" xfId="0" applyNumberFormat="1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88" fillId="0" borderId="11" xfId="60" applyFont="1" applyBorder="1" applyAlignment="1">
      <alignment horizontal="left" vertic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90" fillId="0" borderId="11" xfId="62" applyFont="1" applyBorder="1" applyAlignment="1">
      <alignment horizontal="left" vertical="center"/>
    </xf>
    <xf numFmtId="0" fontId="90" fillId="0" borderId="11" xfId="62" applyFont="1" applyBorder="1" applyAlignment="1">
      <alignment horizontal="center" vertical="center"/>
    </xf>
    <xf numFmtId="0" fontId="90" fillId="0" borderId="11" xfId="62" applyFont="1" applyBorder="1" applyAlignment="1">
      <alignment horizontal="left" vertical="center" wrapText="1"/>
    </xf>
    <xf numFmtId="0" fontId="91" fillId="0" borderId="11" xfId="0" applyFont="1" applyBorder="1" applyAlignment="1">
      <alignment horizontal="left" vertical="top" wrapText="1"/>
    </xf>
    <xf numFmtId="0" fontId="91" fillId="0" borderId="11" xfId="0" applyFont="1" applyBorder="1" applyAlignment="1">
      <alignment vertical="top" wrapText="1"/>
    </xf>
    <xf numFmtId="0" fontId="87" fillId="0" borderId="11" xfId="0" applyFont="1" applyBorder="1" applyAlignment="1">
      <alignment vertical="top" wrapText="1"/>
    </xf>
    <xf numFmtId="0" fontId="91" fillId="15" borderId="11" xfId="0" applyFont="1" applyFill="1" applyBorder="1" applyAlignment="1">
      <alignment vertical="top" wrapText="1"/>
    </xf>
    <xf numFmtId="0" fontId="91" fillId="16" borderId="11" xfId="0" applyFont="1" applyFill="1" applyBorder="1" applyAlignment="1">
      <alignment vertical="top" wrapText="1"/>
    </xf>
    <xf numFmtId="0" fontId="92" fillId="0" borderId="11" xfId="0" applyFont="1" applyBorder="1" applyAlignment="1">
      <alignment vertical="top" wrapText="1"/>
    </xf>
    <xf numFmtId="0" fontId="93" fillId="0" borderId="11" xfId="0" applyFont="1" applyBorder="1" applyAlignment="1">
      <alignment vertical="top" wrapText="1"/>
    </xf>
    <xf numFmtId="0" fontId="91" fillId="17" borderId="11" xfId="0" applyFont="1" applyFill="1" applyBorder="1" applyAlignment="1">
      <alignment vertical="top" wrapText="1"/>
    </xf>
    <xf numFmtId="0" fontId="83" fillId="0" borderId="0" xfId="60" applyFont="1" applyAlignment="1">
      <alignment horizontal="left" vertical="center" wrapText="1"/>
    </xf>
    <xf numFmtId="0" fontId="80" fillId="0" borderId="0" xfId="60" applyAlignment="1">
      <alignment horizontal="left" vertical="top" wrapText="1"/>
    </xf>
    <xf numFmtId="0" fontId="94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" fontId="97" fillId="0" borderId="11" xfId="1" applyNumberFormat="1" applyFont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/>
    </xf>
    <xf numFmtId="165" fontId="31" fillId="2" borderId="11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1" fontId="63" fillId="13" borderId="11" xfId="2" applyNumberFormat="1" applyFont="1" applyFill="1" applyBorder="1" applyAlignment="1">
      <alignment horizontal="center" vertical="center" wrapText="1"/>
    </xf>
    <xf numFmtId="0" fontId="61" fillId="0" borderId="8" xfId="2" applyFont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vertical="center"/>
    </xf>
    <xf numFmtId="165" fontId="48" fillId="2" borderId="11" xfId="0" applyNumberFormat="1" applyFont="1" applyFill="1" applyBorder="1" applyAlignment="1">
      <alignment horizontal="center" vertical="center"/>
    </xf>
    <xf numFmtId="1" fontId="45" fillId="0" borderId="11" xfId="1" applyNumberFormat="1" applyFont="1" applyBorder="1" applyAlignment="1">
      <alignment horizontal="center" vertical="center" wrapText="1"/>
    </xf>
    <xf numFmtId="0" fontId="100" fillId="2" borderId="6" xfId="0" applyFont="1" applyFill="1" applyBorder="1" applyAlignment="1">
      <alignment horizontal="center" vertical="center"/>
    </xf>
    <xf numFmtId="0" fontId="60" fillId="5" borderId="11" xfId="2" applyFont="1" applyFill="1" applyBorder="1" applyAlignment="1">
      <alignment vertical="center" wrapText="1"/>
    </xf>
    <xf numFmtId="0" fontId="58" fillId="5" borderId="11" xfId="2" applyFont="1" applyFill="1" applyBorder="1" applyAlignment="1">
      <alignment horizontal="center" vertical="center" wrapText="1"/>
    </xf>
    <xf numFmtId="0" fontId="29" fillId="0" borderId="11" xfId="2" applyFont="1" applyBorder="1" applyAlignment="1">
      <alignment horizontal="center" vertical="center" wrapText="1"/>
    </xf>
    <xf numFmtId="1" fontId="58" fillId="5" borderId="11" xfId="2" applyNumberFormat="1" applyFont="1" applyFill="1" applyBorder="1" applyAlignment="1">
      <alignment horizontal="center" vertical="center" wrapText="1"/>
    </xf>
    <xf numFmtId="0" fontId="80" fillId="0" borderId="0" xfId="60" applyAlignment="1">
      <alignment vertical="top" wrapText="1"/>
    </xf>
    <xf numFmtId="0" fontId="80" fillId="0" borderId="0" xfId="60" applyAlignment="1">
      <alignment horizontal="center" vertical="top" wrapText="1"/>
    </xf>
    <xf numFmtId="0" fontId="101" fillId="0" borderId="0" xfId="60" applyFont="1" applyAlignment="1">
      <alignment vertical="top" wrapText="1"/>
    </xf>
    <xf numFmtId="0" fontId="80" fillId="0" borderId="11" xfId="60" applyBorder="1" applyAlignment="1">
      <alignment horizontal="left" vertical="center"/>
    </xf>
    <xf numFmtId="0" fontId="80" fillId="0" borderId="11" xfId="60" applyBorder="1" applyAlignment="1">
      <alignment horizontal="center" vertical="center" wrapText="1"/>
    </xf>
    <xf numFmtId="0" fontId="80" fillId="0" borderId="0" xfId="60" applyAlignment="1">
      <alignment horizontal="left" vertical="center"/>
    </xf>
    <xf numFmtId="0" fontId="80" fillId="0" borderId="0" xfId="60" applyAlignment="1">
      <alignment horizontal="center" vertical="top"/>
    </xf>
    <xf numFmtId="0" fontId="102" fillId="0" borderId="11" xfId="60" applyFont="1" applyBorder="1" applyAlignment="1">
      <alignment horizontal="left" vertical="center" wrapText="1"/>
    </xf>
    <xf numFmtId="0" fontId="102" fillId="0" borderId="11" xfId="60" applyFont="1" applyBorder="1" applyAlignment="1">
      <alignment vertical="center" wrapText="1"/>
    </xf>
    <xf numFmtId="0" fontId="102" fillId="0" borderId="11" xfId="60" applyFont="1" applyBorder="1" applyAlignment="1">
      <alignment horizontal="center" vertical="center" wrapText="1"/>
    </xf>
    <xf numFmtId="0" fontId="102" fillId="15" borderId="11" xfId="60" applyFont="1" applyFill="1" applyBorder="1" applyAlignment="1">
      <alignment horizontal="center" vertical="center" wrapText="1"/>
    </xf>
    <xf numFmtId="0" fontId="103" fillId="0" borderId="0" xfId="60" applyFont="1" applyAlignment="1">
      <alignment horizontal="left" vertical="center"/>
    </xf>
    <xf numFmtId="0" fontId="103" fillId="0" borderId="11" xfId="60" applyFont="1" applyBorder="1" applyAlignment="1">
      <alignment vertical="center" wrapText="1"/>
    </xf>
    <xf numFmtId="0" fontId="103" fillId="0" borderId="0" xfId="60" applyFont="1" applyAlignment="1">
      <alignment vertical="top" wrapText="1"/>
    </xf>
    <xf numFmtId="0" fontId="103" fillId="0" borderId="0" xfId="60" applyFont="1" applyAlignment="1">
      <alignment horizontal="center" vertical="top" wrapText="1"/>
    </xf>
    <xf numFmtId="0" fontId="103" fillId="0" borderId="0" xfId="60" applyFont="1" applyAlignment="1">
      <alignment horizontal="left" vertical="top"/>
    </xf>
    <xf numFmtId="0" fontId="45" fillId="2" borderId="12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46" xfId="0" applyFont="1" applyFill="1" applyBorder="1" applyAlignment="1">
      <alignment horizontal="center"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1" fontId="45" fillId="2" borderId="12" xfId="0" applyNumberFormat="1" applyFont="1" applyFill="1" applyBorder="1" applyAlignment="1">
      <alignment horizontal="center" vertical="center" wrapText="1"/>
    </xf>
    <xf numFmtId="1" fontId="45" fillId="2" borderId="10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1" fontId="98" fillId="0" borderId="12" xfId="0" applyNumberFormat="1" applyFont="1" applyBorder="1" applyAlignment="1">
      <alignment horizontal="center" vertical="center" wrapText="1"/>
    </xf>
    <xf numFmtId="1" fontId="98" fillId="0" borderId="9" xfId="0" applyNumberFormat="1" applyFont="1" applyBorder="1" applyAlignment="1">
      <alignment horizontal="center" vertical="center" wrapText="1"/>
    </xf>
    <xf numFmtId="1" fontId="98" fillId="0" borderId="10" xfId="0" applyNumberFormat="1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" fontId="99" fillId="0" borderId="9" xfId="0" applyNumberFormat="1" applyFont="1" applyBorder="1" applyAlignment="1">
      <alignment horizontal="center" vertical="center" wrapText="1"/>
    </xf>
    <xf numFmtId="1" fontId="99" fillId="0" borderId="10" xfId="0" applyNumberFormat="1" applyFont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 wrapText="1"/>
    </xf>
    <xf numFmtId="1" fontId="46" fillId="2" borderId="47" xfId="0" applyNumberFormat="1" applyFont="1" applyFill="1" applyBorder="1" applyAlignment="1">
      <alignment horizontal="center" vertical="center" wrapText="1"/>
    </xf>
    <xf numFmtId="1" fontId="46" fillId="2" borderId="6" xfId="0" applyNumberFormat="1" applyFont="1" applyFill="1" applyBorder="1" applyAlignment="1">
      <alignment horizontal="center" vertical="center" wrapText="1"/>
    </xf>
    <xf numFmtId="0" fontId="78" fillId="10" borderId="11" xfId="0" applyFont="1" applyFill="1" applyBorder="1" applyAlignment="1">
      <alignment horizontal="left" vertical="center"/>
    </xf>
    <xf numFmtId="0" fontId="78" fillId="10" borderId="6" xfId="0" applyFont="1" applyFill="1" applyBorder="1" applyAlignment="1">
      <alignment horizontal="left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9" xfId="0" quotePrefix="1" applyNumberFormat="1" applyFont="1" applyBorder="1" applyAlignment="1">
      <alignment horizontal="left" vertical="center" wrapText="1"/>
    </xf>
    <xf numFmtId="12" fontId="27" fillId="0" borderId="10" xfId="0" quotePrefix="1" applyNumberFormat="1" applyFont="1" applyBorder="1" applyAlignment="1">
      <alignment horizontal="left" vertical="center" wrapText="1"/>
    </xf>
    <xf numFmtId="0" fontId="34" fillId="9" borderId="12" xfId="0" applyFont="1" applyFill="1" applyBorder="1" applyAlignment="1">
      <alignment horizontal="left" vertical="center" wrapText="1"/>
    </xf>
    <xf numFmtId="0" fontId="34" fillId="9" borderId="10" xfId="0" applyFont="1" applyFill="1" applyBorder="1" applyAlignment="1">
      <alignment horizontal="left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left" vertical="center" wrapText="1"/>
    </xf>
    <xf numFmtId="0" fontId="47" fillId="2" borderId="12" xfId="0" quotePrefix="1" applyFont="1" applyFill="1" applyBorder="1" applyAlignment="1">
      <alignment horizontal="center" vertical="center" wrapText="1"/>
    </xf>
    <xf numFmtId="0" fontId="47" fillId="2" borderId="9" xfId="0" quotePrefix="1" applyFont="1" applyFill="1" applyBorder="1" applyAlignment="1">
      <alignment horizontal="center" vertical="center" wrapText="1"/>
    </xf>
    <xf numFmtId="0" fontId="47" fillId="2" borderId="10" xfId="0" quotePrefix="1" applyFont="1" applyFill="1" applyBorder="1" applyAlignment="1">
      <alignment horizontal="center" vertical="center" wrapText="1"/>
    </xf>
    <xf numFmtId="0" fontId="48" fillId="9" borderId="12" xfId="0" applyFont="1" applyFill="1" applyBorder="1" applyAlignment="1">
      <alignment horizontal="left" vertical="center" wrapText="1"/>
    </xf>
    <xf numFmtId="0" fontId="48" fillId="9" borderId="10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68" fillId="2" borderId="0" xfId="0" applyFont="1" applyFill="1" applyAlignment="1">
      <alignment horizontal="left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27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0" fontId="45" fillId="9" borderId="12" xfId="0" applyFont="1" applyFill="1" applyBorder="1" applyAlignment="1">
      <alignment horizontal="left" vertical="center" wrapText="1"/>
    </xf>
    <xf numFmtId="0" fontId="45" fillId="9" borderId="10" xfId="0" applyFont="1" applyFill="1" applyBorder="1" applyAlignment="1">
      <alignment horizontal="left" vertical="center" wrapText="1"/>
    </xf>
    <xf numFmtId="12" fontId="63" fillId="0" borderId="12" xfId="0" quotePrefix="1" applyNumberFormat="1" applyFont="1" applyBorder="1" applyAlignment="1">
      <alignment horizontal="center" vertical="center" wrapText="1"/>
    </xf>
    <xf numFmtId="12" fontId="63" fillId="0" borderId="9" xfId="0" quotePrefix="1" applyNumberFormat="1" applyFont="1" applyBorder="1" applyAlignment="1">
      <alignment horizontal="center" vertical="center" wrapText="1"/>
    </xf>
    <xf numFmtId="12" fontId="63" fillId="0" borderId="10" xfId="0" quotePrefix="1" applyNumberFormat="1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4" fillId="2" borderId="12" xfId="0" quotePrefix="1" applyFont="1" applyFill="1" applyBorder="1" applyAlignment="1">
      <alignment horizontal="left" vertical="center" wrapText="1"/>
    </xf>
    <xf numFmtId="0" fontId="34" fillId="2" borderId="9" xfId="0" quotePrefix="1" applyFont="1" applyFill="1" applyBorder="1" applyAlignment="1">
      <alignment horizontal="left" vertical="center" wrapText="1"/>
    </xf>
    <xf numFmtId="0" fontId="34" fillId="2" borderId="10" xfId="0" quotePrefix="1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quotePrefix="1" applyFont="1" applyBorder="1" applyAlignment="1">
      <alignment horizontal="center" vertical="center"/>
    </xf>
    <xf numFmtId="16" fontId="28" fillId="0" borderId="11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6" fillId="3" borderId="2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/>
    </xf>
    <xf numFmtId="1" fontId="46" fillId="2" borderId="47" xfId="0" applyNumberFormat="1" applyFont="1" applyFill="1" applyBorder="1" applyAlignment="1">
      <alignment horizontal="center" vertical="center"/>
    </xf>
    <xf numFmtId="1" fontId="46" fillId="2" borderId="6" xfId="0" applyNumberFormat="1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37" fillId="0" borderId="11" xfId="2" quotePrefix="1" applyFont="1" applyBorder="1" applyAlignment="1">
      <alignment horizont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105" fillId="0" borderId="0" xfId="60" applyFont="1" applyAlignment="1">
      <alignment horizontal="left" vertical="top" wrapText="1"/>
    </xf>
    <xf numFmtId="0" fontId="27" fillId="0" borderId="21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80" fillId="0" borderId="11" xfId="63" applyFont="1" applyBorder="1" applyAlignment="1">
      <alignment horizontal="center" vertical="center" wrapText="1"/>
    </xf>
    <xf numFmtId="12" fontId="80" fillId="0" borderId="11" xfId="63" applyNumberFormat="1" applyFont="1" applyBorder="1" applyAlignment="1">
      <alignment horizontal="center" vertical="center" wrapText="1"/>
    </xf>
    <xf numFmtId="0" fontId="80" fillId="0" borderId="0" xfId="63" applyFont="1" applyAlignment="1">
      <alignment horizontal="center" vertical="center"/>
    </xf>
    <xf numFmtId="0" fontId="106" fillId="0" borderId="0" xfId="63" applyFont="1" applyAlignment="1">
      <alignment horizontal="left" vertical="center"/>
    </xf>
    <xf numFmtId="12" fontId="80" fillId="0" borderId="0" xfId="60" applyNumberFormat="1" applyAlignment="1">
      <alignment horizontal="left" vertical="top"/>
    </xf>
    <xf numFmtId="12" fontId="103" fillId="0" borderId="0" xfId="60" applyNumberFormat="1" applyFont="1" applyAlignment="1">
      <alignment horizontal="center" vertical="center"/>
    </xf>
    <xf numFmtId="12" fontId="80" fillId="0" borderId="0" xfId="60" applyNumberFormat="1" applyAlignment="1">
      <alignment horizontal="center" vertical="center"/>
    </xf>
    <xf numFmtId="12" fontId="102" fillId="0" borderId="11" xfId="60" applyNumberFormat="1" applyFont="1" applyBorder="1" applyAlignment="1">
      <alignment horizontal="center" vertical="center" wrapText="1"/>
    </xf>
    <xf numFmtId="12" fontId="103" fillId="0" borderId="0" xfId="60" applyNumberFormat="1" applyFont="1" applyAlignment="1">
      <alignment vertical="top" wrapText="1"/>
    </xf>
    <xf numFmtId="12" fontId="80" fillId="0" borderId="0" xfId="60" applyNumberFormat="1" applyAlignment="1">
      <alignment vertical="top" wrapText="1"/>
    </xf>
    <xf numFmtId="0" fontId="103" fillId="0" borderId="0" xfId="60" applyFont="1" applyFill="1" applyAlignment="1">
      <alignment horizontal="center" vertical="top" wrapText="1"/>
    </xf>
    <xf numFmtId="0" fontId="80" fillId="0" borderId="0" xfId="60" applyFill="1" applyAlignment="1">
      <alignment horizontal="center" vertical="top" wrapText="1"/>
    </xf>
    <xf numFmtId="0" fontId="80" fillId="0" borderId="11" xfId="60" applyFill="1" applyBorder="1" applyAlignment="1">
      <alignment horizontal="center" vertical="center" wrapText="1"/>
    </xf>
    <xf numFmtId="0" fontId="102" fillId="0" borderId="11" xfId="60" applyFont="1" applyFill="1" applyBorder="1" applyAlignment="1">
      <alignment horizontal="center" vertical="center" wrapText="1"/>
    </xf>
    <xf numFmtId="0" fontId="80" fillId="0" borderId="0" xfId="60" applyFill="1" applyAlignment="1">
      <alignment horizontal="center" vertical="top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0" xr:uid="{C1BEDBF0-F122-4F39-892A-5F3917D83A4E}"/>
    <cellStyle name="Normal 146 3" xfId="63" xr:uid="{EDCF5CCC-865F-4E3C-AFA6-2F80010B6B3F}"/>
    <cellStyle name="Normal 147" xfId="61" xr:uid="{68FC4BC9-F55F-4459-BD15-FA5993F11BAE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2" xr:uid="{AC94A535-3EF1-4A5A-AAD6-87E715B52C29}"/>
    <cellStyle name="Percent [2]" xfId="37" xr:uid="{00000000-0005-0000-0000-000026000000}"/>
    <cellStyle name="Percent 2" xfId="38" xr:uid="{00000000-0005-0000-0000-000027000000}"/>
    <cellStyle name="Percent 2 2" xfId="39" xr:uid="{00000000-0005-0000-0000-000028000000}"/>
    <cellStyle name="Percent 2 3" xfId="40" xr:uid="{00000000-0005-0000-0000-000029000000}"/>
    <cellStyle name="Percent 3" xfId="41" xr:uid="{00000000-0005-0000-0000-00002A000000}"/>
    <cellStyle name="SAPBEXstdData" xfId="42" xr:uid="{00000000-0005-0000-0000-00002B000000}"/>
    <cellStyle name="SAPBEXstdItem" xfId="43" xr:uid="{00000000-0005-0000-0000-00002C000000}"/>
    <cellStyle name="Style 1" xfId="44" xr:uid="{00000000-0005-0000-0000-00002D000000}"/>
    <cellStyle name="Times New Roman" xfId="45" xr:uid="{00000000-0005-0000-0000-00002E000000}"/>
    <cellStyle name="Total 2" xfId="46" xr:uid="{00000000-0005-0000-0000-00002F000000}"/>
    <cellStyle name="Обычный_Лист1" xfId="47" xr:uid="{00000000-0005-0000-0000-000030000000}"/>
    <cellStyle name="똿뗦먛귟 [0.00]_PRODUCT DETAIL Q1" xfId="48" xr:uid="{00000000-0005-0000-0000-000031000000}"/>
    <cellStyle name="똿뗦먛귟_PRODUCT DETAIL Q1" xfId="49" xr:uid="{00000000-0005-0000-0000-000032000000}"/>
    <cellStyle name="믅됞 [0.00]_PRODUCT DETAIL Q1" xfId="50" xr:uid="{00000000-0005-0000-0000-000033000000}"/>
    <cellStyle name="믅됞_PRODUCT DETAIL Q1" xfId="51" xr:uid="{00000000-0005-0000-0000-000034000000}"/>
    <cellStyle name="백분율_HOBONG" xfId="52" xr:uid="{00000000-0005-0000-0000-000035000000}"/>
    <cellStyle name="뷭?_BOOKSHIP" xfId="53" xr:uid="{00000000-0005-0000-0000-000036000000}"/>
    <cellStyle name="콤마 [0]_1202" xfId="54" xr:uid="{00000000-0005-0000-0000-000037000000}"/>
    <cellStyle name="콤마_1202" xfId="55" xr:uid="{00000000-0005-0000-0000-000038000000}"/>
    <cellStyle name="통화 [0]_1202" xfId="56" xr:uid="{00000000-0005-0000-0000-000039000000}"/>
    <cellStyle name="통화_1202" xfId="57" xr:uid="{00000000-0005-0000-0000-00003A000000}"/>
    <cellStyle name="표준_(정보부문)월별인원계획" xfId="58" xr:uid="{00000000-0005-0000-0000-00003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microsoft.com/office/2007/relationships/hdphoto" Target="../media/hdphoto1.wdp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74</xdr:row>
      <xdr:rowOff>0</xdr:rowOff>
    </xdr:from>
    <xdr:to>
      <xdr:col>26</xdr:col>
      <xdr:colOff>409532</xdr:colOff>
      <xdr:row>79</xdr:row>
      <xdr:rowOff>190499</xdr:rowOff>
    </xdr:to>
    <xdr:pic>
      <xdr:nvPicPr>
        <xdr:cNvPr id="6" name="Picture 96">
          <a:extLst>
            <a:ext uri="{FF2B5EF4-FFF2-40B4-BE49-F238E27FC236}">
              <a16:creationId xmlns:a16="http://schemas.microsoft.com/office/drawing/2014/main" id="{C8E3495B-A5B4-4F0D-ABBE-973049A3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07313" y="43862625"/>
          <a:ext cx="5981657" cy="3024187"/>
        </a:xfrm>
        <a:prstGeom prst="rect">
          <a:avLst/>
        </a:prstGeom>
      </xdr:spPr>
    </xdr:pic>
    <xdr:clientData/>
  </xdr:twoCellAnchor>
  <xdr:twoCellAnchor>
    <xdr:from>
      <xdr:col>17</xdr:col>
      <xdr:colOff>539028</xdr:colOff>
      <xdr:row>80</xdr:row>
      <xdr:rowOff>72329</xdr:rowOff>
    </xdr:from>
    <xdr:to>
      <xdr:col>25</xdr:col>
      <xdr:colOff>563144</xdr:colOff>
      <xdr:row>84</xdr:row>
      <xdr:rowOff>499621</xdr:rowOff>
    </xdr:to>
    <xdr:pic>
      <xdr:nvPicPr>
        <xdr:cNvPr id="7" name="Picture 97">
          <a:extLst>
            <a:ext uri="{FF2B5EF4-FFF2-40B4-BE49-F238E27FC236}">
              <a16:creationId xmlns:a16="http://schemas.microsoft.com/office/drawing/2014/main" id="{D10897E0-A22C-4CC3-A776-7D92E0EDAC74}"/>
            </a:ext>
            <a:ext uri="{147F2762-F138-4A5C-976F-8EAC2B608ADB}">
              <a16:predDERef xmlns:a16="http://schemas.microsoft.com/office/drawing/2014/main" pred="{D17CD11C-1926-420F-8D5A-B1FD4CFC8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46341" y="47268704"/>
          <a:ext cx="4977116" cy="2427542"/>
        </a:xfrm>
        <a:prstGeom prst="rect">
          <a:avLst/>
        </a:prstGeom>
      </xdr:spPr>
    </xdr:pic>
    <xdr:clientData/>
  </xdr:twoCellAnchor>
  <xdr:twoCellAnchor>
    <xdr:from>
      <xdr:col>16</xdr:col>
      <xdr:colOff>928688</xdr:colOff>
      <xdr:row>67</xdr:row>
      <xdr:rowOff>190500</xdr:rowOff>
    </xdr:from>
    <xdr:to>
      <xdr:col>27</xdr:col>
      <xdr:colOff>209994</xdr:colOff>
      <xdr:row>73</xdr:row>
      <xdr:rowOff>476249</xdr:rowOff>
    </xdr:to>
    <xdr:pic>
      <xdr:nvPicPr>
        <xdr:cNvPr id="8" name="Picture 95">
          <a:extLst>
            <a:ext uri="{FF2B5EF4-FFF2-40B4-BE49-F238E27FC236}">
              <a16:creationId xmlns:a16="http://schemas.microsoft.com/office/drawing/2014/main" id="{A73D1159-DC91-42E2-9FBC-57AC7B5B3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59688" y="40386000"/>
          <a:ext cx="6448869" cy="3286124"/>
        </a:xfrm>
        <a:prstGeom prst="rect">
          <a:avLst/>
        </a:prstGeom>
      </xdr:spPr>
    </xdr:pic>
    <xdr:clientData/>
  </xdr:twoCellAnchor>
  <xdr:twoCellAnchor editAs="oneCell">
    <xdr:from>
      <xdr:col>12</xdr:col>
      <xdr:colOff>166689</xdr:colOff>
      <xdr:row>4</xdr:row>
      <xdr:rowOff>595312</xdr:rowOff>
    </xdr:from>
    <xdr:to>
      <xdr:col>15</xdr:col>
      <xdr:colOff>803601</xdr:colOff>
      <xdr:row>7</xdr:row>
      <xdr:rowOff>476249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FEA53A-A611-3278-77FE-980E55DDF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63752" y="1809750"/>
          <a:ext cx="4351662" cy="1881187"/>
        </a:xfrm>
        <a:prstGeom prst="rect">
          <a:avLst/>
        </a:prstGeom>
      </xdr:spPr>
    </xdr:pic>
    <xdr:clientData/>
  </xdr:twoCellAnchor>
  <xdr:twoCellAnchor editAs="oneCell">
    <xdr:from>
      <xdr:col>9</xdr:col>
      <xdr:colOff>1214438</xdr:colOff>
      <xdr:row>89</xdr:row>
      <xdr:rowOff>238125</xdr:rowOff>
    </xdr:from>
    <xdr:to>
      <xdr:col>15</xdr:col>
      <xdr:colOff>1053534</xdr:colOff>
      <xdr:row>95</xdr:row>
      <xdr:rowOff>876741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09649E-0018-D042-E094-B7DA92F1C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49126" y="24788813"/>
          <a:ext cx="7316221" cy="3162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2998788</xdr:colOff>
      <xdr:row>13</xdr:row>
      <xdr:rowOff>394031</xdr:rowOff>
    </xdr:from>
    <xdr:to>
      <xdr:col>1</xdr:col>
      <xdr:colOff>5524500</xdr:colOff>
      <xdr:row>13</xdr:row>
      <xdr:rowOff>1860879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41760F-1549-4B5D-A6FC-A6E0E48F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576470" y="14533099"/>
          <a:ext cx="1466848" cy="2525712"/>
        </a:xfrm>
        <a:prstGeom prst="rect">
          <a:avLst/>
        </a:prstGeom>
      </xdr:spPr>
    </xdr:pic>
    <xdr:clientData/>
  </xdr:twoCellAnchor>
  <xdr:twoCellAnchor editAs="oneCell">
    <xdr:from>
      <xdr:col>1</xdr:col>
      <xdr:colOff>2464889</xdr:colOff>
      <xdr:row>17</xdr:row>
      <xdr:rowOff>99484</xdr:rowOff>
    </xdr:from>
    <xdr:to>
      <xdr:col>1</xdr:col>
      <xdr:colOff>5524503</xdr:colOff>
      <xdr:row>17</xdr:row>
      <xdr:rowOff>1853140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C14952-2E3A-4E91-A2B3-BEDCF4DD18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549" r="21415"/>
        <a:stretch/>
      </xdr:blipFill>
      <xdr:spPr>
        <a:xfrm rot="16200000">
          <a:off x="8166118" y="17686880"/>
          <a:ext cx="1753656" cy="3059614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4667249</xdr:colOff>
      <xdr:row>24</xdr:row>
      <xdr:rowOff>369974</xdr:rowOff>
    </xdr:from>
    <xdr:to>
      <xdr:col>4</xdr:col>
      <xdr:colOff>255405</xdr:colOff>
      <xdr:row>25</xdr:row>
      <xdr:rowOff>1524000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E9B3B9-BCCB-4FDD-9875-A6A178032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11437" y="38136599"/>
          <a:ext cx="6399031" cy="3059026"/>
        </a:xfrm>
        <a:prstGeom prst="rect">
          <a:avLst/>
        </a:prstGeom>
      </xdr:spPr>
    </xdr:pic>
    <xdr:clientData/>
  </xdr:twoCellAnchor>
  <xdr:twoCellAnchor editAs="oneCell">
    <xdr:from>
      <xdr:col>3</xdr:col>
      <xdr:colOff>214310</xdr:colOff>
      <xdr:row>20</xdr:row>
      <xdr:rowOff>214313</xdr:rowOff>
    </xdr:from>
    <xdr:to>
      <xdr:col>3</xdr:col>
      <xdr:colOff>5072061</xdr:colOff>
      <xdr:row>21</xdr:row>
      <xdr:rowOff>1956013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97A81C-DCCF-4B04-B373-A13B0C19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54435" y="30551438"/>
          <a:ext cx="4857751" cy="3241888"/>
        </a:xfrm>
        <a:prstGeom prst="rect">
          <a:avLst/>
        </a:prstGeom>
      </xdr:spPr>
    </xdr:pic>
    <xdr:clientData/>
  </xdr:twoCellAnchor>
  <xdr:twoCellAnchor editAs="oneCell">
    <xdr:from>
      <xdr:col>1</xdr:col>
      <xdr:colOff>2011269</xdr:colOff>
      <xdr:row>15</xdr:row>
      <xdr:rowOff>66326</xdr:rowOff>
    </xdr:from>
    <xdr:to>
      <xdr:col>1</xdr:col>
      <xdr:colOff>6119812</xdr:colOff>
      <xdr:row>15</xdr:row>
      <xdr:rowOff>1569156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23800A-D815-D6D4-E29A-7ACF9D22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4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5400000">
          <a:off x="8362376" y="13765344"/>
          <a:ext cx="1502830" cy="4108543"/>
        </a:xfrm>
        <a:prstGeom prst="rect">
          <a:avLst/>
        </a:prstGeom>
      </xdr:spPr>
    </xdr:pic>
    <xdr:clientData/>
  </xdr:twoCellAnchor>
  <xdr:twoCellAnchor>
    <xdr:from>
      <xdr:col>3</xdr:col>
      <xdr:colOff>1095374</xdr:colOff>
      <xdr:row>22</xdr:row>
      <xdr:rowOff>190500</xdr:rowOff>
    </xdr:from>
    <xdr:to>
      <xdr:col>3</xdr:col>
      <xdr:colOff>4738686</xdr:colOff>
      <xdr:row>23</xdr:row>
      <xdr:rowOff>1690687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1931999-22F8-4316-A05F-9ECBBB2E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35499" y="34575750"/>
          <a:ext cx="3643312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5048251</xdr:colOff>
      <xdr:row>0</xdr:row>
      <xdr:rowOff>434331</xdr:rowOff>
    </xdr:from>
    <xdr:to>
      <xdr:col>1</xdr:col>
      <xdr:colOff>9001125</xdr:colOff>
      <xdr:row>3</xdr:row>
      <xdr:rowOff>428625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342822-F83F-813B-34CE-F7BAA2CB9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96501" y="434331"/>
          <a:ext cx="3952874" cy="1708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17EED275-5451-4D41-BCBA-73DC01673E97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CD1250C5-1F99-4753-91A7-E74FD986CC6A}"/>
            </a:ext>
          </a:extLst>
        </xdr:cNvPr>
        <xdr:cNvSpPr/>
      </xdr:nvSpPr>
      <xdr:spPr>
        <a:xfrm>
          <a:off x="76199" y="108585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5717D5A3-E574-402A-AD66-44D66733DF0B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48665E13-02C2-4299-BD9C-4CF874591A19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/Shared%20Documents/General/2-CUSTOMER-FOLDER/AIME%20LEON%20DORE/4-SS25/1-SAMPLE/2-STYLE-FILE/CUTTING%20DOCKET/MAINLINE/1.%20SS25WR013%20Casual%20Swim%20Trunk/DBTDLYNTEX-DOMEX2003.xls?1D2E2E76" TargetMode="External"/><Relationship Id="rId1" Type="http://schemas.openxmlformats.org/officeDocument/2006/relationships/externalLinkPath" Target="file:///\\1D2E2E76\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.ngo\Downloads\ALD-%20CUTTING%20DOCKET-%20SS24CT015%20ee%20-%20BULK.xlsx" TargetMode="External"/><Relationship Id="rId1" Type="http://schemas.openxmlformats.org/officeDocument/2006/relationships/externalLinkPath" Target="file:///C:\Users\vi.ngo\Downloads\ALD-%20CUTTING%20DOCKET-%20SS24CT015%20ee%20-%20BU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QUY CÁCH MAY"/>
      <sheetName val="PP COMMENT"/>
      <sheetName val="PPS COMMENT"/>
      <sheetName val="GRADED SPEC"/>
      <sheetName val="GRADED RULE"/>
      <sheetName val="3. ĐỊNH VỊ HÌNH IN.THÊU"/>
      <sheetName val="4. THÔNG SỐ SẢN XUẤT"/>
    </sheetNames>
    <sheetDataSet>
      <sheetData sheetId="0">
        <row r="7">
          <cell r="D7" t="str">
            <v>SS24CT016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32"/>
  <sheetViews>
    <sheetView view="pageBreakPreview" topLeftCell="A57" zoomScale="40" zoomScaleNormal="55" zoomScaleSheetLayoutView="40" zoomScalePageLayoutView="40" workbookViewId="0">
      <selection activeCell="U96" sqref="U96"/>
    </sheetView>
  </sheetViews>
  <sheetFormatPr defaultColWidth="9.26953125" defaultRowHeight="16.5"/>
  <cols>
    <col min="1" max="1" width="6.54296875" style="83" customWidth="1"/>
    <col min="2" max="2" width="32.453125" style="83" customWidth="1"/>
    <col min="3" max="3" width="15" style="83" customWidth="1"/>
    <col min="4" max="4" width="24.1796875" style="83" customWidth="1"/>
    <col min="5" max="5" width="16" style="83" customWidth="1"/>
    <col min="6" max="6" width="17.7265625" style="83" customWidth="1"/>
    <col min="7" max="7" width="17.7265625" style="84" customWidth="1"/>
    <col min="8" max="8" width="14" style="83" customWidth="1"/>
    <col min="9" max="9" width="18.54296875" style="83" customWidth="1"/>
    <col min="10" max="11" width="19" style="83" customWidth="1"/>
    <col min="12" max="12" width="18.7265625" style="83" customWidth="1"/>
    <col min="13" max="13" width="14.26953125" style="83" customWidth="1"/>
    <col min="14" max="16" width="20.7265625" style="83" customWidth="1"/>
    <col min="17" max="17" width="14.7265625" style="83" bestFit="1" customWidth="1"/>
    <col min="18" max="16384" width="9.26953125" style="83"/>
  </cols>
  <sheetData>
    <row r="1" spans="1:16" s="4" customFormat="1" ht="19.899999999999999" customHeight="1">
      <c r="A1" s="123"/>
      <c r="B1" s="123"/>
      <c r="C1" s="123"/>
      <c r="D1" s="124"/>
      <c r="E1" s="123"/>
      <c r="F1" s="123"/>
      <c r="G1" s="123"/>
      <c r="H1" s="123"/>
      <c r="I1" s="123"/>
      <c r="J1" s="123"/>
      <c r="K1" s="123"/>
      <c r="L1" s="125"/>
      <c r="M1" s="351" t="s">
        <v>0</v>
      </c>
      <c r="N1" s="351" t="s">
        <v>0</v>
      </c>
      <c r="O1" s="352" t="s">
        <v>1</v>
      </c>
      <c r="P1" s="352"/>
    </row>
    <row r="2" spans="1:16" s="4" customFormat="1" ht="19.899999999999999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5"/>
      <c r="M2" s="351" t="s">
        <v>2</v>
      </c>
      <c r="N2" s="351" t="s">
        <v>2</v>
      </c>
      <c r="O2" s="353" t="s">
        <v>3</v>
      </c>
      <c r="P2" s="353"/>
    </row>
    <row r="3" spans="1:16" s="4" customFormat="1" ht="19.899999999999999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5"/>
      <c r="M3" s="351" t="s">
        <v>4</v>
      </c>
      <c r="N3" s="351" t="s">
        <v>4</v>
      </c>
      <c r="O3" s="354" t="s">
        <v>5</v>
      </c>
      <c r="P3" s="352"/>
    </row>
    <row r="4" spans="1:16" s="5" customFormat="1" ht="39.65" customHeight="1" thickBot="1">
      <c r="B4" s="6" t="s">
        <v>6</v>
      </c>
      <c r="G4" s="7"/>
    </row>
    <row r="5" spans="1:16" s="5" customFormat="1" ht="53.25" customHeight="1">
      <c r="B5" s="8" t="s">
        <v>7</v>
      </c>
      <c r="C5" s="8"/>
      <c r="D5" s="6"/>
      <c r="F5" s="9"/>
      <c r="G5" s="356" t="s">
        <v>8</v>
      </c>
      <c r="H5" s="357"/>
      <c r="I5" s="357"/>
      <c r="J5" s="357"/>
      <c r="K5" s="357"/>
      <c r="L5" s="358"/>
    </row>
    <row r="6" spans="1:16" s="10" customFormat="1" ht="53.25" customHeight="1">
      <c r="B6" s="11" t="s">
        <v>9</v>
      </c>
      <c r="C6" s="11"/>
      <c r="D6" s="355" t="s">
        <v>10</v>
      </c>
      <c r="E6" s="355"/>
      <c r="F6" s="368"/>
      <c r="G6" s="359"/>
      <c r="H6" s="360"/>
      <c r="I6" s="360"/>
      <c r="J6" s="360"/>
      <c r="K6" s="360"/>
      <c r="L6" s="361"/>
      <c r="M6" s="13"/>
      <c r="N6" s="13"/>
      <c r="O6" s="13"/>
      <c r="P6" s="13"/>
    </row>
    <row r="7" spans="1:16" s="10" customFormat="1" ht="53.25" customHeight="1">
      <c r="B7" s="11" t="s">
        <v>11</v>
      </c>
      <c r="C7" s="11"/>
      <c r="D7" s="12" t="s">
        <v>12</v>
      </c>
      <c r="E7" s="12"/>
      <c r="F7" s="11"/>
      <c r="G7" s="359"/>
      <c r="H7" s="360"/>
      <c r="I7" s="360"/>
      <c r="J7" s="360"/>
      <c r="K7" s="360"/>
      <c r="L7" s="361"/>
      <c r="M7" s="13"/>
      <c r="N7" s="13"/>
      <c r="O7" s="13"/>
      <c r="P7" s="13"/>
    </row>
    <row r="8" spans="1:16" s="10" customFormat="1" ht="66.75" customHeight="1" thickBot="1">
      <c r="B8" s="11" t="s">
        <v>13</v>
      </c>
      <c r="C8" s="11"/>
      <c r="D8" s="355" t="s">
        <v>14</v>
      </c>
      <c r="E8" s="355"/>
      <c r="F8" s="355"/>
      <c r="G8" s="362"/>
      <c r="H8" s="363"/>
      <c r="I8" s="363"/>
      <c r="J8" s="363"/>
      <c r="K8" s="363"/>
      <c r="L8" s="364"/>
      <c r="M8" s="13"/>
      <c r="N8" s="13"/>
      <c r="O8" s="13"/>
      <c r="P8" s="13"/>
    </row>
    <row r="9" spans="1:16" s="14" customFormat="1" ht="33" customHeight="1">
      <c r="B9" s="15" t="s">
        <v>15</v>
      </c>
      <c r="C9" s="15"/>
      <c r="D9" s="149" t="s">
        <v>16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 customHeight="1">
      <c r="B10" s="19" t="s">
        <v>17</v>
      </c>
      <c r="C10" s="19"/>
      <c r="D10" s="20" t="s">
        <v>18</v>
      </c>
      <c r="E10" s="20"/>
      <c r="F10" s="20"/>
      <c r="G10" s="21"/>
      <c r="H10" s="20"/>
      <c r="I10" s="22"/>
      <c r="J10" s="22" t="s">
        <v>19</v>
      </c>
      <c r="K10" s="22"/>
      <c r="L10" s="22" t="s">
        <v>20</v>
      </c>
      <c r="M10" s="23"/>
      <c r="N10" s="23"/>
      <c r="O10" s="23"/>
      <c r="P10" s="23"/>
    </row>
    <row r="11" spans="1:16" s="14" customFormat="1" ht="60" customHeight="1">
      <c r="B11" s="22" t="s">
        <v>21</v>
      </c>
      <c r="C11" s="22"/>
      <c r="D11" s="365">
        <v>45415</v>
      </c>
      <c r="E11" s="366"/>
      <c r="F11" s="366"/>
      <c r="G11" s="24"/>
      <c r="H11" s="25"/>
      <c r="I11" s="22"/>
      <c r="J11" s="22" t="s">
        <v>22</v>
      </c>
      <c r="K11" s="22"/>
      <c r="L11" s="367" t="s">
        <v>23</v>
      </c>
      <c r="M11" s="367"/>
      <c r="N11" s="367"/>
      <c r="O11" s="367"/>
      <c r="P11" s="367"/>
    </row>
    <row r="12" spans="1:16" s="14" customFormat="1" ht="33" customHeight="1">
      <c r="B12" s="22" t="s">
        <v>24</v>
      </c>
      <c r="C12" s="22"/>
      <c r="D12" s="26"/>
      <c r="E12" s="22"/>
      <c r="F12" s="22"/>
      <c r="G12" s="27"/>
      <c r="H12" s="28"/>
      <c r="I12" s="22"/>
      <c r="J12" s="22" t="s">
        <v>25</v>
      </c>
      <c r="L12" s="22" t="s">
        <v>26</v>
      </c>
      <c r="M12" s="22"/>
      <c r="N12" s="28"/>
      <c r="O12" s="28"/>
      <c r="P12" s="23"/>
    </row>
    <row r="13" spans="1:16" s="14" customFormat="1" ht="33" customHeight="1">
      <c r="B13" s="369"/>
      <c r="C13" s="369"/>
      <c r="D13" s="369"/>
      <c r="E13" s="369"/>
      <c r="F13" s="369"/>
      <c r="G13" s="27"/>
      <c r="H13" s="28"/>
      <c r="I13" s="22"/>
      <c r="J13" s="22" t="s">
        <v>27</v>
      </c>
      <c r="K13" s="22"/>
      <c r="L13" s="22">
        <v>120</v>
      </c>
      <c r="M13" s="28"/>
      <c r="N13" s="23"/>
      <c r="O13" s="23"/>
      <c r="P13" s="28"/>
    </row>
    <row r="14" spans="1:16" s="14" customFormat="1" ht="33" customHeight="1">
      <c r="B14" s="22" t="s">
        <v>28</v>
      </c>
      <c r="C14" s="22"/>
      <c r="D14" s="22" t="s">
        <v>29</v>
      </c>
      <c r="E14" s="22"/>
      <c r="F14" s="22"/>
      <c r="G14" s="29"/>
      <c r="H14" s="22"/>
      <c r="I14" s="22"/>
      <c r="J14" s="22" t="s">
        <v>30</v>
      </c>
      <c r="K14" s="22"/>
      <c r="L14" s="23" t="s">
        <v>31</v>
      </c>
      <c r="M14" s="23"/>
      <c r="N14" s="23"/>
      <c r="O14" s="23"/>
      <c r="P14" s="23"/>
    </row>
    <row r="15" spans="1:16" s="14" customFormat="1" ht="33" customHeight="1">
      <c r="B15" s="30" t="s">
        <v>32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3.1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6" s="5" customFormat="1" ht="35.65" customHeight="1">
      <c r="B17" s="34"/>
      <c r="C17" s="157" t="s">
        <v>33</v>
      </c>
      <c r="D17" s="149" t="s">
        <v>34</v>
      </c>
      <c r="E17" s="35" t="s">
        <v>35</v>
      </c>
      <c r="F17" s="35"/>
      <c r="G17" s="35" t="s">
        <v>36</v>
      </c>
      <c r="H17" s="35" t="s">
        <v>37</v>
      </c>
      <c r="I17" s="35" t="s">
        <v>38</v>
      </c>
      <c r="J17" s="35" t="s">
        <v>39</v>
      </c>
      <c r="K17" s="35" t="s">
        <v>40</v>
      </c>
      <c r="L17" s="35" t="s">
        <v>41</v>
      </c>
      <c r="M17" s="35"/>
      <c r="N17" s="35"/>
      <c r="O17" s="35"/>
      <c r="P17" s="151" t="s">
        <v>42</v>
      </c>
    </row>
    <row r="18" spans="2:16" s="5" customFormat="1" ht="35.65" customHeight="1">
      <c r="B18" s="150" t="s">
        <v>43</v>
      </c>
      <c r="C18" s="159"/>
      <c r="D18" s="37" t="s">
        <v>44</v>
      </c>
      <c r="E18" s="38"/>
      <c r="G18" s="39"/>
      <c r="H18" s="39"/>
      <c r="I18" s="39">
        <v>2</v>
      </c>
      <c r="J18" s="39"/>
      <c r="K18" s="39"/>
      <c r="L18" s="39"/>
      <c r="M18" s="370"/>
      <c r="N18" s="370"/>
      <c r="O18" s="370"/>
      <c r="P18" s="40">
        <f>SUM(E18:O18)</f>
        <v>2</v>
      </c>
    </row>
    <row r="19" spans="2:16" s="5" customFormat="1" ht="35.65" customHeight="1">
      <c r="B19" s="150" t="s">
        <v>45</v>
      </c>
      <c r="C19" s="159"/>
      <c r="D19" s="38" t="str">
        <f>+D18</f>
        <v>BRIGHT WHITE</v>
      </c>
      <c r="E19" s="38"/>
      <c r="G19" s="39"/>
      <c r="H19" s="39"/>
      <c r="I19" s="39">
        <v>1</v>
      </c>
      <c r="J19" s="39"/>
      <c r="K19" s="39"/>
      <c r="L19" s="39"/>
      <c r="M19" s="371"/>
      <c r="N19" s="371"/>
      <c r="O19" s="371"/>
      <c r="P19" s="40">
        <f t="shared" ref="P19:P21" si="0">SUM(E19:O19)</f>
        <v>1</v>
      </c>
    </row>
    <row r="20" spans="2:16" s="5" customFormat="1" ht="35.65" hidden="1" customHeight="1">
      <c r="B20" s="150" t="s">
        <v>46</v>
      </c>
      <c r="C20" s="159"/>
      <c r="D20" s="38" t="str">
        <f>D19</f>
        <v>BRIGHT WHITE</v>
      </c>
      <c r="E20" s="38"/>
      <c r="F20" s="39"/>
      <c r="G20" s="39"/>
      <c r="H20" s="39"/>
      <c r="I20" s="39">
        <v>2</v>
      </c>
      <c r="J20" s="39"/>
      <c r="K20" s="39"/>
      <c r="L20" s="210"/>
      <c r="M20" s="371"/>
      <c r="N20" s="371"/>
      <c r="O20" s="371"/>
      <c r="P20" s="40">
        <f t="shared" si="0"/>
        <v>2</v>
      </c>
    </row>
    <row r="21" spans="2:16" s="5" customFormat="1" ht="35.65" customHeight="1">
      <c r="B21" s="150" t="s">
        <v>47</v>
      </c>
      <c r="C21" s="159"/>
      <c r="D21" s="38" t="str">
        <f>D20</f>
        <v>BRIGHT WHITE</v>
      </c>
      <c r="E21" s="38"/>
      <c r="F21" s="39"/>
      <c r="G21" s="39"/>
      <c r="H21" s="39"/>
      <c r="I21" s="39">
        <v>0</v>
      </c>
      <c r="J21" s="39"/>
      <c r="K21" s="39"/>
      <c r="L21" s="210"/>
      <c r="M21" s="372"/>
      <c r="N21" s="372"/>
      <c r="O21" s="372"/>
      <c r="P21" s="40">
        <f t="shared" si="0"/>
        <v>0</v>
      </c>
    </row>
    <row r="22" spans="2:16" s="6" customFormat="1" ht="35.5" customHeight="1">
      <c r="B22" s="152" t="s">
        <v>48</v>
      </c>
      <c r="C22" s="158"/>
      <c r="D22" s="155" t="str">
        <f>D21</f>
        <v>BRIGHT WHITE</v>
      </c>
      <c r="E22" s="153"/>
      <c r="F22" s="154"/>
      <c r="G22" s="154"/>
      <c r="H22" s="154"/>
      <c r="I22" s="154">
        <f>SUBTOTAL(9,I18:I21)</f>
        <v>3</v>
      </c>
      <c r="J22" s="154"/>
      <c r="K22" s="154"/>
      <c r="L22" s="154"/>
      <c r="M22" s="154"/>
      <c r="N22" s="154"/>
      <c r="O22" s="154"/>
      <c r="P22" s="154">
        <f>SUBTOTAL(9,P18:P21)</f>
        <v>3</v>
      </c>
    </row>
    <row r="23" spans="2:16" s="5" customFormat="1" ht="39">
      <c r="B23" s="12"/>
      <c r="C23" s="12"/>
      <c r="D23" s="12"/>
      <c r="E23" s="41"/>
      <c r="F23" s="41"/>
      <c r="G23" s="39"/>
      <c r="H23" s="41"/>
      <c r="I23" s="41"/>
      <c r="J23" s="41"/>
      <c r="K23" s="41"/>
      <c r="L23" s="41"/>
      <c r="M23" s="42"/>
      <c r="N23" s="43"/>
      <c r="O23" s="43"/>
      <c r="P23" s="44"/>
    </row>
    <row r="24" spans="2:16" s="5" customFormat="1" ht="35.65" hidden="1" customHeight="1">
      <c r="B24" s="34"/>
      <c r="C24" s="157" t="s">
        <v>33</v>
      </c>
      <c r="D24" s="149" t="s">
        <v>34</v>
      </c>
      <c r="E24" s="35" t="s">
        <v>35</v>
      </c>
      <c r="F24" s="35"/>
      <c r="G24" s="35" t="s">
        <v>36</v>
      </c>
      <c r="H24" s="35" t="s">
        <v>37</v>
      </c>
      <c r="I24" s="35" t="s">
        <v>38</v>
      </c>
      <c r="J24" s="35" t="s">
        <v>39</v>
      </c>
      <c r="K24" s="35" t="s">
        <v>40</v>
      </c>
      <c r="L24" s="35" t="s">
        <v>41</v>
      </c>
      <c r="M24" s="35"/>
      <c r="N24" s="35"/>
      <c r="O24" s="35"/>
      <c r="P24" s="151" t="s">
        <v>42</v>
      </c>
    </row>
    <row r="25" spans="2:16" s="5" customFormat="1" ht="39" hidden="1">
      <c r="B25" s="150" t="s">
        <v>43</v>
      </c>
      <c r="C25" s="36"/>
      <c r="D25" s="37" t="s">
        <v>49</v>
      </c>
      <c r="E25" s="38"/>
      <c r="F25" s="39"/>
      <c r="G25" s="39">
        <v>37</v>
      </c>
      <c r="H25" s="39">
        <v>113</v>
      </c>
      <c r="I25" s="39">
        <v>295</v>
      </c>
      <c r="J25" s="39">
        <v>332</v>
      </c>
      <c r="K25" s="39">
        <v>173</v>
      </c>
      <c r="L25" s="39">
        <v>50</v>
      </c>
      <c r="M25" s="370"/>
      <c r="N25" s="370"/>
      <c r="O25" s="370"/>
      <c r="P25" s="40">
        <f>SUM(E25:O25)</f>
        <v>1000</v>
      </c>
    </row>
    <row r="26" spans="2:16" s="5" customFormat="1" ht="39" hidden="1">
      <c r="B26" s="150" t="s">
        <v>45</v>
      </c>
      <c r="C26" s="36"/>
      <c r="D26" s="37" t="str">
        <f>+D25</f>
        <v>Jet Black</v>
      </c>
      <c r="E26" s="38"/>
      <c r="F26" s="39"/>
      <c r="G26" s="39">
        <f>ROUND(G25*5%,0)</f>
        <v>2</v>
      </c>
      <c r="H26" s="39">
        <f>ROUND(H25*5%,0)-3</f>
        <v>3</v>
      </c>
      <c r="I26" s="39">
        <f>ROUND(I25*5%,0)-7</f>
        <v>8</v>
      </c>
      <c r="J26" s="39">
        <f>ROUND(J25*5%,0)-9</f>
        <v>8</v>
      </c>
      <c r="K26" s="39">
        <f>ROUND(K25*5%,0)-3</f>
        <v>6</v>
      </c>
      <c r="L26" s="39">
        <f>ROUND(L25*5%,0)</f>
        <v>3</v>
      </c>
      <c r="M26" s="371"/>
      <c r="N26" s="371"/>
      <c r="O26" s="371"/>
      <c r="P26" s="40">
        <f t="shared" ref="P26:P28" si="1">SUM(E26:O26)</f>
        <v>30</v>
      </c>
    </row>
    <row r="27" spans="2:16" s="5" customFormat="1" ht="39" hidden="1">
      <c r="B27" s="150" t="s">
        <v>46</v>
      </c>
      <c r="C27" s="36"/>
      <c r="D27" s="38" t="str">
        <f>D26</f>
        <v>Jet Black</v>
      </c>
      <c r="E27" s="38"/>
      <c r="F27" s="39"/>
      <c r="G27" s="39">
        <v>1</v>
      </c>
      <c r="H27" s="39">
        <v>2</v>
      </c>
      <c r="I27" s="39" t="s">
        <v>50</v>
      </c>
      <c r="J27" s="39">
        <v>1</v>
      </c>
      <c r="K27" s="39">
        <v>1</v>
      </c>
      <c r="L27" s="210">
        <v>1</v>
      </c>
      <c r="M27" s="371"/>
      <c r="N27" s="371"/>
      <c r="O27" s="371"/>
      <c r="P27" s="40">
        <f t="shared" si="1"/>
        <v>6</v>
      </c>
    </row>
    <row r="28" spans="2:16" s="5" customFormat="1" ht="39" hidden="1">
      <c r="B28" s="150" t="s">
        <v>47</v>
      </c>
      <c r="C28" s="36"/>
      <c r="D28" s="38" t="str">
        <f>D27</f>
        <v>Jet Black</v>
      </c>
      <c r="E28" s="38"/>
      <c r="F28" s="39"/>
      <c r="G28" s="39"/>
      <c r="H28" s="39">
        <v>1</v>
      </c>
      <c r="I28" s="39">
        <v>1</v>
      </c>
      <c r="J28" s="39">
        <v>1</v>
      </c>
      <c r="K28" s="39">
        <v>1</v>
      </c>
      <c r="L28" s="210"/>
      <c r="M28" s="372"/>
      <c r="N28" s="372"/>
      <c r="O28" s="372"/>
      <c r="P28" s="40">
        <f t="shared" si="1"/>
        <v>4</v>
      </c>
    </row>
    <row r="29" spans="2:16" s="6" customFormat="1" ht="35.5" hidden="1" customHeight="1">
      <c r="B29" s="152" t="s">
        <v>48</v>
      </c>
      <c r="C29" s="158"/>
      <c r="D29" s="155" t="str">
        <f>D28</f>
        <v>Jet Black</v>
      </c>
      <c r="E29" s="153"/>
      <c r="F29" s="154"/>
      <c r="G29" s="154">
        <f>SUM(G25:G28)</f>
        <v>40</v>
      </c>
      <c r="H29" s="154">
        <f t="shared" ref="H29" si="2">SUM(H25:H28)</f>
        <v>119</v>
      </c>
      <c r="I29" s="154">
        <f t="shared" ref="I29" si="3">SUM(I25:I28)</f>
        <v>304</v>
      </c>
      <c r="J29" s="154">
        <f t="shared" ref="J29" si="4">SUM(J25:J28)</f>
        <v>342</v>
      </c>
      <c r="K29" s="154">
        <f t="shared" ref="K29" si="5">SUM(K25:K28)</f>
        <v>181</v>
      </c>
      <c r="L29" s="154">
        <f t="shared" ref="L29" si="6">SUM(L25:L28)</f>
        <v>54</v>
      </c>
      <c r="M29" s="154"/>
      <c r="N29" s="154"/>
      <c r="O29" s="154"/>
      <c r="P29" s="154">
        <f t="shared" ref="P29" si="7">SUM(P25:P28)</f>
        <v>1040</v>
      </c>
    </row>
    <row r="30" spans="2:16" s="5" customFormat="1" ht="39" hidden="1">
      <c r="B30" s="12"/>
      <c r="C30" s="12"/>
      <c r="D30" s="12"/>
      <c r="E30" s="41"/>
      <c r="F30" s="41"/>
      <c r="G30" s="39"/>
      <c r="H30" s="41"/>
      <c r="I30" s="41"/>
      <c r="J30" s="41"/>
      <c r="K30" s="41"/>
      <c r="L30" s="41"/>
      <c r="M30" s="42"/>
      <c r="N30" s="43"/>
      <c r="O30" s="43"/>
      <c r="P30" s="44"/>
    </row>
    <row r="31" spans="2:16" s="5" customFormat="1" ht="35.65" hidden="1" customHeight="1">
      <c r="B31" s="34"/>
      <c r="C31" s="157" t="s">
        <v>33</v>
      </c>
      <c r="D31" s="149" t="s">
        <v>34</v>
      </c>
      <c r="E31" s="35" t="s">
        <v>35</v>
      </c>
      <c r="F31" s="35"/>
      <c r="G31" s="35" t="s">
        <v>36</v>
      </c>
      <c r="H31" s="35" t="s">
        <v>37</v>
      </c>
      <c r="I31" s="35" t="s">
        <v>38</v>
      </c>
      <c r="J31" s="35" t="s">
        <v>39</v>
      </c>
      <c r="K31" s="35" t="s">
        <v>40</v>
      </c>
      <c r="L31" s="35" t="s">
        <v>41</v>
      </c>
      <c r="M31" s="35"/>
      <c r="N31" s="35"/>
      <c r="O31" s="35"/>
      <c r="P31" s="151" t="s">
        <v>42</v>
      </c>
    </row>
    <row r="32" spans="2:16" s="5" customFormat="1" ht="39" hidden="1">
      <c r="B32" s="150" t="s">
        <v>43</v>
      </c>
      <c r="C32" s="36"/>
      <c r="D32" s="37" t="s">
        <v>51</v>
      </c>
      <c r="E32" s="38"/>
      <c r="F32" s="39"/>
      <c r="G32" s="39">
        <v>37</v>
      </c>
      <c r="H32" s="39">
        <v>113</v>
      </c>
      <c r="I32" s="39">
        <v>295</v>
      </c>
      <c r="J32" s="39">
        <v>332</v>
      </c>
      <c r="K32" s="39">
        <v>173</v>
      </c>
      <c r="L32" s="39">
        <v>50</v>
      </c>
      <c r="M32" s="370"/>
      <c r="N32" s="370"/>
      <c r="O32" s="370"/>
      <c r="P32" s="40">
        <f>SUM(E32:O32)</f>
        <v>1000</v>
      </c>
    </row>
    <row r="33" spans="1:16" s="5" customFormat="1" ht="39" hidden="1">
      <c r="B33" s="150" t="s">
        <v>45</v>
      </c>
      <c r="C33" s="36"/>
      <c r="D33" s="38" t="str">
        <f>D32</f>
        <v>Silver Mix</v>
      </c>
      <c r="E33" s="38"/>
      <c r="F33" s="39"/>
      <c r="G33" s="39">
        <f>ROUND(G32*5%,0)</f>
        <v>2</v>
      </c>
      <c r="H33" s="39">
        <f>ROUND(H32*5%,0)-3</f>
        <v>3</v>
      </c>
      <c r="I33" s="39">
        <f>ROUND(I32*5%,0)-7</f>
        <v>8</v>
      </c>
      <c r="J33" s="39">
        <f>ROUND(J32*5%,0)-9</f>
        <v>8</v>
      </c>
      <c r="K33" s="39">
        <f>ROUND(K32*5%,0)-3</f>
        <v>6</v>
      </c>
      <c r="L33" s="39">
        <f>ROUND(L32*5%,0)</f>
        <v>3</v>
      </c>
      <c r="M33" s="371"/>
      <c r="N33" s="371"/>
      <c r="O33" s="371"/>
      <c r="P33" s="40">
        <f t="shared" ref="P33:P35" si="8">SUM(E33:O33)</f>
        <v>30</v>
      </c>
    </row>
    <row r="34" spans="1:16" s="5" customFormat="1" ht="39" hidden="1">
      <c r="B34" s="150" t="s">
        <v>46</v>
      </c>
      <c r="C34" s="36"/>
      <c r="D34" s="38" t="str">
        <f>D33</f>
        <v>Silver Mix</v>
      </c>
      <c r="E34" s="38"/>
      <c r="F34" s="39"/>
      <c r="G34" s="39">
        <v>1</v>
      </c>
      <c r="H34" s="39">
        <v>2</v>
      </c>
      <c r="I34" s="39">
        <v>2</v>
      </c>
      <c r="J34" s="39">
        <v>1</v>
      </c>
      <c r="K34" s="39">
        <v>1</v>
      </c>
      <c r="L34" s="210">
        <v>1</v>
      </c>
      <c r="M34" s="371"/>
      <c r="N34" s="371"/>
      <c r="O34" s="371"/>
      <c r="P34" s="40">
        <f t="shared" si="8"/>
        <v>8</v>
      </c>
    </row>
    <row r="35" spans="1:16" s="5" customFormat="1" ht="39" hidden="1">
      <c r="B35" s="150" t="s">
        <v>47</v>
      </c>
      <c r="C35" s="36"/>
      <c r="D35" s="38" t="str">
        <f>D34</f>
        <v>Silver Mix</v>
      </c>
      <c r="E35" s="38"/>
      <c r="F35" s="39"/>
      <c r="G35" s="39"/>
      <c r="H35" s="39">
        <v>1</v>
      </c>
      <c r="I35" s="39">
        <v>1</v>
      </c>
      <c r="J35" s="39">
        <v>1</v>
      </c>
      <c r="K35" s="39">
        <v>1</v>
      </c>
      <c r="L35" s="210"/>
      <c r="M35" s="372"/>
      <c r="N35" s="372"/>
      <c r="O35" s="372"/>
      <c r="P35" s="40">
        <f t="shared" si="8"/>
        <v>4</v>
      </c>
    </row>
    <row r="36" spans="1:16" s="6" customFormat="1" ht="35.5" hidden="1" customHeight="1">
      <c r="B36" s="152" t="s">
        <v>48</v>
      </c>
      <c r="C36" s="158"/>
      <c r="D36" s="155" t="str">
        <f>+D33</f>
        <v>Silver Mix</v>
      </c>
      <c r="E36" s="153"/>
      <c r="F36" s="154"/>
      <c r="G36" s="154">
        <f>SUM(G32:G35)</f>
        <v>40</v>
      </c>
      <c r="H36" s="154">
        <f t="shared" ref="H36" si="9">SUM(H32:H35)</f>
        <v>119</v>
      </c>
      <c r="I36" s="154">
        <f t="shared" ref="I36" si="10">SUM(I32:I35)</f>
        <v>306</v>
      </c>
      <c r="J36" s="154">
        <f t="shared" ref="J36" si="11">SUM(J32:J35)</f>
        <v>342</v>
      </c>
      <c r="K36" s="154">
        <f t="shared" ref="K36" si="12">SUM(K32:K35)</f>
        <v>181</v>
      </c>
      <c r="L36" s="154">
        <f t="shared" ref="L36" si="13">SUM(L32:L35)</f>
        <v>54</v>
      </c>
      <c r="M36" s="154"/>
      <c r="N36" s="154"/>
      <c r="O36" s="154"/>
      <c r="P36" s="154">
        <f t="shared" ref="P36" si="14">SUM(P32:P35)</f>
        <v>1042</v>
      </c>
    </row>
    <row r="37" spans="1:16" s="14" customFormat="1" ht="27" customHeight="1">
      <c r="B37" s="30"/>
      <c r="C37" s="30"/>
      <c r="D37" s="30"/>
      <c r="E37" s="45"/>
      <c r="F37" s="45"/>
      <c r="G37" s="39"/>
      <c r="H37" s="45"/>
      <c r="I37" s="45"/>
      <c r="J37" s="45"/>
      <c r="K37" s="45"/>
      <c r="L37" s="45"/>
      <c r="M37" s="46"/>
      <c r="N37" s="47"/>
      <c r="O37" s="47"/>
      <c r="P37" s="48"/>
    </row>
    <row r="38" spans="1:16" s="49" customFormat="1" ht="42.65" customHeight="1">
      <c r="B38" s="140" t="s">
        <v>52</v>
      </c>
      <c r="C38" s="141"/>
      <c r="D38" s="140"/>
      <c r="E38" s="142"/>
      <c r="F38" s="143"/>
      <c r="G38" s="143"/>
      <c r="H38" s="143"/>
      <c r="I38" s="143">
        <f>I22</f>
        <v>3</v>
      </c>
      <c r="J38" s="143"/>
      <c r="K38" s="143"/>
      <c r="L38" s="143"/>
      <c r="M38" s="143"/>
      <c r="N38" s="143"/>
      <c r="O38" s="143"/>
      <c r="P38" s="143">
        <f>P22</f>
        <v>3</v>
      </c>
    </row>
    <row r="39" spans="1:16" s="50" customFormat="1" ht="20.25" customHeight="1">
      <c r="B39" s="51"/>
      <c r="C39" s="51"/>
      <c r="D39" s="52"/>
      <c r="E39" s="53"/>
      <c r="F39" s="54"/>
      <c r="G39" s="55"/>
      <c r="H39" s="56"/>
      <c r="I39" s="56"/>
      <c r="J39" s="56"/>
      <c r="K39" s="56"/>
      <c r="L39" s="57"/>
      <c r="M39" s="58"/>
      <c r="N39" s="54"/>
      <c r="O39" s="54"/>
      <c r="P39" s="54"/>
    </row>
    <row r="40" spans="1:16" s="4" customFormat="1" ht="30.75" customHeight="1" thickBot="1">
      <c r="B40" s="144" t="s">
        <v>53</v>
      </c>
      <c r="C40" s="226"/>
      <c r="D40" s="59"/>
      <c r="E40" s="59"/>
      <c r="F40" s="60"/>
      <c r="G40" s="61"/>
      <c r="H40" s="60"/>
      <c r="I40" s="60"/>
      <c r="J40" s="60"/>
      <c r="K40" s="60"/>
      <c r="L40" s="60"/>
      <c r="N40" s="62"/>
      <c r="O40" s="62"/>
      <c r="P40" s="63"/>
    </row>
    <row r="41" spans="1:16" s="64" customFormat="1" ht="153" customHeight="1">
      <c r="A41" s="379" t="s">
        <v>54</v>
      </c>
      <c r="B41" s="380"/>
      <c r="C41" s="380"/>
      <c r="D41" s="167" t="s">
        <v>55</v>
      </c>
      <c r="E41" s="168" t="s">
        <v>56</v>
      </c>
      <c r="F41" s="167" t="s">
        <v>57</v>
      </c>
      <c r="G41" s="169" t="s">
        <v>58</v>
      </c>
      <c r="H41" s="169" t="s">
        <v>59</v>
      </c>
      <c r="I41" s="169" t="s">
        <v>60</v>
      </c>
      <c r="J41" s="169" t="s">
        <v>61</v>
      </c>
      <c r="K41" s="246" t="s">
        <v>62</v>
      </c>
      <c r="L41" s="246" t="s">
        <v>63</v>
      </c>
      <c r="M41" s="246" t="s">
        <v>64</v>
      </c>
      <c r="N41" s="276" t="s">
        <v>65</v>
      </c>
      <c r="O41" s="284"/>
      <c r="P41" s="285"/>
    </row>
    <row r="42" spans="1:16" s="64" customFormat="1" ht="41.25" customHeight="1">
      <c r="A42" s="295" t="str">
        <f>D22</f>
        <v>BRIGHT WHITE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</row>
    <row r="43" spans="1:16" s="188" customFormat="1" ht="153.75" customHeight="1">
      <c r="A43" s="181">
        <v>1</v>
      </c>
      <c r="B43" s="274" t="str">
        <f>L11</f>
        <v xml:space="preserve">TT-SJ30SX2-W120 - SINGLE JERSEY 100% COTTON 30'S/1 x 2CM) 245GSM </v>
      </c>
      <c r="C43" s="275"/>
      <c r="D43" s="182" t="s">
        <v>66</v>
      </c>
      <c r="E43" s="183" t="str">
        <f>D22</f>
        <v>BRIGHT WHITE</v>
      </c>
      <c r="F43" s="184" t="s">
        <v>38</v>
      </c>
      <c r="G43" s="185">
        <f>$P$22</f>
        <v>3</v>
      </c>
      <c r="H43" s="250">
        <v>1.06</v>
      </c>
      <c r="I43" s="186">
        <f t="shared" ref="I43" si="15">G43*H43</f>
        <v>3.18</v>
      </c>
      <c r="J43" s="245">
        <f>I43*2.3%+(I43/25)*0.5+1</f>
        <v>1.1367400000000001</v>
      </c>
      <c r="K43" s="186">
        <v>4</v>
      </c>
      <c r="L43" s="186"/>
      <c r="M43" s="187">
        <f>+K43+J43+I43</f>
        <v>8.3167399999999994</v>
      </c>
      <c r="N43" s="286"/>
      <c r="O43" s="287"/>
      <c r="P43" s="288"/>
    </row>
    <row r="44" spans="1:16" s="188" customFormat="1" ht="153.75" customHeight="1">
      <c r="A44" s="181">
        <v>2</v>
      </c>
      <c r="B44" s="274" t="s">
        <v>67</v>
      </c>
      <c r="C44" s="275"/>
      <c r="D44" s="182" t="s">
        <v>68</v>
      </c>
      <c r="E44" s="183" t="str">
        <f>E43</f>
        <v>BRIGHT WHITE</v>
      </c>
      <c r="F44" s="184" t="s">
        <v>69</v>
      </c>
      <c r="G44" s="185">
        <f>G43</f>
        <v>3</v>
      </c>
      <c r="H44" s="250">
        <v>2.1999999999999999E-2</v>
      </c>
      <c r="I44" s="186">
        <f t="shared" ref="I44" si="16">G44*H44</f>
        <v>6.6000000000000003E-2</v>
      </c>
      <c r="J44" s="245">
        <f>I44*1.7%+(I44/30)*0.5+1</f>
        <v>1.0022219999999999</v>
      </c>
      <c r="K44" s="186"/>
      <c r="L44" s="186"/>
      <c r="M44" s="187">
        <f>+K44+J44+I44</f>
        <v>1.068222</v>
      </c>
      <c r="N44" s="286"/>
      <c r="O44" s="287"/>
      <c r="P44" s="288"/>
    </row>
    <row r="45" spans="1:16" s="64" customFormat="1" ht="41.25" hidden="1" customHeight="1">
      <c r="A45" s="295" t="str">
        <f>D25</f>
        <v>Jet Black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</row>
    <row r="46" spans="1:16" s="188" customFormat="1" ht="60" hidden="1">
      <c r="A46" s="181">
        <v>1</v>
      </c>
      <c r="B46" s="274" t="str">
        <f>B43</f>
        <v xml:space="preserve">TT-SJ30SX2-W120 - SINGLE JERSEY 100% COTTON 30'S/1 x 2CM) 245GSM </v>
      </c>
      <c r="C46" s="275"/>
      <c r="D46" s="182" t="s">
        <v>66</v>
      </c>
      <c r="E46" s="183" t="str">
        <f>D25</f>
        <v>Jet Black</v>
      </c>
      <c r="F46" s="184" t="s">
        <v>38</v>
      </c>
      <c r="G46" s="185">
        <f>$P$29</f>
        <v>1040</v>
      </c>
      <c r="H46" s="250">
        <v>1.06</v>
      </c>
      <c r="I46" s="186">
        <f t="shared" ref="I46:I47" si="17">G46*H46</f>
        <v>1102.4000000000001</v>
      </c>
      <c r="J46" s="245">
        <f>I46*1.8%+(I46/25)*0.5</f>
        <v>41.891200000000005</v>
      </c>
      <c r="K46" s="186">
        <v>4</v>
      </c>
      <c r="L46" s="247"/>
      <c r="M46" s="187">
        <f>+K46+J46+I46</f>
        <v>1148.2912000000001</v>
      </c>
      <c r="N46" s="289"/>
      <c r="O46" s="290"/>
      <c r="P46" s="291"/>
    </row>
    <row r="47" spans="1:16" s="188" customFormat="1" ht="91.5" hidden="1" customHeight="1">
      <c r="A47" s="181">
        <v>2</v>
      </c>
      <c r="B47" s="325" t="s">
        <v>67</v>
      </c>
      <c r="C47" s="326"/>
      <c r="D47" s="182" t="s">
        <v>68</v>
      </c>
      <c r="E47" s="183" t="str">
        <f>E46</f>
        <v>Jet Black</v>
      </c>
      <c r="F47" s="184" t="s">
        <v>38</v>
      </c>
      <c r="G47" s="185">
        <f>G46</f>
        <v>1040</v>
      </c>
      <c r="H47" s="184">
        <v>2.1999999999999999E-2</v>
      </c>
      <c r="I47" s="186">
        <f t="shared" si="17"/>
        <v>22.88</v>
      </c>
      <c r="J47" s="245">
        <f>I47*4.3%+(I47/25)*0.5+1</f>
        <v>2.4414400000000001</v>
      </c>
      <c r="K47" s="186"/>
      <c r="L47" s="247"/>
      <c r="M47" s="187">
        <f>+K47+J47+I47</f>
        <v>25.321439999999999</v>
      </c>
      <c r="N47" s="286"/>
      <c r="O47" s="287"/>
      <c r="P47" s="288"/>
    </row>
    <row r="48" spans="1:16" s="64" customFormat="1" ht="41.25" hidden="1" customHeight="1">
      <c r="A48" s="295" t="str">
        <f>D36</f>
        <v>Silver Mix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6"/>
      <c r="M48" s="295"/>
      <c r="N48" s="295"/>
      <c r="O48" s="295"/>
      <c r="P48" s="295"/>
    </row>
    <row r="49" spans="1:16" s="188" customFormat="1" ht="85.5" hidden="1" customHeight="1">
      <c r="A49" s="181">
        <v>1</v>
      </c>
      <c r="B49" s="274" t="str">
        <f>B47</f>
        <v xml:space="preserve">TT-RIB20SX2 - RIB 1X1 100% COTTON 20'S/1 x 2CM) 280GSM </v>
      </c>
      <c r="C49" s="275"/>
      <c r="D49" s="182" t="s">
        <v>66</v>
      </c>
      <c r="E49" s="183" t="str">
        <f>D36</f>
        <v>Silver Mix</v>
      </c>
      <c r="F49" s="184" t="s">
        <v>38</v>
      </c>
      <c r="G49" s="185">
        <f>$P$36</f>
        <v>1042</v>
      </c>
      <c r="H49" s="250">
        <v>1.06</v>
      </c>
      <c r="I49" s="186">
        <f t="shared" ref="I49:I50" si="18">G49*H49</f>
        <v>1104.52</v>
      </c>
      <c r="J49" s="245">
        <f>I49*4.7%+(I49/25)*0.5+1</f>
        <v>75.002839999999992</v>
      </c>
      <c r="K49" s="248">
        <v>4</v>
      </c>
      <c r="L49" s="247"/>
      <c r="M49" s="187">
        <f>+K49+J49+I49</f>
        <v>1183.5228400000001</v>
      </c>
      <c r="N49" s="289"/>
      <c r="O49" s="290"/>
      <c r="P49" s="291"/>
    </row>
    <row r="50" spans="1:16" s="188" customFormat="1" ht="91.5" hidden="1" customHeight="1">
      <c r="A50" s="181">
        <v>2</v>
      </c>
      <c r="B50" s="325" t="s">
        <v>67</v>
      </c>
      <c r="C50" s="326"/>
      <c r="D50" s="182" t="s">
        <v>68</v>
      </c>
      <c r="E50" s="183" t="str">
        <f>E49</f>
        <v>Silver Mix</v>
      </c>
      <c r="F50" s="184" t="s">
        <v>38</v>
      </c>
      <c r="G50" s="185">
        <f>G49</f>
        <v>1042</v>
      </c>
      <c r="H50" s="184">
        <v>2.1999999999999999E-2</v>
      </c>
      <c r="I50" s="186">
        <f t="shared" si="18"/>
        <v>22.923999999999999</v>
      </c>
      <c r="J50" s="245">
        <f>I50*2%+(I50/30)*0.5</f>
        <v>0.84054666666666666</v>
      </c>
      <c r="K50" s="248"/>
      <c r="L50" s="247"/>
      <c r="M50" s="187">
        <f>+K50+J50+I50</f>
        <v>23.764546666666668</v>
      </c>
      <c r="N50" s="286"/>
      <c r="O50" s="287"/>
      <c r="P50" s="288"/>
    </row>
    <row r="51" spans="1:16" s="65" customFormat="1" ht="20.25" hidden="1" customHeight="1">
      <c r="A51" s="85"/>
      <c r="B51" s="85"/>
      <c r="C51" s="85"/>
      <c r="D51" s="85"/>
      <c r="E51" s="85"/>
      <c r="F51" s="85"/>
      <c r="G51" s="170"/>
      <c r="H51" s="85"/>
      <c r="I51" s="85"/>
      <c r="J51" s="85"/>
      <c r="K51" s="85"/>
      <c r="L51" s="85"/>
      <c r="M51" s="85"/>
      <c r="N51" s="85"/>
      <c r="O51" s="85"/>
      <c r="P51" s="85"/>
    </row>
    <row r="52" spans="1:16" s="67" customFormat="1" ht="33" customHeight="1" thickBot="1">
      <c r="A52" s="163"/>
      <c r="B52" s="165" t="s">
        <v>70</v>
      </c>
      <c r="C52" s="166"/>
      <c r="D52" s="166"/>
      <c r="E52" s="166"/>
      <c r="F52" s="163"/>
      <c r="G52" s="74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1:16" s="85" customFormat="1" ht="113.25" customHeight="1">
      <c r="A53" s="376" t="s">
        <v>71</v>
      </c>
      <c r="B53" s="377"/>
      <c r="C53" s="377"/>
      <c r="D53" s="377"/>
      <c r="E53" s="378"/>
      <c r="F53" s="171" t="s">
        <v>72</v>
      </c>
      <c r="G53" s="171" t="s">
        <v>73</v>
      </c>
      <c r="H53" s="276" t="s">
        <v>74</v>
      </c>
      <c r="I53" s="277"/>
      <c r="J53" s="172" t="s">
        <v>57</v>
      </c>
      <c r="K53" s="171" t="s">
        <v>75</v>
      </c>
      <c r="L53" s="171" t="s">
        <v>76</v>
      </c>
      <c r="M53" s="173" t="s">
        <v>77</v>
      </c>
      <c r="N53" s="173" t="s">
        <v>78</v>
      </c>
      <c r="O53" s="173" t="s">
        <v>79</v>
      </c>
      <c r="P53" s="173" t="s">
        <v>80</v>
      </c>
    </row>
    <row r="54" spans="1:16" s="32" customFormat="1" ht="57.75" customHeight="1">
      <c r="A54" s="174">
        <v>1</v>
      </c>
      <c r="B54" s="280" t="s">
        <v>81</v>
      </c>
      <c r="C54" s="280"/>
      <c r="D54" s="280"/>
      <c r="E54" s="280"/>
      <c r="F54" s="175" t="str">
        <f>H54</f>
        <v>BRIGHT WHITE</v>
      </c>
      <c r="G54" s="185"/>
      <c r="H54" s="278" t="str">
        <f>$D$22</f>
        <v>BRIGHT WHITE</v>
      </c>
      <c r="I54" s="279"/>
      <c r="J54" s="177" t="s">
        <v>82</v>
      </c>
      <c r="K54" s="185">
        <f>$P$22</f>
        <v>3</v>
      </c>
      <c r="L54" s="178">
        <f>175/5000</f>
        <v>3.5000000000000003E-2</v>
      </c>
      <c r="M54" s="179">
        <f t="shared" ref="M54" si="19">K54*L54</f>
        <v>0.10500000000000001</v>
      </c>
      <c r="N54" s="179"/>
      <c r="O54" s="180">
        <f t="shared" ref="O54" si="20">ROUNDUP(N54+M54,0)</f>
        <v>1</v>
      </c>
      <c r="P54" s="373"/>
    </row>
    <row r="55" spans="1:16" s="32" customFormat="1" ht="57.75" hidden="1" customHeight="1">
      <c r="A55" s="174">
        <v>1</v>
      </c>
      <c r="B55" s="280" t="s">
        <v>81</v>
      </c>
      <c r="C55" s="280"/>
      <c r="D55" s="280"/>
      <c r="E55" s="280"/>
      <c r="F55" s="175" t="str">
        <f>H55</f>
        <v>Jet Black</v>
      </c>
      <c r="G55" s="249" t="s">
        <v>83</v>
      </c>
      <c r="H55" s="278" t="str">
        <f>$D$29</f>
        <v>Jet Black</v>
      </c>
      <c r="I55" s="279"/>
      <c r="J55" s="177" t="s">
        <v>82</v>
      </c>
      <c r="K55" s="185">
        <f>$P$29</f>
        <v>1040</v>
      </c>
      <c r="L55" s="178">
        <f>175/5000</f>
        <v>3.5000000000000003E-2</v>
      </c>
      <c r="M55" s="179">
        <f t="shared" ref="M55" si="21">K55*L55</f>
        <v>36.400000000000006</v>
      </c>
      <c r="N55" s="179"/>
      <c r="O55" s="180">
        <f t="shared" ref="O55" si="22">ROUNDUP(N55+M55,0)</f>
        <v>37</v>
      </c>
      <c r="P55" s="374"/>
    </row>
    <row r="56" spans="1:16" s="32" customFormat="1" ht="57.75" hidden="1" customHeight="1">
      <c r="A56" s="174">
        <v>1</v>
      </c>
      <c r="B56" s="280" t="s">
        <v>81</v>
      </c>
      <c r="C56" s="280"/>
      <c r="D56" s="280"/>
      <c r="E56" s="280"/>
      <c r="F56" s="175" t="str">
        <f>H56</f>
        <v>Silver Mix</v>
      </c>
      <c r="G56" s="249" t="s">
        <v>84</v>
      </c>
      <c r="H56" s="278" t="str">
        <f>$D$36</f>
        <v>Silver Mix</v>
      </c>
      <c r="I56" s="279"/>
      <c r="J56" s="177" t="s">
        <v>82</v>
      </c>
      <c r="K56" s="185">
        <f>$P$36</f>
        <v>1042</v>
      </c>
      <c r="L56" s="178">
        <f>175/5000</f>
        <v>3.5000000000000003E-2</v>
      </c>
      <c r="M56" s="179">
        <f t="shared" ref="M56" si="23">K56*L56</f>
        <v>36.470000000000006</v>
      </c>
      <c r="N56" s="179"/>
      <c r="O56" s="180">
        <f t="shared" ref="O56" si="24">ROUNDUP(N56+M56,0)</f>
        <v>37</v>
      </c>
      <c r="P56" s="375"/>
    </row>
    <row r="57" spans="1:16" s="32" customFormat="1" ht="56.25" customHeight="1">
      <c r="A57" s="174">
        <v>2</v>
      </c>
      <c r="B57" s="280" t="s">
        <v>85</v>
      </c>
      <c r="C57" s="280"/>
      <c r="D57" s="280"/>
      <c r="E57" s="280"/>
      <c r="F57" s="175" t="s">
        <v>86</v>
      </c>
      <c r="G57" s="176"/>
      <c r="H57" s="278" t="str">
        <f>$D$22</f>
        <v>BRIGHT WHITE</v>
      </c>
      <c r="I57" s="279"/>
      <c r="J57" s="177" t="s">
        <v>69</v>
      </c>
      <c r="K57" s="185">
        <f>$P$22</f>
        <v>3</v>
      </c>
      <c r="L57" s="178">
        <v>1</v>
      </c>
      <c r="M57" s="179">
        <f>K57*L57</f>
        <v>3</v>
      </c>
      <c r="N57" s="179"/>
      <c r="O57" s="180">
        <f>M57</f>
        <v>3</v>
      </c>
      <c r="P57" s="292"/>
    </row>
    <row r="58" spans="1:16" s="32" customFormat="1" ht="56.25" hidden="1" customHeight="1">
      <c r="A58" s="174">
        <v>2</v>
      </c>
      <c r="B58" s="280" t="str">
        <f>B57</f>
        <v>NHÃN CHÍNH ALD-ML03 27MMX 47MM</v>
      </c>
      <c r="C58" s="280"/>
      <c r="D58" s="280"/>
      <c r="E58" s="280"/>
      <c r="F58" s="175" t="s">
        <v>86</v>
      </c>
      <c r="G58" s="176"/>
      <c r="H58" s="278" t="str">
        <f>$D$29</f>
        <v>Jet Black</v>
      </c>
      <c r="I58" s="279"/>
      <c r="J58" s="177" t="s">
        <v>69</v>
      </c>
      <c r="K58" s="185">
        <f>$P$29</f>
        <v>1040</v>
      </c>
      <c r="L58" s="178">
        <v>1</v>
      </c>
      <c r="M58" s="179">
        <f>K58*L58</f>
        <v>1040</v>
      </c>
      <c r="N58" s="179"/>
      <c r="O58" s="180">
        <f>M58</f>
        <v>1040</v>
      </c>
      <c r="P58" s="293"/>
    </row>
    <row r="59" spans="1:16" s="32" customFormat="1" ht="56.25" hidden="1" customHeight="1">
      <c r="A59" s="174">
        <v>2</v>
      </c>
      <c r="B59" s="280" t="str">
        <f>B58</f>
        <v>NHÃN CHÍNH ALD-ML03 27MMX 47MM</v>
      </c>
      <c r="C59" s="280"/>
      <c r="D59" s="280"/>
      <c r="E59" s="280"/>
      <c r="F59" s="175" t="s">
        <v>86</v>
      </c>
      <c r="G59" s="176"/>
      <c r="H59" s="278" t="str">
        <f>$D$36</f>
        <v>Silver Mix</v>
      </c>
      <c r="I59" s="279"/>
      <c r="J59" s="177" t="s">
        <v>69</v>
      </c>
      <c r="K59" s="185">
        <f>$P$36</f>
        <v>1042</v>
      </c>
      <c r="L59" s="178">
        <v>1</v>
      </c>
      <c r="M59" s="179">
        <f>K59*L59</f>
        <v>1042</v>
      </c>
      <c r="N59" s="179"/>
      <c r="O59" s="180">
        <f>M59</f>
        <v>1042</v>
      </c>
      <c r="P59" s="293"/>
    </row>
    <row r="60" spans="1:16" s="32" customFormat="1" ht="56.25" customHeight="1">
      <c r="A60" s="174">
        <v>3</v>
      </c>
      <c r="B60" s="280" t="s">
        <v>87</v>
      </c>
      <c r="C60" s="280"/>
      <c r="D60" s="280"/>
      <c r="E60" s="280"/>
      <c r="F60" s="175" t="s">
        <v>86</v>
      </c>
      <c r="G60" s="176"/>
      <c r="H60" s="278" t="str">
        <f>$D$22</f>
        <v>BRIGHT WHITE</v>
      </c>
      <c r="I60" s="279"/>
      <c r="J60" s="177" t="s">
        <v>69</v>
      </c>
      <c r="K60" s="185">
        <f>$P$22</f>
        <v>3</v>
      </c>
      <c r="L60" s="178">
        <v>1</v>
      </c>
      <c r="M60" s="179">
        <f t="shared" ref="M60:M64" si="25">K60*L60</f>
        <v>3</v>
      </c>
      <c r="N60" s="179"/>
      <c r="O60" s="180">
        <f t="shared" ref="O60:O64" si="26">M60</f>
        <v>3</v>
      </c>
      <c r="P60" s="293"/>
    </row>
    <row r="61" spans="1:16" s="32" customFormat="1" ht="56.25" hidden="1" customHeight="1">
      <c r="A61" s="174">
        <v>3</v>
      </c>
      <c r="B61" s="280" t="s">
        <v>87</v>
      </c>
      <c r="C61" s="280"/>
      <c r="D61" s="280"/>
      <c r="E61" s="280"/>
      <c r="F61" s="175" t="s">
        <v>86</v>
      </c>
      <c r="G61" s="176"/>
      <c r="H61" s="278" t="str">
        <f>$D$29</f>
        <v>Jet Black</v>
      </c>
      <c r="I61" s="279"/>
      <c r="J61" s="177" t="s">
        <v>69</v>
      </c>
      <c r="K61" s="185">
        <f>$P$29</f>
        <v>1040</v>
      </c>
      <c r="L61" s="178">
        <v>1</v>
      </c>
      <c r="M61" s="179">
        <f t="shared" si="25"/>
        <v>1040</v>
      </c>
      <c r="N61" s="179"/>
      <c r="O61" s="180">
        <f t="shared" si="26"/>
        <v>1040</v>
      </c>
      <c r="P61" s="293"/>
    </row>
    <row r="62" spans="1:16" s="32" customFormat="1" ht="56.25" hidden="1" customHeight="1">
      <c r="A62" s="174">
        <v>3</v>
      </c>
      <c r="B62" s="280" t="s">
        <v>87</v>
      </c>
      <c r="C62" s="280"/>
      <c r="D62" s="280"/>
      <c r="E62" s="280"/>
      <c r="F62" s="175" t="s">
        <v>86</v>
      </c>
      <c r="G62" s="176"/>
      <c r="H62" s="278" t="str">
        <f>$D$36</f>
        <v>Silver Mix</v>
      </c>
      <c r="I62" s="279"/>
      <c r="J62" s="177" t="s">
        <v>69</v>
      </c>
      <c r="K62" s="185">
        <f>$P$36</f>
        <v>1042</v>
      </c>
      <c r="L62" s="178">
        <v>1</v>
      </c>
      <c r="M62" s="179">
        <f t="shared" ref="M62" si="27">K62*L62</f>
        <v>1042</v>
      </c>
      <c r="N62" s="179"/>
      <c r="O62" s="180">
        <f t="shared" ref="O62" si="28">M62</f>
        <v>1042</v>
      </c>
      <c r="P62" s="293"/>
    </row>
    <row r="63" spans="1:16" s="32" customFormat="1" ht="56.25" customHeight="1">
      <c r="A63" s="174">
        <v>4</v>
      </c>
      <c r="B63" s="271" t="s">
        <v>88</v>
      </c>
      <c r="C63" s="272"/>
      <c r="D63" s="272"/>
      <c r="E63" s="273"/>
      <c r="F63" s="175" t="s">
        <v>86</v>
      </c>
      <c r="G63" s="176"/>
      <c r="H63" s="278" t="str">
        <f>$D$22</f>
        <v>BRIGHT WHITE</v>
      </c>
      <c r="I63" s="279"/>
      <c r="J63" s="177" t="s">
        <v>69</v>
      </c>
      <c r="K63" s="185">
        <f>$P$22</f>
        <v>3</v>
      </c>
      <c r="L63" s="178">
        <v>1</v>
      </c>
      <c r="M63" s="179">
        <f t="shared" si="25"/>
        <v>3</v>
      </c>
      <c r="N63" s="179"/>
      <c r="O63" s="180">
        <f t="shared" si="26"/>
        <v>3</v>
      </c>
      <c r="P63" s="293"/>
    </row>
    <row r="64" spans="1:16" s="32" customFormat="1" ht="56.25" hidden="1" customHeight="1">
      <c r="A64" s="174">
        <v>4</v>
      </c>
      <c r="B64" s="271" t="s">
        <v>88</v>
      </c>
      <c r="C64" s="272"/>
      <c r="D64" s="272"/>
      <c r="E64" s="273"/>
      <c r="F64" s="175" t="s">
        <v>86</v>
      </c>
      <c r="G64" s="176"/>
      <c r="H64" s="278" t="str">
        <f>$D$29</f>
        <v>Jet Black</v>
      </c>
      <c r="I64" s="279"/>
      <c r="J64" s="177" t="s">
        <v>69</v>
      </c>
      <c r="K64" s="185">
        <f>$P$29</f>
        <v>1040</v>
      </c>
      <c r="L64" s="178">
        <v>1</v>
      </c>
      <c r="M64" s="179">
        <f t="shared" si="25"/>
        <v>1040</v>
      </c>
      <c r="N64" s="179"/>
      <c r="O64" s="180">
        <f t="shared" si="26"/>
        <v>1040</v>
      </c>
      <c r="P64" s="293"/>
    </row>
    <row r="65" spans="1:17" s="32" customFormat="1" ht="56.25" hidden="1" customHeight="1">
      <c r="A65" s="174">
        <v>4</v>
      </c>
      <c r="B65" s="271" t="s">
        <v>88</v>
      </c>
      <c r="C65" s="272"/>
      <c r="D65" s="272"/>
      <c r="E65" s="273"/>
      <c r="F65" s="175" t="s">
        <v>86</v>
      </c>
      <c r="G65" s="176"/>
      <c r="H65" s="278" t="str">
        <f>$D$36</f>
        <v>Silver Mix</v>
      </c>
      <c r="I65" s="279"/>
      <c r="J65" s="177" t="s">
        <v>69</v>
      </c>
      <c r="K65" s="185">
        <f>$P$36</f>
        <v>1042</v>
      </c>
      <c r="L65" s="178">
        <v>1</v>
      </c>
      <c r="M65" s="179">
        <f t="shared" ref="M65" si="29">K65*L65</f>
        <v>1042</v>
      </c>
      <c r="N65" s="179"/>
      <c r="O65" s="180">
        <f t="shared" ref="O65" si="30">M65</f>
        <v>1042</v>
      </c>
      <c r="P65" s="294"/>
    </row>
    <row r="66" spans="1:17" s="67" customFormat="1" ht="49.5" hidden="1" customHeight="1" thickBot="1">
      <c r="B66" s="227" t="s">
        <v>89</v>
      </c>
      <c r="C66" s="228"/>
      <c r="D66" s="228"/>
      <c r="E66" s="228"/>
      <c r="F66" s="229"/>
      <c r="G66" s="230"/>
      <c r="H66" s="229"/>
      <c r="I66" s="229"/>
      <c r="J66" s="229"/>
      <c r="K66" s="229"/>
      <c r="L66" s="229"/>
      <c r="M66" s="229"/>
      <c r="N66" s="229"/>
      <c r="O66" s="229"/>
      <c r="P66" s="231"/>
    </row>
    <row r="67" spans="1:17" s="85" customFormat="1" ht="96" hidden="1">
      <c r="A67" s="297" t="s">
        <v>71</v>
      </c>
      <c r="B67" s="298"/>
      <c r="C67" s="298"/>
      <c r="D67" s="298"/>
      <c r="E67" s="299"/>
      <c r="F67" s="232" t="s">
        <v>72</v>
      </c>
      <c r="G67" s="232" t="s">
        <v>73</v>
      </c>
      <c r="H67" s="303" t="s">
        <v>90</v>
      </c>
      <c r="I67" s="304"/>
      <c r="J67" s="234" t="s">
        <v>57</v>
      </c>
      <c r="K67" s="232" t="s">
        <v>75</v>
      </c>
      <c r="L67" s="232" t="s">
        <v>76</v>
      </c>
      <c r="M67" s="233" t="s">
        <v>77</v>
      </c>
      <c r="N67" s="233" t="s">
        <v>78</v>
      </c>
      <c r="O67" s="233" t="s">
        <v>79</v>
      </c>
      <c r="P67" s="233" t="s">
        <v>80</v>
      </c>
    </row>
    <row r="68" spans="1:17" s="70" customFormat="1" ht="39" hidden="1" customHeight="1">
      <c r="A68" s="235">
        <v>1</v>
      </c>
      <c r="B68" s="300" t="s">
        <v>91</v>
      </c>
      <c r="C68" s="301"/>
      <c r="D68" s="301"/>
      <c r="E68" s="302"/>
      <c r="F68" s="236" t="s">
        <v>86</v>
      </c>
      <c r="G68" s="236"/>
      <c r="H68" s="278" t="str">
        <f>$D$22</f>
        <v>BRIGHT WHITE</v>
      </c>
      <c r="I68" s="279"/>
      <c r="J68" s="237" t="s">
        <v>92</v>
      </c>
      <c r="K68" s="185">
        <f>$P$22</f>
        <v>3</v>
      </c>
      <c r="L68" s="237">
        <v>1</v>
      </c>
      <c r="M68" s="237">
        <f t="shared" ref="M68:M75" si="31">L68*K68</f>
        <v>3</v>
      </c>
      <c r="N68" s="238"/>
      <c r="O68" s="68">
        <f t="shared" ref="O68:O83" si="32">M68</f>
        <v>3</v>
      </c>
      <c r="P68" s="281" t="s">
        <v>93</v>
      </c>
      <c r="Q68" s="240"/>
    </row>
    <row r="69" spans="1:17" s="70" customFormat="1" ht="39" hidden="1" customHeight="1">
      <c r="A69" s="235">
        <v>1</v>
      </c>
      <c r="B69" s="300" t="str">
        <f>B68</f>
        <v>THẺ BÀI ALD ALD-T06P</v>
      </c>
      <c r="C69" s="301"/>
      <c r="D69" s="301"/>
      <c r="E69" s="302"/>
      <c r="F69" s="236" t="s">
        <v>86</v>
      </c>
      <c r="G69" s="236"/>
      <c r="H69" s="278" t="str">
        <f>$D$29</f>
        <v>Jet Black</v>
      </c>
      <c r="I69" s="279"/>
      <c r="J69" s="237" t="s">
        <v>92</v>
      </c>
      <c r="K69" s="185">
        <f>$P$29</f>
        <v>1040</v>
      </c>
      <c r="L69" s="237">
        <v>1</v>
      </c>
      <c r="M69" s="237">
        <f t="shared" si="31"/>
        <v>1040</v>
      </c>
      <c r="N69" s="238"/>
      <c r="O69" s="68">
        <f t="shared" si="32"/>
        <v>1040</v>
      </c>
      <c r="P69" s="282"/>
      <c r="Q69" s="240"/>
    </row>
    <row r="70" spans="1:17" s="70" customFormat="1" ht="39" hidden="1" customHeight="1">
      <c r="A70" s="235">
        <v>1</v>
      </c>
      <c r="B70" s="300" t="str">
        <f>B69</f>
        <v>THẺ BÀI ALD ALD-T06P</v>
      </c>
      <c r="C70" s="301"/>
      <c r="D70" s="301"/>
      <c r="E70" s="302"/>
      <c r="F70" s="236" t="s">
        <v>86</v>
      </c>
      <c r="G70" s="236"/>
      <c r="H70" s="278" t="str">
        <f>$D$36</f>
        <v>Silver Mix</v>
      </c>
      <c r="I70" s="279"/>
      <c r="J70" s="237" t="s">
        <v>92</v>
      </c>
      <c r="K70" s="185">
        <f>$P$36</f>
        <v>1042</v>
      </c>
      <c r="L70" s="237">
        <v>1</v>
      </c>
      <c r="M70" s="237">
        <f t="shared" ref="M70:M72" si="33">L70*K70</f>
        <v>1042</v>
      </c>
      <c r="N70" s="238"/>
      <c r="O70" s="68">
        <f t="shared" ref="O70:O72" si="34">M70</f>
        <v>1042</v>
      </c>
      <c r="P70" s="283"/>
      <c r="Q70" s="240"/>
    </row>
    <row r="71" spans="1:17" s="70" customFormat="1" ht="39" hidden="1" customHeight="1">
      <c r="A71" s="235">
        <v>2</v>
      </c>
      <c r="B71" s="300" t="s">
        <v>94</v>
      </c>
      <c r="C71" s="301"/>
      <c r="D71" s="301"/>
      <c r="E71" s="302"/>
      <c r="F71" s="236" t="s">
        <v>86</v>
      </c>
      <c r="G71" s="236"/>
      <c r="H71" s="278" t="str">
        <f>$D$22</f>
        <v>BRIGHT WHITE</v>
      </c>
      <c r="I71" s="279"/>
      <c r="J71" s="237" t="s">
        <v>92</v>
      </c>
      <c r="K71" s="185">
        <f>$P$22</f>
        <v>3</v>
      </c>
      <c r="L71" s="237">
        <v>1</v>
      </c>
      <c r="M71" s="237">
        <f t="shared" si="33"/>
        <v>3</v>
      </c>
      <c r="N71" s="238"/>
      <c r="O71" s="68">
        <f t="shared" si="34"/>
        <v>3</v>
      </c>
      <c r="P71" s="239"/>
      <c r="Q71" s="240"/>
    </row>
    <row r="72" spans="1:17" s="70" customFormat="1" ht="39" hidden="1" customHeight="1">
      <c r="A72" s="235">
        <v>2</v>
      </c>
      <c r="B72" s="300" t="str">
        <f>B71</f>
        <v>UPC STICKER 2X3"</v>
      </c>
      <c r="C72" s="301"/>
      <c r="D72" s="301"/>
      <c r="E72" s="302"/>
      <c r="F72" s="236" t="s">
        <v>86</v>
      </c>
      <c r="G72" s="236"/>
      <c r="H72" s="278" t="str">
        <f>$D$29</f>
        <v>Jet Black</v>
      </c>
      <c r="I72" s="279"/>
      <c r="J72" s="237" t="s">
        <v>92</v>
      </c>
      <c r="K72" s="185">
        <f>$P$29</f>
        <v>1040</v>
      </c>
      <c r="L72" s="237">
        <v>1</v>
      </c>
      <c r="M72" s="237">
        <f t="shared" si="33"/>
        <v>1040</v>
      </c>
      <c r="N72" s="238"/>
      <c r="O72" s="68">
        <f t="shared" si="34"/>
        <v>1040</v>
      </c>
      <c r="P72" s="239"/>
      <c r="Q72" s="240"/>
    </row>
    <row r="73" spans="1:17" s="70" customFormat="1" ht="39" hidden="1" customHeight="1">
      <c r="A73" s="235">
        <v>2</v>
      </c>
      <c r="B73" s="300" t="str">
        <f>B72</f>
        <v>UPC STICKER 2X3"</v>
      </c>
      <c r="C73" s="301"/>
      <c r="D73" s="301"/>
      <c r="E73" s="302"/>
      <c r="F73" s="236" t="s">
        <v>86</v>
      </c>
      <c r="G73" s="236"/>
      <c r="H73" s="278" t="str">
        <f>$D$36</f>
        <v>Silver Mix</v>
      </c>
      <c r="I73" s="279"/>
      <c r="J73" s="237" t="s">
        <v>92</v>
      </c>
      <c r="K73" s="185">
        <f>$P$36</f>
        <v>1042</v>
      </c>
      <c r="L73" s="237">
        <v>1</v>
      </c>
      <c r="M73" s="237">
        <f t="shared" ref="M73" si="35">L73*K73</f>
        <v>1042</v>
      </c>
      <c r="N73" s="238"/>
      <c r="O73" s="68">
        <f t="shared" ref="O73" si="36">M73</f>
        <v>1042</v>
      </c>
      <c r="P73" s="239"/>
      <c r="Q73" s="240"/>
    </row>
    <row r="74" spans="1:17" s="70" customFormat="1" ht="52.5" hidden="1" customHeight="1">
      <c r="A74" s="235">
        <v>3</v>
      </c>
      <c r="B74" s="305" t="s">
        <v>95</v>
      </c>
      <c r="C74" s="306"/>
      <c r="D74" s="306"/>
      <c r="E74" s="306"/>
      <c r="F74" s="236" t="s">
        <v>96</v>
      </c>
      <c r="G74" s="236"/>
      <c r="H74" s="278" t="str">
        <f t="shared" ref="H74" si="37">$D$22</f>
        <v>BRIGHT WHITE</v>
      </c>
      <c r="I74" s="279"/>
      <c r="J74" s="237" t="s">
        <v>92</v>
      </c>
      <c r="K74" s="185">
        <f t="shared" ref="K74" si="38">$P$22</f>
        <v>3</v>
      </c>
      <c r="L74" s="237">
        <v>1</v>
      </c>
      <c r="M74" s="237">
        <f t="shared" si="31"/>
        <v>3</v>
      </c>
      <c r="N74" s="238"/>
      <c r="O74" s="68">
        <f t="shared" si="32"/>
        <v>3</v>
      </c>
      <c r="P74" s="281" t="s">
        <v>93</v>
      </c>
      <c r="Q74" s="240"/>
    </row>
    <row r="75" spans="1:17" s="70" customFormat="1" ht="52.5" hidden="1" customHeight="1">
      <c r="A75" s="235">
        <v>3</v>
      </c>
      <c r="B75" s="305" t="str">
        <f>B74</f>
        <v>BAO NYLON ALD - 12" X 15" (RECYLCED)
CODE:   ALD-PB01-R</v>
      </c>
      <c r="C75" s="306"/>
      <c r="D75" s="306"/>
      <c r="E75" s="306"/>
      <c r="F75" s="236" t="s">
        <v>96</v>
      </c>
      <c r="G75" s="236"/>
      <c r="H75" s="278" t="str">
        <f t="shared" ref="H75" si="39">$D$29</f>
        <v>Jet Black</v>
      </c>
      <c r="I75" s="279"/>
      <c r="J75" s="237" t="s">
        <v>92</v>
      </c>
      <c r="K75" s="185">
        <f t="shared" ref="K75" si="40">$P$29</f>
        <v>1040</v>
      </c>
      <c r="L75" s="237">
        <v>1</v>
      </c>
      <c r="M75" s="237">
        <f t="shared" si="31"/>
        <v>1040</v>
      </c>
      <c r="N75" s="238"/>
      <c r="O75" s="68">
        <f t="shared" si="32"/>
        <v>1040</v>
      </c>
      <c r="P75" s="282"/>
      <c r="Q75" s="240"/>
    </row>
    <row r="76" spans="1:17" s="70" customFormat="1" ht="52.5" hidden="1" customHeight="1">
      <c r="A76" s="235">
        <v>3</v>
      </c>
      <c r="B76" s="305" t="str">
        <f>B75</f>
        <v>BAO NYLON ALD - 12" X 15" (RECYLCED)
CODE:   ALD-PB01-R</v>
      </c>
      <c r="C76" s="306"/>
      <c r="D76" s="306"/>
      <c r="E76" s="306"/>
      <c r="F76" s="236" t="s">
        <v>96</v>
      </c>
      <c r="G76" s="236"/>
      <c r="H76" s="278" t="str">
        <f t="shared" ref="H76" si="41">$D$36</f>
        <v>Silver Mix</v>
      </c>
      <c r="I76" s="279"/>
      <c r="J76" s="237" t="s">
        <v>92</v>
      </c>
      <c r="K76" s="185">
        <f t="shared" ref="K76" si="42">$P$36</f>
        <v>1042</v>
      </c>
      <c r="L76" s="237">
        <v>1</v>
      </c>
      <c r="M76" s="237">
        <f t="shared" ref="M76" si="43">L76*K76</f>
        <v>1042</v>
      </c>
      <c r="N76" s="238"/>
      <c r="O76" s="68">
        <f t="shared" ref="O76" si="44">M76</f>
        <v>1042</v>
      </c>
      <c r="P76" s="283"/>
      <c r="Q76" s="240"/>
    </row>
    <row r="77" spans="1:17" s="70" customFormat="1" ht="39" hidden="1" customHeight="1">
      <c r="A77" s="235">
        <v>4</v>
      </c>
      <c r="B77" s="305" t="s">
        <v>97</v>
      </c>
      <c r="C77" s="306"/>
      <c r="D77" s="306"/>
      <c r="E77" s="306"/>
      <c r="F77" s="236" t="s">
        <v>98</v>
      </c>
      <c r="G77" s="236"/>
      <c r="H77" s="278" t="str">
        <f t="shared" ref="H77" si="45">$D$22</f>
        <v>BRIGHT WHITE</v>
      </c>
      <c r="I77" s="279"/>
      <c r="J77" s="237" t="s">
        <v>92</v>
      </c>
      <c r="K77" s="185">
        <f t="shared" ref="K77" si="46">$P$22</f>
        <v>3</v>
      </c>
      <c r="L77" s="241">
        <f>L80</f>
        <v>2.5000000000000001E-2</v>
      </c>
      <c r="M77" s="237">
        <f t="shared" ref="M77:M81" si="47">ROUNDUP(L77*K77,0)</f>
        <v>1</v>
      </c>
      <c r="N77" s="238"/>
      <c r="O77" s="68">
        <f t="shared" si="32"/>
        <v>1</v>
      </c>
      <c r="P77" s="239"/>
      <c r="Q77" s="240"/>
    </row>
    <row r="78" spans="1:17" s="70" customFormat="1" ht="39" hidden="1" customHeight="1">
      <c r="A78" s="235">
        <v>4</v>
      </c>
      <c r="B78" s="305" t="str">
        <f>B77</f>
        <v>BAO BIG POLYBAG 100X120CM</v>
      </c>
      <c r="C78" s="306"/>
      <c r="D78" s="306"/>
      <c r="E78" s="306"/>
      <c r="F78" s="236" t="s">
        <v>98</v>
      </c>
      <c r="G78" s="236"/>
      <c r="H78" s="278" t="str">
        <f t="shared" ref="H78" si="48">$D$29</f>
        <v>Jet Black</v>
      </c>
      <c r="I78" s="279"/>
      <c r="J78" s="237" t="s">
        <v>92</v>
      </c>
      <c r="K78" s="185">
        <f t="shared" ref="K78" si="49">$P$29</f>
        <v>1040</v>
      </c>
      <c r="L78" s="241">
        <f>L81</f>
        <v>2.5000000000000001E-2</v>
      </c>
      <c r="M78" s="237">
        <f t="shared" si="47"/>
        <v>26</v>
      </c>
      <c r="N78" s="238"/>
      <c r="O78" s="68">
        <f>M78</f>
        <v>26</v>
      </c>
      <c r="P78" s="239"/>
      <c r="Q78" s="240"/>
    </row>
    <row r="79" spans="1:17" s="70" customFormat="1" ht="39" hidden="1" customHeight="1">
      <c r="A79" s="235">
        <v>4</v>
      </c>
      <c r="B79" s="305" t="str">
        <f>B78</f>
        <v>BAO BIG POLYBAG 100X120CM</v>
      </c>
      <c r="C79" s="306"/>
      <c r="D79" s="306"/>
      <c r="E79" s="306"/>
      <c r="F79" s="236" t="s">
        <v>98</v>
      </c>
      <c r="G79" s="236"/>
      <c r="H79" s="278" t="str">
        <f t="shared" ref="H79" si="50">$D$36</f>
        <v>Silver Mix</v>
      </c>
      <c r="I79" s="279"/>
      <c r="J79" s="237" t="s">
        <v>92</v>
      </c>
      <c r="K79" s="185">
        <f t="shared" ref="K79" si="51">$P$36</f>
        <v>1042</v>
      </c>
      <c r="L79" s="241">
        <f>L82</f>
        <v>0.05</v>
      </c>
      <c r="M79" s="237">
        <f t="shared" ref="M79" si="52">ROUNDUP(L79*K79,0)</f>
        <v>53</v>
      </c>
      <c r="N79" s="238"/>
      <c r="O79" s="68">
        <f>M79</f>
        <v>53</v>
      </c>
      <c r="P79" s="239"/>
      <c r="Q79" s="240"/>
    </row>
    <row r="80" spans="1:17" s="70" customFormat="1" ht="39" hidden="1" customHeight="1">
      <c r="A80" s="235">
        <v>5</v>
      </c>
      <c r="B80" s="305" t="s">
        <v>99</v>
      </c>
      <c r="C80" s="306"/>
      <c r="D80" s="306"/>
      <c r="E80" s="306"/>
      <c r="F80" s="236" t="s">
        <v>100</v>
      </c>
      <c r="G80" s="236"/>
      <c r="H80" s="278" t="str">
        <f t="shared" ref="H80" si="53">$D$22</f>
        <v>BRIGHT WHITE</v>
      </c>
      <c r="I80" s="279"/>
      <c r="J80" s="237" t="s">
        <v>92</v>
      </c>
      <c r="K80" s="185">
        <f t="shared" ref="K80" si="54">$P$22</f>
        <v>3</v>
      </c>
      <c r="L80" s="241">
        <f t="shared" ref="L80:L81" si="55">1/40</f>
        <v>2.5000000000000001E-2</v>
      </c>
      <c r="M80" s="237">
        <f t="shared" si="47"/>
        <v>1</v>
      </c>
      <c r="N80" s="238"/>
      <c r="O80" s="68">
        <f t="shared" si="32"/>
        <v>1</v>
      </c>
      <c r="P80" s="242"/>
      <c r="Q80" s="240"/>
    </row>
    <row r="81" spans="1:17" s="70" customFormat="1" ht="39" hidden="1" customHeight="1">
      <c r="A81" s="235">
        <v>5</v>
      </c>
      <c r="B81" s="305" t="str">
        <f>B80</f>
        <v xml:space="preserve">THÙNG CARTON </v>
      </c>
      <c r="C81" s="306"/>
      <c r="D81" s="306"/>
      <c r="E81" s="306"/>
      <c r="F81" s="236" t="s">
        <v>100</v>
      </c>
      <c r="G81" s="236"/>
      <c r="H81" s="278" t="str">
        <f t="shared" ref="H81" si="56">$D$29</f>
        <v>Jet Black</v>
      </c>
      <c r="I81" s="279"/>
      <c r="J81" s="237" t="s">
        <v>92</v>
      </c>
      <c r="K81" s="185">
        <f t="shared" ref="K81" si="57">$P$29</f>
        <v>1040</v>
      </c>
      <c r="L81" s="241">
        <f t="shared" si="55"/>
        <v>2.5000000000000001E-2</v>
      </c>
      <c r="M81" s="237">
        <f t="shared" si="47"/>
        <v>26</v>
      </c>
      <c r="N81" s="238"/>
      <c r="O81" s="68">
        <f>M81</f>
        <v>26</v>
      </c>
      <c r="P81" s="242"/>
      <c r="Q81" s="240"/>
    </row>
    <row r="82" spans="1:17" s="70" customFormat="1" ht="39" hidden="1" customHeight="1">
      <c r="A82" s="235">
        <v>5</v>
      </c>
      <c r="B82" s="305" t="str">
        <f>B81</f>
        <v xml:space="preserve">THÙNG CARTON </v>
      </c>
      <c r="C82" s="306"/>
      <c r="D82" s="306"/>
      <c r="E82" s="306"/>
      <c r="F82" s="236" t="s">
        <v>100</v>
      </c>
      <c r="G82" s="236"/>
      <c r="H82" s="278" t="str">
        <f t="shared" ref="H82" si="58">$D$36</f>
        <v>Silver Mix</v>
      </c>
      <c r="I82" s="279"/>
      <c r="J82" s="237" t="s">
        <v>92</v>
      </c>
      <c r="K82" s="185">
        <f t="shared" ref="K82" si="59">$P$36</f>
        <v>1042</v>
      </c>
      <c r="L82" s="241">
        <f>L80*2</f>
        <v>0.05</v>
      </c>
      <c r="M82" s="237">
        <f t="shared" ref="M82" si="60">ROUNDUP(L82*K82,0)</f>
        <v>53</v>
      </c>
      <c r="N82" s="238"/>
      <c r="O82" s="68">
        <f>M82</f>
        <v>53</v>
      </c>
      <c r="P82" s="242"/>
      <c r="Q82" s="240"/>
    </row>
    <row r="83" spans="1:17" s="70" customFormat="1" ht="39" hidden="1" customHeight="1">
      <c r="A83" s="235">
        <v>6</v>
      </c>
      <c r="B83" s="300" t="str">
        <f>B84</f>
        <v>TẤM LÓT THÙNG</v>
      </c>
      <c r="C83" s="301"/>
      <c r="D83" s="301"/>
      <c r="E83" s="302"/>
      <c r="F83" s="236" t="s">
        <v>100</v>
      </c>
      <c r="G83" s="236"/>
      <c r="H83" s="278" t="str">
        <f t="shared" ref="H83" si="61">$D$22</f>
        <v>BRIGHT WHITE</v>
      </c>
      <c r="I83" s="279"/>
      <c r="J83" s="237" t="s">
        <v>92</v>
      </c>
      <c r="K83" s="185">
        <f t="shared" ref="K83" si="62">$P$22</f>
        <v>3</v>
      </c>
      <c r="L83" s="241">
        <f>L80*2</f>
        <v>0.05</v>
      </c>
      <c r="M83" s="237">
        <f>ROUNDUP(M80*2,0)</f>
        <v>2</v>
      </c>
      <c r="N83" s="238"/>
      <c r="O83" s="68">
        <f t="shared" si="32"/>
        <v>2</v>
      </c>
      <c r="P83" s="242"/>
      <c r="Q83" s="240"/>
    </row>
    <row r="84" spans="1:17" s="70" customFormat="1" ht="39" hidden="1" customHeight="1">
      <c r="A84" s="235">
        <v>6</v>
      </c>
      <c r="B84" s="300" t="s">
        <v>101</v>
      </c>
      <c r="C84" s="301"/>
      <c r="D84" s="301"/>
      <c r="E84" s="302"/>
      <c r="F84" s="236" t="s">
        <v>100</v>
      </c>
      <c r="G84" s="236"/>
      <c r="H84" s="278" t="str">
        <f t="shared" ref="H84" si="63">$D$29</f>
        <v>Jet Black</v>
      </c>
      <c r="I84" s="279"/>
      <c r="J84" s="237" t="s">
        <v>92</v>
      </c>
      <c r="K84" s="185">
        <f t="shared" ref="K84" si="64">$P$29</f>
        <v>1040</v>
      </c>
      <c r="L84" s="241">
        <f t="shared" ref="L84:L85" si="65">L81*2</f>
        <v>0.05</v>
      </c>
      <c r="M84" s="237">
        <f>ROUNDUP(M81*2,0)</f>
        <v>52</v>
      </c>
      <c r="N84" s="238"/>
      <c r="O84" s="68">
        <f>M84</f>
        <v>52</v>
      </c>
      <c r="P84" s="242"/>
      <c r="Q84" s="240"/>
    </row>
    <row r="85" spans="1:17" s="70" customFormat="1" ht="39" hidden="1" customHeight="1">
      <c r="A85" s="235">
        <v>6</v>
      </c>
      <c r="B85" s="300" t="s">
        <v>101</v>
      </c>
      <c r="C85" s="301"/>
      <c r="D85" s="301"/>
      <c r="E85" s="302"/>
      <c r="F85" s="236" t="s">
        <v>100</v>
      </c>
      <c r="G85" s="236"/>
      <c r="H85" s="278" t="str">
        <f t="shared" ref="H85" si="66">$D$36</f>
        <v>Silver Mix</v>
      </c>
      <c r="I85" s="279"/>
      <c r="J85" s="237" t="s">
        <v>92</v>
      </c>
      <c r="K85" s="185">
        <f t="shared" ref="K85" si="67">$P$36</f>
        <v>1042</v>
      </c>
      <c r="L85" s="241">
        <f t="shared" si="65"/>
        <v>0.1</v>
      </c>
      <c r="M85" s="237">
        <f>ROUNDUP(M82*2,0)</f>
        <v>106</v>
      </c>
      <c r="N85" s="238"/>
      <c r="O85" s="68">
        <f>M85</f>
        <v>106</v>
      </c>
      <c r="P85" s="242"/>
      <c r="Q85" s="240"/>
    </row>
    <row r="86" spans="1:17" s="65" customFormat="1" ht="39" hidden="1" customHeight="1">
      <c r="A86" s="62"/>
      <c r="B86" s="62"/>
      <c r="C86" s="62"/>
      <c r="D86" s="62"/>
      <c r="E86" s="62"/>
      <c r="F86" s="62"/>
      <c r="G86" s="66"/>
      <c r="H86" s="62"/>
      <c r="I86" s="62"/>
      <c r="J86" s="62"/>
      <c r="K86" s="62"/>
      <c r="L86" s="62"/>
      <c r="M86" s="62"/>
      <c r="N86" s="62"/>
      <c r="O86" s="62"/>
      <c r="P86" s="62"/>
    </row>
    <row r="87" spans="1:17" s="14" customFormat="1" ht="39" customHeight="1">
      <c r="B87" s="144" t="s">
        <v>102</v>
      </c>
      <c r="C87" s="145"/>
      <c r="D87" s="146"/>
      <c r="E87" s="146"/>
      <c r="F87" s="146"/>
      <c r="G87" s="147"/>
      <c r="H87" s="146"/>
      <c r="I87" s="146"/>
      <c r="J87" s="332" t="s">
        <v>103</v>
      </c>
      <c r="K87" s="332"/>
      <c r="L87" s="332"/>
      <c r="M87" s="332"/>
      <c r="N87" s="69"/>
      <c r="O87" s="69"/>
      <c r="P87" s="70"/>
    </row>
    <row r="88" spans="1:17" s="160" customFormat="1" ht="53.25" customHeight="1">
      <c r="A88" s="160">
        <v>1</v>
      </c>
      <c r="B88" s="161" t="s">
        <v>104</v>
      </c>
      <c r="C88" s="189" t="s">
        <v>105</v>
      </c>
      <c r="D88" s="14"/>
      <c r="E88" s="14"/>
      <c r="F88" s="14"/>
      <c r="G88" s="162"/>
      <c r="H88" s="162"/>
      <c r="I88" s="162"/>
      <c r="J88" s="162"/>
      <c r="K88" s="18"/>
      <c r="L88" s="162"/>
      <c r="M88" s="162"/>
      <c r="N88" s="162"/>
      <c r="O88" s="162"/>
      <c r="P88" s="162"/>
    </row>
    <row r="89" spans="1:17" s="188" customFormat="1" ht="34.15" customHeight="1">
      <c r="A89" s="202"/>
      <c r="B89" s="312" t="s">
        <v>106</v>
      </c>
      <c r="C89" s="313"/>
      <c r="D89" s="313"/>
      <c r="E89" s="313"/>
      <c r="F89" s="313"/>
      <c r="G89" s="313"/>
      <c r="H89" s="313"/>
      <c r="I89" s="314"/>
      <c r="J89" s="203"/>
      <c r="K89" s="204"/>
      <c r="L89" s="203"/>
      <c r="M89" s="203"/>
      <c r="N89" s="203"/>
      <c r="O89" s="203"/>
      <c r="P89" s="203"/>
    </row>
    <row r="90" spans="1:17" s="188" customFormat="1" ht="34.15" customHeight="1">
      <c r="A90" s="202"/>
      <c r="B90" s="205" t="s">
        <v>74</v>
      </c>
      <c r="C90" s="327" t="s">
        <v>107</v>
      </c>
      <c r="D90" s="328"/>
      <c r="E90" s="328"/>
      <c r="F90" s="328"/>
      <c r="G90" s="328"/>
      <c r="H90" s="328"/>
      <c r="I90" s="329"/>
      <c r="J90" s="203"/>
      <c r="K90" s="203"/>
      <c r="L90" s="203"/>
      <c r="M90" s="203"/>
      <c r="N90" s="203"/>
      <c r="O90" s="203"/>
      <c r="P90" s="203"/>
    </row>
    <row r="91" spans="1:17" s="188" customFormat="1" ht="96.75" customHeight="1">
      <c r="A91" s="202"/>
      <c r="B91" s="206" t="str">
        <f>$E$43</f>
        <v>BRIGHT WHITE</v>
      </c>
      <c r="C91" s="316" t="s">
        <v>108</v>
      </c>
      <c r="D91" s="317"/>
      <c r="E91" s="317"/>
      <c r="F91" s="317"/>
      <c r="G91" s="317"/>
      <c r="H91" s="317"/>
      <c r="I91" s="318"/>
      <c r="J91" s="203"/>
      <c r="K91" s="203"/>
      <c r="L91" s="203"/>
      <c r="M91" s="203"/>
      <c r="N91" s="203"/>
    </row>
    <row r="92" spans="1:17" s="188" customFormat="1" ht="59.25" hidden="1" customHeight="1">
      <c r="A92" s="202"/>
      <c r="B92" s="206" t="str">
        <f>D29</f>
        <v>Jet Black</v>
      </c>
      <c r="C92" s="316" t="s">
        <v>109</v>
      </c>
      <c r="D92" s="317"/>
      <c r="E92" s="317"/>
      <c r="F92" s="317"/>
      <c r="G92" s="317"/>
      <c r="H92" s="317"/>
      <c r="I92" s="318"/>
      <c r="J92" s="203"/>
      <c r="K92" s="203"/>
      <c r="L92" s="203"/>
      <c r="M92" s="203"/>
      <c r="N92" s="203"/>
    </row>
    <row r="93" spans="1:17" s="188" customFormat="1" ht="59.25" hidden="1" customHeight="1">
      <c r="A93" s="202"/>
      <c r="B93" s="209" t="str">
        <f>D36</f>
        <v>Silver Mix</v>
      </c>
      <c r="C93" s="316" t="s">
        <v>110</v>
      </c>
      <c r="D93" s="317"/>
      <c r="E93" s="317"/>
      <c r="F93" s="317"/>
      <c r="G93" s="317"/>
      <c r="H93" s="317"/>
      <c r="I93" s="318"/>
      <c r="J93" s="203"/>
      <c r="K93" s="203"/>
      <c r="L93" s="203"/>
      <c r="M93" s="203"/>
      <c r="N93" s="203"/>
    </row>
    <row r="94" spans="1:17" s="188" customFormat="1" ht="34.5" customHeight="1">
      <c r="A94" s="202"/>
      <c r="B94" s="312" t="s">
        <v>111</v>
      </c>
      <c r="C94" s="313"/>
      <c r="D94" s="330"/>
      <c r="E94" s="330"/>
      <c r="F94" s="330"/>
      <c r="G94" s="330"/>
      <c r="H94" s="330"/>
      <c r="I94" s="331"/>
      <c r="J94" s="203"/>
      <c r="K94" s="203"/>
    </row>
    <row r="95" spans="1:17" s="188" customFormat="1" ht="34.15" customHeight="1">
      <c r="A95" s="202"/>
      <c r="B95" s="325"/>
      <c r="C95" s="326"/>
      <c r="D95" s="207" t="s">
        <v>35</v>
      </c>
      <c r="E95" s="207" t="s">
        <v>36</v>
      </c>
      <c r="F95" s="207" t="s">
        <v>37</v>
      </c>
      <c r="G95" s="207" t="s">
        <v>38</v>
      </c>
      <c r="H95" s="207" t="s">
        <v>39</v>
      </c>
      <c r="I95" s="207" t="s">
        <v>40</v>
      </c>
      <c r="J95" s="207" t="s">
        <v>41</v>
      </c>
    </row>
    <row r="96" spans="1:17" s="188" customFormat="1" ht="132.75" customHeight="1">
      <c r="A96" s="202"/>
      <c r="B96" s="319" t="s">
        <v>112</v>
      </c>
      <c r="C96" s="320"/>
      <c r="D96" s="208"/>
      <c r="E96" s="208"/>
      <c r="F96" s="208"/>
      <c r="G96" s="208"/>
      <c r="H96" s="208"/>
      <c r="I96" s="208"/>
      <c r="J96" s="208"/>
    </row>
    <row r="97" spans="1:16" s="188" customFormat="1" ht="132.75" customHeight="1">
      <c r="A97" s="202"/>
      <c r="B97" s="319" t="s">
        <v>113</v>
      </c>
      <c r="C97" s="320"/>
      <c r="D97" s="208"/>
      <c r="E97" s="208"/>
      <c r="F97" s="208"/>
      <c r="G97" s="208"/>
      <c r="H97" s="208"/>
      <c r="I97" s="208"/>
      <c r="J97" s="208"/>
    </row>
    <row r="98" spans="1:16" s="51" customFormat="1" ht="112.5" hidden="1" customHeight="1">
      <c r="A98" s="52"/>
      <c r="B98" s="333" t="s">
        <v>114</v>
      </c>
      <c r="C98" s="334"/>
      <c r="D98" s="335" t="s">
        <v>115</v>
      </c>
      <c r="E98" s="336"/>
      <c r="F98" s="336"/>
      <c r="G98" s="336"/>
      <c r="H98" s="336"/>
      <c r="I98" s="336"/>
      <c r="J98" s="337"/>
      <c r="K98" s="76"/>
      <c r="L98" s="76"/>
      <c r="M98" s="76"/>
      <c r="N98" s="76"/>
      <c r="O98" s="76"/>
      <c r="P98" s="76"/>
    </row>
    <row r="99" spans="1:16" s="188" customFormat="1" ht="102.75" hidden="1" customHeight="1">
      <c r="A99" s="202"/>
      <c r="B99" s="319" t="s">
        <v>116</v>
      </c>
      <c r="C99" s="320"/>
      <c r="D99" s="208"/>
      <c r="E99" s="208"/>
      <c r="F99" s="208"/>
      <c r="G99" s="208" t="s">
        <v>117</v>
      </c>
      <c r="H99" s="208"/>
      <c r="I99" s="208"/>
      <c r="J99" s="208"/>
    </row>
    <row r="100" spans="1:16" s="188" customFormat="1" ht="102.75" hidden="1" customHeight="1">
      <c r="A100" s="202"/>
      <c r="B100" s="319" t="s">
        <v>118</v>
      </c>
      <c r="C100" s="320"/>
      <c r="D100" s="208"/>
      <c r="E100" s="208"/>
      <c r="F100" s="208"/>
      <c r="G100" s="208" t="s">
        <v>119</v>
      </c>
      <c r="H100" s="208"/>
      <c r="I100" s="208"/>
      <c r="J100" s="208"/>
    </row>
    <row r="101" spans="1:16" s="51" customFormat="1" ht="17.5" customHeight="1">
      <c r="A101" s="52"/>
      <c r="B101" s="75"/>
      <c r="C101" s="75"/>
      <c r="D101" s="75"/>
      <c r="E101" s="75"/>
      <c r="F101" s="75"/>
      <c r="G101" s="75"/>
      <c r="H101" s="75"/>
      <c r="I101" s="75"/>
      <c r="J101" s="77"/>
      <c r="K101" s="77"/>
      <c r="L101" s="77"/>
      <c r="M101" s="77"/>
      <c r="N101" s="77"/>
      <c r="O101" s="77"/>
      <c r="P101" s="77"/>
    </row>
    <row r="102" spans="1:16" s="71" customFormat="1" ht="33" customHeight="1">
      <c r="A102" s="93">
        <v>2</v>
      </c>
      <c r="B102" s="90" t="s">
        <v>120</v>
      </c>
      <c r="C102" s="315" t="s">
        <v>121</v>
      </c>
      <c r="D102" s="315"/>
      <c r="E102" s="315"/>
      <c r="F102" s="315"/>
      <c r="G102" s="73"/>
      <c r="H102" s="73"/>
      <c r="I102" s="73"/>
      <c r="J102" s="73"/>
      <c r="K102" s="74"/>
      <c r="L102" s="73"/>
      <c r="M102" s="73"/>
      <c r="N102" s="73"/>
      <c r="O102" s="73"/>
      <c r="P102" s="73"/>
    </row>
    <row r="103" spans="1:16" s="32" customFormat="1" ht="1.9" hidden="1" customHeight="1">
      <c r="A103" s="91"/>
      <c r="B103" s="338" t="s">
        <v>106</v>
      </c>
      <c r="C103" s="339"/>
      <c r="D103" s="339"/>
      <c r="E103" s="339"/>
      <c r="F103" s="339"/>
      <c r="G103" s="339"/>
      <c r="H103" s="339"/>
      <c r="I103" s="340"/>
      <c r="J103" s="86"/>
      <c r="K103" s="92"/>
      <c r="L103" s="86"/>
      <c r="M103" s="86"/>
      <c r="N103" s="86"/>
      <c r="O103" s="86"/>
      <c r="P103" s="86"/>
    </row>
    <row r="104" spans="1:16" s="32" customFormat="1" ht="34.15" hidden="1" customHeight="1">
      <c r="A104" s="91"/>
      <c r="B104" s="87" t="s">
        <v>74</v>
      </c>
      <c r="C104" s="341" t="s">
        <v>122</v>
      </c>
      <c r="D104" s="342"/>
      <c r="E104" s="342"/>
      <c r="F104" s="342"/>
      <c r="G104" s="342"/>
      <c r="H104" s="342"/>
      <c r="I104" s="343"/>
      <c r="J104" s="86"/>
      <c r="K104" s="86"/>
      <c r="L104" s="86"/>
      <c r="M104" s="86"/>
      <c r="N104" s="86"/>
      <c r="O104" s="86"/>
      <c r="P104" s="86"/>
    </row>
    <row r="105" spans="1:16" s="32" customFormat="1" ht="39" hidden="1" customHeight="1">
      <c r="A105" s="91"/>
      <c r="B105" s="88" t="str">
        <f>$E$43</f>
        <v>BRIGHT WHITE</v>
      </c>
      <c r="C105" s="344" t="s">
        <v>123</v>
      </c>
      <c r="D105" s="345"/>
      <c r="E105" s="345"/>
      <c r="F105" s="345"/>
      <c r="G105" s="345"/>
      <c r="H105" s="345"/>
      <c r="I105" s="346"/>
      <c r="J105" s="86"/>
      <c r="K105" s="86"/>
      <c r="L105" s="86"/>
      <c r="M105" s="86"/>
      <c r="N105" s="86"/>
    </row>
    <row r="106" spans="1:16" s="32" customFormat="1" ht="39" hidden="1" customHeight="1">
      <c r="A106" s="91"/>
      <c r="B106" s="88" t="str">
        <f>$E$43</f>
        <v>BRIGHT WHITE</v>
      </c>
      <c r="C106" s="344" t="s">
        <v>123</v>
      </c>
      <c r="D106" s="345"/>
      <c r="E106" s="345"/>
      <c r="F106" s="345"/>
      <c r="G106" s="345"/>
      <c r="H106" s="345"/>
      <c r="I106" s="346"/>
      <c r="J106" s="86"/>
      <c r="K106" s="86"/>
      <c r="L106" s="86"/>
      <c r="M106" s="86"/>
      <c r="N106" s="86"/>
    </row>
    <row r="107" spans="1:16" s="32" customFormat="1" ht="34.15" hidden="1" customHeight="1">
      <c r="A107" s="91"/>
      <c r="B107" s="338" t="s">
        <v>124</v>
      </c>
      <c r="C107" s="339"/>
      <c r="D107" s="347"/>
      <c r="E107" s="347"/>
      <c r="F107" s="347"/>
      <c r="G107" s="347"/>
      <c r="H107" s="347"/>
      <c r="I107" s="348"/>
      <c r="J107" s="86"/>
      <c r="K107" s="86"/>
    </row>
    <row r="108" spans="1:16" s="32" customFormat="1" ht="34.15" hidden="1" customHeight="1">
      <c r="A108" s="91"/>
      <c r="B108" s="349"/>
      <c r="C108" s="350"/>
      <c r="D108" s="89" t="s">
        <v>35</v>
      </c>
      <c r="E108" s="89" t="s">
        <v>36</v>
      </c>
      <c r="F108" s="89" t="s">
        <v>37</v>
      </c>
      <c r="G108" s="89" t="s">
        <v>38</v>
      </c>
      <c r="H108" s="89" t="s">
        <v>39</v>
      </c>
      <c r="I108" s="89" t="s">
        <v>40</v>
      </c>
      <c r="J108" s="89" t="s">
        <v>41</v>
      </c>
    </row>
    <row r="109" spans="1:16" s="32" customFormat="1" ht="45.65" hidden="1" customHeight="1">
      <c r="A109" s="91"/>
      <c r="B109" s="310" t="s">
        <v>125</v>
      </c>
      <c r="C109" s="311"/>
      <c r="D109" s="307" t="s">
        <v>126</v>
      </c>
      <c r="E109" s="308"/>
      <c r="F109" s="308"/>
      <c r="G109" s="308"/>
      <c r="H109" s="308"/>
      <c r="I109" s="308"/>
      <c r="J109" s="309"/>
    </row>
    <row r="110" spans="1:16" s="32" customFormat="1" ht="45.65" hidden="1" customHeight="1">
      <c r="A110" s="91"/>
      <c r="B110" s="310" t="s">
        <v>127</v>
      </c>
      <c r="C110" s="311"/>
      <c r="D110" s="307" t="s">
        <v>126</v>
      </c>
      <c r="E110" s="308"/>
      <c r="F110" s="308"/>
      <c r="G110" s="308"/>
      <c r="H110" s="308"/>
      <c r="I110" s="308"/>
      <c r="J110" s="309"/>
    </row>
    <row r="111" spans="1:16" s="51" customFormat="1" ht="16.149999999999999" customHeight="1">
      <c r="A111" s="52"/>
      <c r="B111" s="75"/>
      <c r="C111" s="75"/>
      <c r="D111" s="75"/>
      <c r="E111" s="75"/>
      <c r="F111" s="75"/>
      <c r="G111" s="75"/>
      <c r="H111" s="75"/>
      <c r="I111" s="75"/>
      <c r="J111" s="77"/>
      <c r="K111" s="77"/>
      <c r="L111" s="77"/>
      <c r="M111" s="77"/>
      <c r="N111" s="77"/>
      <c r="O111" s="77"/>
      <c r="P111" s="77"/>
    </row>
    <row r="112" spans="1:16" s="71" customFormat="1" ht="34.5" customHeight="1">
      <c r="A112" s="93">
        <v>3</v>
      </c>
      <c r="B112" s="90" t="s">
        <v>128</v>
      </c>
      <c r="C112" s="72" t="s">
        <v>129</v>
      </c>
      <c r="D112" s="72"/>
      <c r="E112" s="72"/>
      <c r="F112" s="72"/>
      <c r="G112" s="73"/>
      <c r="H112" s="73"/>
      <c r="I112" s="73"/>
      <c r="J112" s="73"/>
      <c r="K112" s="74"/>
      <c r="L112" s="73"/>
      <c r="M112" s="73"/>
      <c r="N112" s="73"/>
      <c r="O112" s="73"/>
      <c r="P112" s="73"/>
    </row>
    <row r="113" spans="1:16" s="32" customFormat="1" ht="34.15" hidden="1" customHeight="1">
      <c r="A113" s="91"/>
      <c r="B113" s="87" t="s">
        <v>74</v>
      </c>
      <c r="C113" s="341" t="s">
        <v>130</v>
      </c>
      <c r="D113" s="342"/>
      <c r="E113" s="342"/>
      <c r="F113" s="342"/>
      <c r="G113" s="342"/>
      <c r="H113" s="342"/>
      <c r="I113" s="343"/>
      <c r="J113" s="86"/>
      <c r="K113" s="86"/>
      <c r="L113" s="86"/>
      <c r="M113" s="86"/>
      <c r="N113" s="86"/>
      <c r="O113" s="86"/>
      <c r="P113" s="86"/>
    </row>
    <row r="114" spans="1:16" s="32" customFormat="1" ht="39" hidden="1" customHeight="1">
      <c r="A114" s="91"/>
      <c r="B114" s="88" t="str">
        <f>$E$43</f>
        <v>BRIGHT WHITE</v>
      </c>
      <c r="C114" s="344" t="s">
        <v>123</v>
      </c>
      <c r="D114" s="345"/>
      <c r="E114" s="345"/>
      <c r="F114" s="345"/>
      <c r="G114" s="345"/>
      <c r="H114" s="345"/>
      <c r="I114" s="346"/>
      <c r="J114" s="86"/>
      <c r="K114" s="86"/>
      <c r="L114" s="86"/>
      <c r="M114" s="86"/>
      <c r="N114" s="86"/>
    </row>
    <row r="115" spans="1:16" s="32" customFormat="1" ht="39" hidden="1" customHeight="1">
      <c r="A115" s="91"/>
      <c r="B115" s="88" t="str">
        <f>$E$46</f>
        <v>Jet Black</v>
      </c>
      <c r="C115" s="344" t="s">
        <v>123</v>
      </c>
      <c r="D115" s="345"/>
      <c r="E115" s="345"/>
      <c r="F115" s="345"/>
      <c r="G115" s="345"/>
      <c r="H115" s="345"/>
      <c r="I115" s="346"/>
      <c r="J115" s="86"/>
      <c r="K115" s="86"/>
      <c r="L115" s="86"/>
      <c r="M115" s="86"/>
      <c r="N115" s="86"/>
    </row>
    <row r="116" spans="1:16" s="76" customFormat="1" ht="11.5" customHeight="1">
      <c r="A116" s="75"/>
      <c r="B116" s="75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1:16" s="14" customFormat="1" ht="46.9" customHeight="1">
      <c r="B117" s="324" t="s">
        <v>131</v>
      </c>
      <c r="C117" s="324"/>
      <c r="D117" s="324"/>
      <c r="E117" s="324"/>
      <c r="F117" s="324"/>
      <c r="G117" s="324"/>
      <c r="H117" s="324"/>
      <c r="I117" s="324"/>
      <c r="J117" s="324"/>
      <c r="K117" s="324"/>
      <c r="L117" s="324"/>
      <c r="M117" s="324"/>
      <c r="N117" s="324"/>
      <c r="O117" s="324"/>
      <c r="P117" s="324"/>
    </row>
    <row r="118" spans="1:16" s="32" customFormat="1" ht="39" customHeight="1">
      <c r="A118" s="91">
        <v>1</v>
      </c>
      <c r="B118" s="156" t="s">
        <v>132</v>
      </c>
      <c r="C118" s="91"/>
      <c r="D118" s="91"/>
      <c r="G118" s="86"/>
      <c r="M118" s="64"/>
      <c r="N118" s="94"/>
      <c r="O118" s="94"/>
      <c r="P118" s="64"/>
    </row>
    <row r="119" spans="1:16" s="32" customFormat="1" ht="39" customHeight="1">
      <c r="A119" s="91">
        <v>2</v>
      </c>
      <c r="B119" s="156" t="s">
        <v>133</v>
      </c>
      <c r="C119" s="91"/>
      <c r="D119" s="91"/>
      <c r="G119" s="86"/>
      <c r="M119" s="64"/>
      <c r="N119" s="94"/>
      <c r="O119" s="94"/>
      <c r="P119" s="64"/>
    </row>
    <row r="120" spans="1:16" s="32" customFormat="1" ht="39" customHeight="1">
      <c r="A120" s="91">
        <v>3</v>
      </c>
      <c r="B120" s="156" t="s">
        <v>134</v>
      </c>
      <c r="C120" s="91"/>
      <c r="D120" s="91"/>
      <c r="G120" s="86"/>
      <c r="M120" s="64"/>
      <c r="N120" s="94"/>
      <c r="O120" s="94"/>
      <c r="P120" s="64"/>
    </row>
    <row r="121" spans="1:16" s="17" customFormat="1" ht="32.5">
      <c r="A121" s="15"/>
      <c r="B121" s="79" t="s">
        <v>135</v>
      </c>
      <c r="C121" s="80" t="s">
        <v>36</v>
      </c>
      <c r="D121" s="80" t="s">
        <v>37</v>
      </c>
      <c r="E121" s="80" t="s">
        <v>38</v>
      </c>
      <c r="F121" s="80" t="s">
        <v>39</v>
      </c>
      <c r="G121" s="80" t="s">
        <v>40</v>
      </c>
      <c r="H121" s="80" t="s">
        <v>41</v>
      </c>
      <c r="I121" s="80" t="s">
        <v>42</v>
      </c>
      <c r="L121" s="81"/>
      <c r="M121" s="82"/>
      <c r="N121" s="82"/>
      <c r="O121" s="81"/>
    </row>
    <row r="122" spans="1:16" s="17" customFormat="1" ht="32.5">
      <c r="A122" s="15"/>
      <c r="B122" s="79" t="s">
        <v>136</v>
      </c>
      <c r="C122" s="68">
        <f>G38</f>
        <v>0</v>
      </c>
      <c r="D122" s="68">
        <f t="shared" ref="D122:H122" si="68">H38</f>
        <v>0</v>
      </c>
      <c r="E122" s="68">
        <f t="shared" si="68"/>
        <v>3</v>
      </c>
      <c r="F122" s="68">
        <f t="shared" si="68"/>
        <v>0</v>
      </c>
      <c r="G122" s="68">
        <f t="shared" si="68"/>
        <v>0</v>
      </c>
      <c r="H122" s="68">
        <f t="shared" si="68"/>
        <v>0</v>
      </c>
      <c r="I122" s="68">
        <f>SUM(C122:H122)</f>
        <v>3</v>
      </c>
      <c r="L122" s="81"/>
      <c r="M122" s="82"/>
      <c r="N122" s="82"/>
      <c r="O122" s="81"/>
    </row>
    <row r="123" spans="1:16">
      <c r="A123" s="321"/>
      <c r="B123" s="321"/>
      <c r="C123" s="321"/>
      <c r="D123" s="321"/>
      <c r="E123" s="321"/>
      <c r="F123" s="321"/>
      <c r="G123" s="321"/>
      <c r="H123" s="321"/>
      <c r="I123" s="321"/>
      <c r="J123" s="321"/>
      <c r="K123" s="321"/>
      <c r="L123" s="321"/>
      <c r="M123" s="321"/>
      <c r="N123" s="321"/>
      <c r="O123" s="321"/>
      <c r="P123" s="321"/>
    </row>
    <row r="124" spans="1:16">
      <c r="A124" s="321"/>
      <c r="B124" s="321"/>
      <c r="C124" s="321"/>
      <c r="D124" s="321"/>
      <c r="E124" s="321"/>
      <c r="F124" s="321"/>
      <c r="G124" s="321"/>
      <c r="H124" s="321"/>
      <c r="I124" s="321"/>
      <c r="J124" s="321"/>
      <c r="K124" s="321"/>
      <c r="L124" s="321"/>
      <c r="M124" s="321"/>
      <c r="N124" s="321"/>
      <c r="O124" s="321"/>
      <c r="P124" s="321"/>
    </row>
    <row r="125" spans="1:16">
      <c r="A125" s="321"/>
      <c r="B125" s="321"/>
      <c r="C125" s="321"/>
      <c r="D125" s="321"/>
      <c r="E125" s="321"/>
      <c r="F125" s="321"/>
      <c r="G125" s="321"/>
      <c r="H125" s="321"/>
      <c r="I125" s="321"/>
      <c r="J125" s="321"/>
      <c r="K125" s="321"/>
      <c r="L125" s="321"/>
      <c r="M125" s="321"/>
      <c r="N125" s="321"/>
      <c r="O125" s="321"/>
      <c r="P125" s="321"/>
    </row>
    <row r="126" spans="1:16" ht="33.75" customHeight="1">
      <c r="A126" s="321"/>
      <c r="B126" s="321"/>
      <c r="C126" s="321"/>
      <c r="D126" s="321"/>
      <c r="E126" s="321"/>
      <c r="F126" s="321"/>
      <c r="G126" s="321"/>
      <c r="H126" s="321"/>
      <c r="I126" s="321"/>
      <c r="J126" s="321"/>
      <c r="K126" s="321"/>
      <c r="L126" s="321"/>
      <c r="M126" s="321"/>
      <c r="N126" s="321"/>
      <c r="O126" s="321"/>
      <c r="P126" s="321"/>
    </row>
    <row r="127" spans="1:16" ht="14.25" hidden="1" customHeight="1">
      <c r="A127" s="321"/>
      <c r="B127" s="321"/>
      <c r="C127" s="321"/>
      <c r="D127" s="321"/>
      <c r="E127" s="321"/>
      <c r="F127" s="321"/>
      <c r="G127" s="321"/>
      <c r="H127" s="321"/>
      <c r="I127" s="321"/>
      <c r="J127" s="321"/>
      <c r="K127" s="321"/>
      <c r="L127" s="321"/>
      <c r="M127" s="321"/>
      <c r="N127" s="321"/>
      <c r="O127" s="321"/>
      <c r="P127" s="321"/>
    </row>
    <row r="128" spans="1:16">
      <c r="A128" s="322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  <c r="M128" s="323"/>
      <c r="N128" s="323"/>
      <c r="O128" s="323"/>
      <c r="P128" s="323"/>
    </row>
    <row r="129" spans="1:16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</row>
    <row r="130" spans="1:16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</row>
    <row r="131" spans="1:16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</row>
    <row r="132" spans="1:16" ht="52.5" customHeight="1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3"/>
      <c r="M132" s="323"/>
      <c r="N132" s="323"/>
      <c r="O132" s="323"/>
      <c r="P132" s="323"/>
    </row>
  </sheetData>
  <autoFilter ref="A53:Q85" xr:uid="{00000000-0001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Bright White"/>
        <filter val="MÀU TÁC NGHIỆP"/>
      </filters>
    </filterColumn>
  </autoFilter>
  <mergeCells count="131">
    <mergeCell ref="B100:C100"/>
    <mergeCell ref="B70:E70"/>
    <mergeCell ref="H70:I70"/>
    <mergeCell ref="B76:E76"/>
    <mergeCell ref="H76:I76"/>
    <mergeCell ref="B79:E79"/>
    <mergeCell ref="H79:I79"/>
    <mergeCell ref="B71:E71"/>
    <mergeCell ref="H71:I71"/>
    <mergeCell ref="B72:E72"/>
    <mergeCell ref="H72:I72"/>
    <mergeCell ref="B73:E73"/>
    <mergeCell ref="H73:I73"/>
    <mergeCell ref="C92:I92"/>
    <mergeCell ref="B13:F13"/>
    <mergeCell ref="M18:O21"/>
    <mergeCell ref="M25:O28"/>
    <mergeCell ref="M32:O35"/>
    <mergeCell ref="B50:C50"/>
    <mergeCell ref="B56:E56"/>
    <mergeCell ref="H56:I56"/>
    <mergeCell ref="B62:E62"/>
    <mergeCell ref="H62:I62"/>
    <mergeCell ref="B57:E57"/>
    <mergeCell ref="A45:P45"/>
    <mergeCell ref="P54:P56"/>
    <mergeCell ref="B59:E59"/>
    <mergeCell ref="H59:I59"/>
    <mergeCell ref="H57:I57"/>
    <mergeCell ref="B47:C47"/>
    <mergeCell ref="A53:E53"/>
    <mergeCell ref="B54:E54"/>
    <mergeCell ref="A41:C41"/>
    <mergeCell ref="B43:C43"/>
    <mergeCell ref="H58:I58"/>
    <mergeCell ref="B55:E55"/>
    <mergeCell ref="H55:I55"/>
    <mergeCell ref="B61:E61"/>
    <mergeCell ref="M1:N1"/>
    <mergeCell ref="O1:P1"/>
    <mergeCell ref="M2:N2"/>
    <mergeCell ref="O2:P2"/>
    <mergeCell ref="M3:N3"/>
    <mergeCell ref="O3:P3"/>
    <mergeCell ref="D8:F8"/>
    <mergeCell ref="G5:L8"/>
    <mergeCell ref="D11:F11"/>
    <mergeCell ref="L11:P11"/>
    <mergeCell ref="D6:F6"/>
    <mergeCell ref="A123:P127"/>
    <mergeCell ref="A128:P132"/>
    <mergeCell ref="A42:P42"/>
    <mergeCell ref="B117:P117"/>
    <mergeCell ref="B95:C95"/>
    <mergeCell ref="B97:C97"/>
    <mergeCell ref="C90:I90"/>
    <mergeCell ref="C91:I91"/>
    <mergeCell ref="B94:I94"/>
    <mergeCell ref="J87:M87"/>
    <mergeCell ref="B98:C98"/>
    <mergeCell ref="D98:J98"/>
    <mergeCell ref="B103:I103"/>
    <mergeCell ref="C104:I104"/>
    <mergeCell ref="C105:I105"/>
    <mergeCell ref="C106:I106"/>
    <mergeCell ref="B107:I107"/>
    <mergeCell ref="C115:I115"/>
    <mergeCell ref="C113:I113"/>
    <mergeCell ref="C114:I114"/>
    <mergeCell ref="B108:C108"/>
    <mergeCell ref="B109:C109"/>
    <mergeCell ref="B64:E64"/>
    <mergeCell ref="H64:I64"/>
    <mergeCell ref="D110:J110"/>
    <mergeCell ref="D109:J109"/>
    <mergeCell ref="B110:C110"/>
    <mergeCell ref="H77:I77"/>
    <mergeCell ref="B78:E78"/>
    <mergeCell ref="H78:I78"/>
    <mergeCell ref="B80:E80"/>
    <mergeCell ref="B82:E82"/>
    <mergeCell ref="H82:I82"/>
    <mergeCell ref="B84:E84"/>
    <mergeCell ref="H84:I84"/>
    <mergeCell ref="B85:E85"/>
    <mergeCell ref="H85:I85"/>
    <mergeCell ref="H80:I80"/>
    <mergeCell ref="B81:E81"/>
    <mergeCell ref="H81:I81"/>
    <mergeCell ref="B83:E83"/>
    <mergeCell ref="H83:I83"/>
    <mergeCell ref="B89:I89"/>
    <mergeCell ref="C102:F102"/>
    <mergeCell ref="C93:I93"/>
    <mergeCell ref="B77:E77"/>
    <mergeCell ref="B96:C96"/>
    <mergeCell ref="B99:C99"/>
    <mergeCell ref="P68:P70"/>
    <mergeCell ref="P74:P76"/>
    <mergeCell ref="N41:P41"/>
    <mergeCell ref="N43:P43"/>
    <mergeCell ref="N44:P44"/>
    <mergeCell ref="N46:P46"/>
    <mergeCell ref="N47:P47"/>
    <mergeCell ref="N49:P49"/>
    <mergeCell ref="N50:P50"/>
    <mergeCell ref="P57:P65"/>
    <mergeCell ref="A48:P48"/>
    <mergeCell ref="B49:C49"/>
    <mergeCell ref="H60:I60"/>
    <mergeCell ref="H61:I61"/>
    <mergeCell ref="A67:E67"/>
    <mergeCell ref="B68:E68"/>
    <mergeCell ref="H68:I68"/>
    <mergeCell ref="H75:I75"/>
    <mergeCell ref="H67:I67"/>
    <mergeCell ref="B69:E69"/>
    <mergeCell ref="H69:I69"/>
    <mergeCell ref="B74:E74"/>
    <mergeCell ref="H74:I74"/>
    <mergeCell ref="B75:E75"/>
    <mergeCell ref="B65:E65"/>
    <mergeCell ref="B44:C44"/>
    <mergeCell ref="B46:C46"/>
    <mergeCell ref="B63:E63"/>
    <mergeCell ref="H53:I53"/>
    <mergeCell ref="H54:I54"/>
    <mergeCell ref="H63:I63"/>
    <mergeCell ref="H65:I65"/>
    <mergeCell ref="B60:E60"/>
    <mergeCell ref="B58:E58"/>
  </mergeCells>
  <phoneticPr fontId="79" type="noConversion"/>
  <printOptions horizontalCentered="1"/>
  <pageMargins left="0.25" right="0" top="0.61388888888888893" bottom="0.75" header="0" footer="0"/>
  <pageSetup paperSize="9"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86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view="pageBreakPreview" zoomScale="40" zoomScaleNormal="40" zoomScaleSheetLayoutView="40" zoomScalePageLayoutView="25" workbookViewId="0">
      <selection activeCell="U96" sqref="U96"/>
    </sheetView>
  </sheetViews>
  <sheetFormatPr defaultColWidth="9.26953125" defaultRowHeight="24"/>
  <cols>
    <col min="1" max="1" width="75.81640625" style="138" customWidth="1"/>
    <col min="2" max="2" width="152.453125" style="139" customWidth="1"/>
    <col min="3" max="4" width="81" style="139" customWidth="1"/>
    <col min="5" max="16384" width="9.26953125" style="139"/>
  </cols>
  <sheetData>
    <row r="1" spans="1:10" s="128" customFormat="1" ht="60" customHeight="1">
      <c r="A1" s="126"/>
      <c r="B1" s="127"/>
      <c r="C1" s="127"/>
      <c r="D1" s="127"/>
    </row>
    <row r="2" spans="1:10" s="128" customFormat="1" ht="37.5" customHeight="1">
      <c r="A2" s="127" t="str">
        <f>'1. CUTTING DOCKET'!B6</f>
        <v xml:space="preserve">JOB NUMBER:  </v>
      </c>
      <c r="B2" s="127" t="str">
        <f>'1. CUTTING DOCKET'!D6</f>
        <v xml:space="preserve">A15  SS25   S2734
</v>
      </c>
      <c r="C2" s="127"/>
      <c r="D2" s="127"/>
    </row>
    <row r="3" spans="1:10" s="128" customFormat="1" ht="37.5" customHeight="1">
      <c r="A3" s="129" t="str">
        <f>'1. CUTTING DOCKET'!B7</f>
        <v xml:space="preserve">STYLE NUMBER: </v>
      </c>
      <c r="B3" s="129" t="str">
        <f>'1. CUTTING DOCKET'!D7</f>
        <v>SS25CT017</v>
      </c>
      <c r="C3" s="129"/>
      <c r="D3" s="129"/>
    </row>
    <row r="4" spans="1:10" s="128" customFormat="1" ht="37.5" customHeight="1">
      <c r="A4" s="129" t="str">
        <f>'1. CUTTING DOCKET'!B8</f>
        <v xml:space="preserve">STYLE NAME : </v>
      </c>
      <c r="B4" s="129" t="str">
        <f>'1. CUTTING DOCKET'!D8</f>
        <v>SS_Cutouts_Tee</v>
      </c>
      <c r="C4" s="129"/>
      <c r="D4" s="129"/>
    </row>
    <row r="5" spans="1:10" s="128" customFormat="1" ht="64.5" customHeight="1">
      <c r="A5" s="130"/>
      <c r="B5" s="148" t="str">
        <f>'1. CUTTING DOCKET'!D22</f>
        <v>BRIGHT WHITE</v>
      </c>
      <c r="C5" s="148" t="str">
        <f>'1. CUTTING DOCKET'!A45</f>
        <v>Jet Black</v>
      </c>
      <c r="D5" s="243" t="str">
        <f>'1. CUTTING DOCKET'!H70</f>
        <v>Silver Mix</v>
      </c>
    </row>
    <row r="6" spans="1:10" s="132" customFormat="1" ht="39" customHeight="1">
      <c r="A6" s="131" t="s">
        <v>137</v>
      </c>
      <c r="B6" s="131" t="str">
        <f>$B$5</f>
        <v>BRIGHT WHITE</v>
      </c>
      <c r="C6" s="131" t="str">
        <f>$C$5</f>
        <v>Jet Black</v>
      </c>
      <c r="D6" s="212" t="str">
        <f>D5</f>
        <v>Silver Mix</v>
      </c>
    </row>
    <row r="7" spans="1:10" s="132" customFormat="1" ht="82.5" customHeight="1">
      <c r="A7" s="133" t="s">
        <v>138</v>
      </c>
      <c r="B7" s="251" t="str">
        <f>_xlfn.SINGLE('1. CUTTING DOCKET'!B43)</f>
        <v xml:space="preserve">TT-SJ30SX2-W120 - SINGLE JERSEY 100% COTTON 30'S/1 x 2CM) 245GSM </v>
      </c>
      <c r="C7" s="251"/>
      <c r="D7" s="251"/>
    </row>
    <row r="8" spans="1:10" s="132" customFormat="1" ht="227.25" customHeight="1">
      <c r="A8" s="134" t="str">
        <f>'1. CUTTING DOCKET'!D43</f>
        <v>VẢI CHÍNH</v>
      </c>
      <c r="B8" s="135"/>
      <c r="C8" s="135"/>
      <c r="D8" s="135"/>
      <c r="J8" s="136"/>
    </row>
    <row r="9" spans="1:10" s="132" customFormat="1" ht="72" customHeight="1">
      <c r="A9" s="252" t="str">
        <f>'1. CUTTING DOCKET'!B44</f>
        <v xml:space="preserve">TT-RIB20SX2 - RIB 1X1 100% COTTON 20'S/1 x 2CM) 280GSM </v>
      </c>
      <c r="B9" s="131" t="str">
        <f>B6</f>
        <v>BRIGHT WHITE</v>
      </c>
      <c r="C9" s="131" t="str">
        <f t="shared" ref="C9:D9" si="0">C6</f>
        <v>Jet Black</v>
      </c>
      <c r="D9" s="131" t="str">
        <f t="shared" si="0"/>
        <v>Silver Mix</v>
      </c>
    </row>
    <row r="10" spans="1:10" s="132" customFormat="1" ht="210.75" customHeight="1">
      <c r="A10" s="134" t="str">
        <f>'1. CUTTING DOCKET'!D44</f>
        <v>BO CỔ</v>
      </c>
      <c r="B10" s="135"/>
      <c r="C10" s="135"/>
      <c r="D10" s="135" t="s">
        <v>18</v>
      </c>
      <c r="J10" s="136"/>
    </row>
    <row r="11" spans="1:10" s="132" customFormat="1" ht="54" customHeight="1">
      <c r="A11" s="131" t="s">
        <v>139</v>
      </c>
      <c r="B11" s="212" t="str">
        <f>B5</f>
        <v>BRIGHT WHITE</v>
      </c>
      <c r="C11" s="212" t="str">
        <f t="shared" ref="C11:D11" si="1">C5</f>
        <v>Jet Black</v>
      </c>
      <c r="D11" s="212" t="str">
        <f t="shared" si="1"/>
        <v>Silver Mix</v>
      </c>
    </row>
    <row r="12" spans="1:10" s="132" customFormat="1" ht="156" customHeight="1">
      <c r="A12" s="134" t="str">
        <f>'1. CUTTING DOCKET'!B54</f>
        <v>CHỈ 40/2 MAY CHÍNH + VẮT SỔ</v>
      </c>
      <c r="B12" s="135">
        <f>'1. CUTTING DOCKET'!G54</f>
        <v>0</v>
      </c>
      <c r="C12" s="135" t="str">
        <f>'1. CUTTING DOCKET'!G55</f>
        <v>BK2730</v>
      </c>
      <c r="D12" s="135" t="str">
        <f>'1. CUTTING DOCKET'!G56</f>
        <v>GY6642</v>
      </c>
      <c r="J12" s="136"/>
    </row>
    <row r="13" spans="1:10" s="132" customFormat="1" ht="78.75" customHeight="1">
      <c r="A13" s="252" t="str">
        <f>'1. CUTTING DOCKET'!$B$57</f>
        <v>NHÃN CHÍNH ALD-ML03 27MMX 47MM</v>
      </c>
      <c r="B13" s="254" t="str">
        <f>'1. CUTTING DOCKET'!$F$57</f>
        <v>WHITE</v>
      </c>
      <c r="C13" s="212"/>
      <c r="D13" s="212"/>
    </row>
    <row r="14" spans="1:10" s="132" customFormat="1" ht="192.75" customHeight="1">
      <c r="A14" s="253" t="s">
        <v>140</v>
      </c>
      <c r="B14" s="135"/>
      <c r="C14" s="135"/>
      <c r="D14" s="135"/>
      <c r="J14" s="136"/>
    </row>
    <row r="15" spans="1:10" s="132" customFormat="1" ht="78.75" customHeight="1">
      <c r="A15" s="252" t="str">
        <f>'1. CUTTING DOCKET'!$B$60</f>
        <v>NHÃN THÀNH PHẦN  100% COTTON ALD-COO-503</v>
      </c>
      <c r="B15" s="254" t="str">
        <f>'1. CUTTING DOCKET'!F63</f>
        <v>WHITE</v>
      </c>
      <c r="C15" s="212"/>
      <c r="D15" s="212"/>
    </row>
    <row r="16" spans="1:10" s="132" customFormat="1" ht="129" customHeight="1">
      <c r="A16" s="253" t="s">
        <v>141</v>
      </c>
      <c r="B16" s="135"/>
      <c r="C16" s="135"/>
      <c r="D16" s="135"/>
      <c r="J16" s="136"/>
    </row>
    <row r="17" spans="1:10" s="132" customFormat="1" ht="61.5" customHeight="1">
      <c r="A17" s="252" t="str">
        <f>'1. CUTTING DOCKET'!$B$63</f>
        <v>NHÃN CỜ ALD-ML02</v>
      </c>
      <c r="B17" s="254" t="str">
        <f>'1. CUTTING DOCKET'!$F$63</f>
        <v>WHITE</v>
      </c>
      <c r="C17" s="212"/>
      <c r="D17" s="212"/>
    </row>
    <row r="18" spans="1:10" s="132" customFormat="1" ht="156" customHeight="1">
      <c r="A18" s="134" t="s">
        <v>142</v>
      </c>
      <c r="B18" s="135"/>
      <c r="C18" s="135"/>
      <c r="D18" s="135"/>
      <c r="J18" s="136"/>
    </row>
    <row r="19" spans="1:10" s="132" customFormat="1" ht="69.75" customHeight="1">
      <c r="A19" s="131" t="str">
        <f>'1. CUTTING DOCKET'!B68</f>
        <v>THẺ BÀI ALD ALD-T06P</v>
      </c>
      <c r="B19" s="382" t="str">
        <f>'1. CUTTING DOCKET'!F68</f>
        <v>WHITE</v>
      </c>
      <c r="C19" s="382"/>
      <c r="D19" s="382"/>
    </row>
    <row r="20" spans="1:10" s="132" customFormat="1" ht="200.25" customHeight="1">
      <c r="A20" s="244" t="s">
        <v>143</v>
      </c>
      <c r="B20" s="381"/>
      <c r="C20" s="381"/>
      <c r="D20" s="381"/>
    </row>
    <row r="21" spans="1:10" s="132" customFormat="1" ht="118.5" customHeight="1">
      <c r="A21" s="131" t="str">
        <f>'1. CUTTING DOCKET'!B72</f>
        <v>UPC STICKER 2X3"</v>
      </c>
      <c r="B21" s="382" t="str">
        <f>'1. CUTTING DOCKET'!F71</f>
        <v>WHITE</v>
      </c>
      <c r="C21" s="382"/>
      <c r="D21" s="382"/>
    </row>
    <row r="22" spans="1:10" s="132" customFormat="1" ht="200.25" customHeight="1">
      <c r="A22" s="134" t="s">
        <v>144</v>
      </c>
      <c r="B22" s="381"/>
      <c r="C22" s="381"/>
      <c r="D22" s="381"/>
    </row>
    <row r="23" spans="1:10" s="132" customFormat="1" ht="118.5" customHeight="1">
      <c r="A23" s="131" t="str">
        <f>'1. CUTTING DOCKET'!B74</f>
        <v>BAO NYLON ALD - 12" X 15" (RECYLCED)
CODE:   ALD-PB01-R</v>
      </c>
      <c r="B23" s="382" t="str">
        <f>'1. CUTTING DOCKET'!F74</f>
        <v>CLEAR</v>
      </c>
      <c r="C23" s="382"/>
      <c r="D23" s="382"/>
    </row>
    <row r="24" spans="1:10" s="132" customFormat="1" ht="147.75" customHeight="1">
      <c r="A24" s="137" t="s">
        <v>145</v>
      </c>
      <c r="B24" s="381"/>
      <c r="C24" s="381"/>
      <c r="D24" s="381"/>
    </row>
    <row r="25" spans="1:10" s="132" customFormat="1" ht="150.75" customHeight="1">
      <c r="A25" s="131" t="str">
        <f>'1. CUTTING DOCKET'!B77 &amp;'1. CUTTING DOCKET'!B82 &amp; " VÀ" &amp;'1. CUTTING DOCKET'!B85</f>
        <v>BAO BIG POLYBAG 100X120CMTHÙNG CARTON  VÀTẤM LÓT THÙNG</v>
      </c>
      <c r="B25" s="382" t="s">
        <v>86</v>
      </c>
      <c r="C25" s="382"/>
      <c r="D25" s="382"/>
    </row>
    <row r="26" spans="1:10" s="132" customFormat="1" ht="126.75" customHeight="1">
      <c r="A26" s="137"/>
      <c r="B26" s="381"/>
      <c r="C26" s="381"/>
      <c r="D26" s="381"/>
    </row>
  </sheetData>
  <mergeCells count="8">
    <mergeCell ref="B26:D26"/>
    <mergeCell ref="B21:D21"/>
    <mergeCell ref="B22:D22"/>
    <mergeCell ref="B19:D19"/>
    <mergeCell ref="B20:D20"/>
    <mergeCell ref="B23:D23"/>
    <mergeCell ref="B24:D24"/>
    <mergeCell ref="B25:D25"/>
  </mergeCells>
  <printOptions horizontalCentered="1"/>
  <pageMargins left="0.25" right="0" top="0.60416666666666663" bottom="0.75" header="0" footer="0"/>
  <pageSetup paperSize="9" scale="4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0DC1-AFE7-4F8E-8447-FE8C2433985F}">
  <sheetPr>
    <pageSetUpPr fitToPage="1"/>
  </sheetPr>
  <dimension ref="A1:J26"/>
  <sheetViews>
    <sheetView view="pageBreakPreview" zoomScaleNormal="140" zoomScaleSheetLayoutView="100" workbookViewId="0">
      <selection activeCell="U96" sqref="U96"/>
    </sheetView>
  </sheetViews>
  <sheetFormatPr defaultColWidth="9.1796875" defaultRowHeight="13"/>
  <cols>
    <col min="1" max="1" width="17.81640625" style="200" customWidth="1"/>
    <col min="2" max="2" width="19.26953125" style="200" customWidth="1"/>
    <col min="3" max="3" width="13.26953125" style="200" customWidth="1"/>
    <col min="4" max="4" width="25.7265625" style="200" customWidth="1"/>
    <col min="5" max="5" width="22.453125" style="200" customWidth="1"/>
    <col min="6" max="6" width="10.7265625" style="261" customWidth="1"/>
    <col min="7" max="7" width="6.26953125" style="261" customWidth="1"/>
    <col min="8" max="8" width="12.1796875" style="261" customWidth="1"/>
    <col min="9" max="9" width="9.81640625" style="261" customWidth="1"/>
    <col min="10" max="10" width="2.26953125" style="200" customWidth="1"/>
    <col min="11" max="16384" width="9.1796875" style="200"/>
  </cols>
  <sheetData>
    <row r="1" spans="1:10" s="270" customFormat="1" ht="36" customHeight="1">
      <c r="A1" s="383" t="str">
        <f>'1. CUTTING DOCKET'!D7</f>
        <v>SS25CT017</v>
      </c>
      <c r="B1" s="383"/>
      <c r="C1" s="268"/>
      <c r="D1" s="268" t="s">
        <v>146</v>
      </c>
      <c r="E1" s="268"/>
      <c r="F1" s="269"/>
      <c r="G1" s="269"/>
      <c r="H1" s="269"/>
      <c r="I1" s="269"/>
      <c r="J1" s="268"/>
    </row>
    <row r="2" spans="1:10" ht="17.25" customHeight="1">
      <c r="A2" s="257" t="s">
        <v>147</v>
      </c>
      <c r="B2" s="257"/>
      <c r="C2" s="255"/>
      <c r="D2" s="255"/>
      <c r="E2" s="255"/>
      <c r="F2" s="256"/>
      <c r="G2" s="256"/>
      <c r="H2" s="256"/>
      <c r="I2" s="256"/>
      <c r="J2" s="255"/>
    </row>
    <row r="3" spans="1:10" s="260" customFormat="1" ht="18.75" customHeight="1">
      <c r="A3" s="258" t="s">
        <v>148</v>
      </c>
      <c r="B3" s="258"/>
      <c r="C3" s="258" t="s">
        <v>149</v>
      </c>
      <c r="D3" s="258" t="s">
        <v>150</v>
      </c>
      <c r="E3" s="258"/>
      <c r="F3" s="259" t="s">
        <v>151</v>
      </c>
      <c r="G3" s="259" t="s">
        <v>152</v>
      </c>
      <c r="H3" s="259" t="s">
        <v>153</v>
      </c>
      <c r="I3" s="259" t="s">
        <v>38</v>
      </c>
    </row>
    <row r="4" spans="1:10" s="266" customFormat="1" ht="23">
      <c r="A4" s="262" t="s">
        <v>154</v>
      </c>
      <c r="B4" s="262" t="s">
        <v>155</v>
      </c>
      <c r="C4" s="262" t="s">
        <v>156</v>
      </c>
      <c r="D4" s="262" t="s">
        <v>157</v>
      </c>
      <c r="E4" s="263" t="s">
        <v>158</v>
      </c>
      <c r="F4" s="264" t="s">
        <v>159</v>
      </c>
      <c r="G4" s="264" t="s">
        <v>160</v>
      </c>
      <c r="H4" s="264" t="s">
        <v>161</v>
      </c>
      <c r="I4" s="265" t="s">
        <v>162</v>
      </c>
    </row>
    <row r="5" spans="1:10" s="266" customFormat="1" ht="23">
      <c r="A5" s="262" t="s">
        <v>163</v>
      </c>
      <c r="B5" s="262" t="s">
        <v>164</v>
      </c>
      <c r="C5" s="262" t="s">
        <v>165</v>
      </c>
      <c r="D5" s="262" t="s">
        <v>166</v>
      </c>
      <c r="E5" s="263" t="s">
        <v>167</v>
      </c>
      <c r="F5" s="264" t="s">
        <v>159</v>
      </c>
      <c r="G5" s="264" t="s">
        <v>160</v>
      </c>
      <c r="H5" s="264" t="s">
        <v>161</v>
      </c>
      <c r="I5" s="265" t="s">
        <v>168</v>
      </c>
    </row>
    <row r="6" spans="1:10" s="266" customFormat="1" ht="23">
      <c r="A6" s="262" t="s">
        <v>169</v>
      </c>
      <c r="B6" s="262" t="s">
        <v>170</v>
      </c>
      <c r="C6" s="262" t="s">
        <v>171</v>
      </c>
      <c r="D6" s="262" t="s">
        <v>172</v>
      </c>
      <c r="E6" s="263" t="s">
        <v>173</v>
      </c>
      <c r="F6" s="264" t="s">
        <v>174</v>
      </c>
      <c r="G6" s="264" t="s">
        <v>160</v>
      </c>
      <c r="H6" s="264" t="s">
        <v>175</v>
      </c>
      <c r="I6" s="265" t="s">
        <v>161</v>
      </c>
    </row>
    <row r="7" spans="1:10" s="266" customFormat="1" ht="23">
      <c r="A7" s="262" t="s">
        <v>176</v>
      </c>
      <c r="B7" s="262" t="s">
        <v>177</v>
      </c>
      <c r="C7" s="262" t="s">
        <v>178</v>
      </c>
      <c r="D7" s="262" t="s">
        <v>179</v>
      </c>
      <c r="E7" s="263" t="s">
        <v>180</v>
      </c>
      <c r="F7" s="264" t="s">
        <v>174</v>
      </c>
      <c r="G7" s="264" t="s">
        <v>160</v>
      </c>
      <c r="H7" s="264" t="s">
        <v>175</v>
      </c>
      <c r="I7" s="265" t="s">
        <v>181</v>
      </c>
    </row>
    <row r="8" spans="1:10" s="266" customFormat="1" ht="23">
      <c r="A8" s="262" t="s">
        <v>182</v>
      </c>
      <c r="B8" s="262" t="s">
        <v>183</v>
      </c>
      <c r="C8" s="262" t="s">
        <v>184</v>
      </c>
      <c r="D8" s="262" t="s">
        <v>179</v>
      </c>
      <c r="E8" s="263" t="s">
        <v>185</v>
      </c>
      <c r="F8" s="264" t="s">
        <v>174</v>
      </c>
      <c r="G8" s="264" t="s">
        <v>160</v>
      </c>
      <c r="H8" s="264" t="s">
        <v>175</v>
      </c>
      <c r="I8" s="265" t="s">
        <v>186</v>
      </c>
    </row>
    <row r="9" spans="1:10" s="266" customFormat="1" ht="34.5">
      <c r="A9" s="262" t="s">
        <v>187</v>
      </c>
      <c r="B9" s="262" t="s">
        <v>188</v>
      </c>
      <c r="C9" s="262" t="s">
        <v>189</v>
      </c>
      <c r="D9" s="262" t="s">
        <v>190</v>
      </c>
      <c r="E9" s="263" t="s">
        <v>191</v>
      </c>
      <c r="F9" s="264" t="s">
        <v>174</v>
      </c>
      <c r="G9" s="264" t="s">
        <v>160</v>
      </c>
      <c r="H9" s="264" t="s">
        <v>192</v>
      </c>
      <c r="I9" s="265" t="s">
        <v>193</v>
      </c>
    </row>
    <row r="10" spans="1:10" s="266" customFormat="1" ht="11.5">
      <c r="A10" s="262" t="s">
        <v>194</v>
      </c>
      <c r="B10" s="262" t="s">
        <v>195</v>
      </c>
      <c r="C10" s="262" t="s">
        <v>196</v>
      </c>
      <c r="D10" s="262" t="s">
        <v>197</v>
      </c>
      <c r="E10" s="263" t="s">
        <v>198</v>
      </c>
      <c r="F10" s="264" t="s">
        <v>174</v>
      </c>
      <c r="G10" s="264" t="s">
        <v>160</v>
      </c>
      <c r="H10" s="264" t="s">
        <v>175</v>
      </c>
      <c r="I10" s="265" t="s">
        <v>199</v>
      </c>
    </row>
    <row r="11" spans="1:10" s="266" customFormat="1" ht="11.5">
      <c r="A11" s="262" t="s">
        <v>200</v>
      </c>
      <c r="B11" s="262" t="s">
        <v>201</v>
      </c>
      <c r="C11" s="262" t="s">
        <v>202</v>
      </c>
      <c r="D11" s="262"/>
      <c r="E11" s="263"/>
      <c r="F11" s="264" t="s">
        <v>159</v>
      </c>
      <c r="G11" s="264" t="s">
        <v>203</v>
      </c>
      <c r="H11" s="264" t="s">
        <v>204</v>
      </c>
      <c r="I11" s="265" t="s">
        <v>205</v>
      </c>
    </row>
    <row r="12" spans="1:10" s="266" customFormat="1" ht="34.5">
      <c r="A12" s="262" t="s">
        <v>206</v>
      </c>
      <c r="B12" s="262" t="s">
        <v>207</v>
      </c>
      <c r="C12" s="262" t="s">
        <v>208</v>
      </c>
      <c r="D12" s="262" t="s">
        <v>209</v>
      </c>
      <c r="E12" s="263" t="s">
        <v>210</v>
      </c>
      <c r="F12" s="264" t="s">
        <v>174</v>
      </c>
      <c r="G12" s="264" t="s">
        <v>160</v>
      </c>
      <c r="H12" s="264" t="s">
        <v>192</v>
      </c>
      <c r="I12" s="265" t="s">
        <v>211</v>
      </c>
    </row>
    <row r="13" spans="1:10" s="266" customFormat="1" ht="11.5">
      <c r="A13" s="262" t="s">
        <v>212</v>
      </c>
      <c r="B13" s="262" t="s">
        <v>213</v>
      </c>
      <c r="C13" s="262" t="s">
        <v>214</v>
      </c>
      <c r="D13" s="262" t="s">
        <v>215</v>
      </c>
      <c r="E13" s="263" t="s">
        <v>216</v>
      </c>
      <c r="F13" s="264" t="s">
        <v>174</v>
      </c>
      <c r="G13" s="264" t="s">
        <v>203</v>
      </c>
      <c r="H13" s="264" t="s">
        <v>217</v>
      </c>
      <c r="I13" s="265" t="s">
        <v>218</v>
      </c>
    </row>
    <row r="14" spans="1:10" s="266" customFormat="1" ht="46">
      <c r="A14" s="262" t="s">
        <v>219</v>
      </c>
      <c r="B14" s="262" t="s">
        <v>220</v>
      </c>
      <c r="C14" s="262" t="s">
        <v>221</v>
      </c>
      <c r="D14" s="262" t="s">
        <v>222</v>
      </c>
      <c r="E14" s="263" t="s">
        <v>223</v>
      </c>
      <c r="F14" s="264" t="s">
        <v>174</v>
      </c>
      <c r="G14" s="264" t="s">
        <v>203</v>
      </c>
      <c r="H14" s="264" t="s">
        <v>217</v>
      </c>
      <c r="I14" s="265" t="s">
        <v>224</v>
      </c>
    </row>
    <row r="15" spans="1:10" s="266" customFormat="1" ht="46">
      <c r="A15" s="262" t="s">
        <v>225</v>
      </c>
      <c r="B15" s="262" t="s">
        <v>226</v>
      </c>
      <c r="C15" s="262" t="s">
        <v>227</v>
      </c>
      <c r="D15" s="262" t="s">
        <v>228</v>
      </c>
      <c r="E15" s="263" t="s">
        <v>229</v>
      </c>
      <c r="F15" s="264" t="s">
        <v>174</v>
      </c>
      <c r="G15" s="264" t="s">
        <v>203</v>
      </c>
      <c r="H15" s="264" t="s">
        <v>217</v>
      </c>
      <c r="I15" s="265" t="s">
        <v>230</v>
      </c>
    </row>
    <row r="16" spans="1:10" s="266" customFormat="1" ht="34.5">
      <c r="A16" s="262" t="s">
        <v>231</v>
      </c>
      <c r="B16" s="262" t="s">
        <v>232</v>
      </c>
      <c r="C16" s="262" t="s">
        <v>233</v>
      </c>
      <c r="D16" s="262" t="s">
        <v>234</v>
      </c>
      <c r="E16" s="263" t="s">
        <v>235</v>
      </c>
      <c r="F16" s="264" t="s">
        <v>159</v>
      </c>
      <c r="G16" s="264" t="s">
        <v>203</v>
      </c>
      <c r="H16" s="264" t="s">
        <v>161</v>
      </c>
      <c r="I16" s="265" t="s">
        <v>236</v>
      </c>
    </row>
    <row r="17" spans="1:9" s="266" customFormat="1" ht="23">
      <c r="A17" s="262" t="s">
        <v>237</v>
      </c>
      <c r="B17" s="262" t="s">
        <v>238</v>
      </c>
      <c r="C17" s="262" t="s">
        <v>239</v>
      </c>
      <c r="D17" s="262" t="s">
        <v>240</v>
      </c>
      <c r="E17" s="263" t="s">
        <v>241</v>
      </c>
      <c r="F17" s="264" t="s">
        <v>159</v>
      </c>
      <c r="G17" s="264" t="s">
        <v>203</v>
      </c>
      <c r="H17" s="264" t="s">
        <v>161</v>
      </c>
      <c r="I17" s="265" t="s">
        <v>236</v>
      </c>
    </row>
    <row r="18" spans="1:9" s="266" customFormat="1" ht="23">
      <c r="A18" s="262" t="s">
        <v>242</v>
      </c>
      <c r="B18" s="262" t="s">
        <v>243</v>
      </c>
      <c r="C18" s="262" t="s">
        <v>244</v>
      </c>
      <c r="D18" s="262" t="s">
        <v>245</v>
      </c>
      <c r="E18" s="263" t="s">
        <v>246</v>
      </c>
      <c r="F18" s="264" t="s">
        <v>174</v>
      </c>
      <c r="G18" s="264" t="s">
        <v>160</v>
      </c>
      <c r="H18" s="264" t="s">
        <v>175</v>
      </c>
      <c r="I18" s="265" t="s">
        <v>186</v>
      </c>
    </row>
    <row r="19" spans="1:9" s="266" customFormat="1" ht="34.5">
      <c r="A19" s="262" t="s">
        <v>247</v>
      </c>
      <c r="B19" s="262" t="s">
        <v>248</v>
      </c>
      <c r="C19" s="262" t="s">
        <v>249</v>
      </c>
      <c r="D19" s="262" t="s">
        <v>250</v>
      </c>
      <c r="E19" s="263" t="s">
        <v>251</v>
      </c>
      <c r="F19" s="264" t="s">
        <v>159</v>
      </c>
      <c r="G19" s="264" t="s">
        <v>160</v>
      </c>
      <c r="H19" s="264" t="s">
        <v>161</v>
      </c>
      <c r="I19" s="265" t="s">
        <v>204</v>
      </c>
    </row>
    <row r="20" spans="1:9" s="266" customFormat="1" ht="23">
      <c r="A20" s="262" t="s">
        <v>252</v>
      </c>
      <c r="B20" s="262" t="s">
        <v>253</v>
      </c>
      <c r="C20" s="262" t="s">
        <v>254</v>
      </c>
      <c r="D20" s="262" t="s">
        <v>255</v>
      </c>
      <c r="E20" s="263" t="s">
        <v>256</v>
      </c>
      <c r="F20" s="264" t="s">
        <v>159</v>
      </c>
      <c r="G20" s="264" t="s">
        <v>160</v>
      </c>
      <c r="H20" s="264" t="s">
        <v>192</v>
      </c>
      <c r="I20" s="265" t="s">
        <v>257</v>
      </c>
    </row>
    <row r="21" spans="1:9" s="266" customFormat="1" ht="34.5">
      <c r="A21" s="262" t="s">
        <v>258</v>
      </c>
      <c r="B21" s="262" t="s">
        <v>259</v>
      </c>
      <c r="C21" s="262" t="s">
        <v>260</v>
      </c>
      <c r="D21" s="262" t="s">
        <v>261</v>
      </c>
      <c r="E21" s="263" t="s">
        <v>262</v>
      </c>
      <c r="F21" s="264" t="s">
        <v>174</v>
      </c>
      <c r="G21" s="264" t="s">
        <v>160</v>
      </c>
      <c r="H21" s="264" t="s">
        <v>192</v>
      </c>
      <c r="I21" s="265" t="s">
        <v>263</v>
      </c>
    </row>
    <row r="22" spans="1:9" s="266" customFormat="1" ht="11.5">
      <c r="A22" s="262" t="s">
        <v>264</v>
      </c>
      <c r="B22" s="262" t="s">
        <v>265</v>
      </c>
      <c r="C22" s="262" t="s">
        <v>266</v>
      </c>
      <c r="D22" s="262"/>
      <c r="E22" s="263"/>
      <c r="F22" s="264" t="s">
        <v>159</v>
      </c>
      <c r="G22" s="264" t="s">
        <v>160</v>
      </c>
      <c r="H22" s="264" t="s">
        <v>175</v>
      </c>
      <c r="I22" s="265" t="s">
        <v>204</v>
      </c>
    </row>
    <row r="23" spans="1:9" s="266" customFormat="1" ht="34.5">
      <c r="A23" s="262" t="s">
        <v>267</v>
      </c>
      <c r="B23" s="262" t="s">
        <v>268</v>
      </c>
      <c r="C23" s="262" t="s">
        <v>269</v>
      </c>
      <c r="D23" s="262" t="s">
        <v>270</v>
      </c>
      <c r="E23" s="263" t="s">
        <v>235</v>
      </c>
      <c r="F23" s="264" t="s">
        <v>174</v>
      </c>
      <c r="G23" s="264" t="s">
        <v>203</v>
      </c>
      <c r="H23" s="264" t="s">
        <v>192</v>
      </c>
      <c r="I23" s="265" t="s">
        <v>271</v>
      </c>
    </row>
    <row r="24" spans="1:9" s="266" customFormat="1" ht="23">
      <c r="A24" s="262" t="s">
        <v>272</v>
      </c>
      <c r="B24" s="262" t="s">
        <v>273</v>
      </c>
      <c r="C24" s="262" t="s">
        <v>274</v>
      </c>
      <c r="D24" s="262" t="s">
        <v>275</v>
      </c>
      <c r="E24" s="263" t="s">
        <v>276</v>
      </c>
      <c r="F24" s="264" t="s">
        <v>174</v>
      </c>
      <c r="G24" s="264" t="s">
        <v>203</v>
      </c>
      <c r="H24" s="264" t="s">
        <v>192</v>
      </c>
      <c r="I24" s="265" t="s">
        <v>277</v>
      </c>
    </row>
    <row r="25" spans="1:9" s="266" customFormat="1" ht="11.5">
      <c r="A25" s="262" t="s">
        <v>278</v>
      </c>
      <c r="B25" s="262" t="s">
        <v>279</v>
      </c>
      <c r="C25" s="262" t="s">
        <v>280</v>
      </c>
      <c r="D25" s="262" t="s">
        <v>281</v>
      </c>
      <c r="E25" s="263" t="s">
        <v>282</v>
      </c>
      <c r="F25" s="264" t="s">
        <v>174</v>
      </c>
      <c r="G25" s="264" t="s">
        <v>160</v>
      </c>
      <c r="H25" s="264" t="s">
        <v>175</v>
      </c>
      <c r="I25" s="265" t="s">
        <v>186</v>
      </c>
    </row>
    <row r="26" spans="1:9" s="266" customFormat="1" ht="46">
      <c r="A26" s="262" t="s">
        <v>283</v>
      </c>
      <c r="B26" s="267" t="s">
        <v>284</v>
      </c>
      <c r="C26" s="262" t="s">
        <v>285</v>
      </c>
      <c r="D26" s="262" t="s">
        <v>286</v>
      </c>
      <c r="E26" s="267" t="s">
        <v>287</v>
      </c>
      <c r="F26" s="264" t="s">
        <v>174</v>
      </c>
      <c r="G26" s="264" t="s">
        <v>160</v>
      </c>
      <c r="H26" s="264" t="s">
        <v>175</v>
      </c>
      <c r="I26" s="265" t="s">
        <v>288</v>
      </c>
    </row>
  </sheetData>
  <mergeCells count="1">
    <mergeCell ref="A1:B1"/>
  </mergeCells>
  <pageMargins left="0.7" right="0.7" top="0.75" bottom="0.75" header="0.3" footer="0.3"/>
  <pageSetup paperSize="9" scale="9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6CFB-B94C-4409-89E9-4B43012BBE30}">
  <sheetPr>
    <pageSetUpPr fitToPage="1"/>
  </sheetPr>
  <dimension ref="A1:O26"/>
  <sheetViews>
    <sheetView tabSelected="1" view="pageBreakPreview" topLeftCell="A9" zoomScaleNormal="140" zoomScaleSheetLayoutView="100" workbookViewId="0">
      <selection activeCell="K16" sqref="K16"/>
    </sheetView>
  </sheetViews>
  <sheetFormatPr defaultColWidth="9.1796875" defaultRowHeight="13"/>
  <cols>
    <col min="1" max="1" width="17.81640625" style="200" customWidth="1"/>
    <col min="2" max="2" width="19.26953125" style="200" hidden="1" customWidth="1"/>
    <col min="3" max="3" width="13.26953125" style="200" customWidth="1"/>
    <col min="4" max="4" width="25.7265625" style="200" customWidth="1"/>
    <col min="5" max="5" width="22.453125" style="200" hidden="1" customWidth="1"/>
    <col min="6" max="6" width="10.7265625" style="261" customWidth="1"/>
    <col min="7" max="7" width="6.26953125" style="261" customWidth="1"/>
    <col min="8" max="8" width="12.1796875" style="261" customWidth="1"/>
    <col min="9" max="9" width="9.81640625" style="401" customWidth="1"/>
    <col min="10" max="10" width="12.90625" style="391" customWidth="1"/>
    <col min="11" max="11" width="10.26953125" style="393" customWidth="1"/>
    <col min="12" max="12" width="10.26953125" style="200" customWidth="1"/>
    <col min="13" max="13" width="11.08984375" style="200" customWidth="1"/>
    <col min="14" max="14" width="14.54296875" style="200" customWidth="1"/>
    <col min="15" max="16384" width="9.1796875" style="200"/>
  </cols>
  <sheetData>
    <row r="1" spans="1:15" s="270" customFormat="1" ht="36" customHeight="1">
      <c r="A1" s="383" t="str">
        <f>'1. CUTTING DOCKET'!D7</f>
        <v>SS25CT017</v>
      </c>
      <c r="B1" s="383"/>
      <c r="C1" s="268"/>
      <c r="D1" s="268" t="s">
        <v>146</v>
      </c>
      <c r="E1" s="268"/>
      <c r="F1" s="269"/>
      <c r="G1" s="269"/>
      <c r="H1" s="269"/>
      <c r="I1" s="397"/>
      <c r="J1" s="395"/>
      <c r="K1" s="392"/>
    </row>
    <row r="2" spans="1:15" ht="17.25" customHeight="1">
      <c r="A2" s="257" t="s">
        <v>147</v>
      </c>
      <c r="B2" s="257"/>
      <c r="C2" s="255"/>
      <c r="D2" s="255"/>
      <c r="E2" s="255"/>
      <c r="F2" s="256"/>
      <c r="G2" s="256"/>
      <c r="H2" s="256"/>
      <c r="I2" s="398"/>
      <c r="J2" s="396"/>
    </row>
    <row r="3" spans="1:15" s="260" customFormat="1" ht="25.5" customHeight="1">
      <c r="A3" s="258" t="s">
        <v>148</v>
      </c>
      <c r="B3" s="258"/>
      <c r="C3" s="258" t="s">
        <v>149</v>
      </c>
      <c r="D3" s="258" t="s">
        <v>150</v>
      </c>
      <c r="E3" s="258"/>
      <c r="F3" s="259" t="s">
        <v>151</v>
      </c>
      <c r="G3" s="259" t="s">
        <v>152</v>
      </c>
      <c r="H3" s="259" t="s">
        <v>153</v>
      </c>
      <c r="I3" s="399" t="s">
        <v>38</v>
      </c>
      <c r="J3" s="388" t="s">
        <v>445</v>
      </c>
      <c r="K3" s="388" t="s">
        <v>446</v>
      </c>
      <c r="L3" s="387" t="s">
        <v>301</v>
      </c>
      <c r="M3" s="387" t="s">
        <v>302</v>
      </c>
      <c r="N3" s="387" t="s">
        <v>303</v>
      </c>
      <c r="O3" s="389"/>
    </row>
    <row r="4" spans="1:15" s="266" customFormat="1" ht="23">
      <c r="A4" s="262" t="s">
        <v>154</v>
      </c>
      <c r="B4" s="262" t="s">
        <v>155</v>
      </c>
      <c r="C4" s="262" t="s">
        <v>156</v>
      </c>
      <c r="D4" s="262" t="s">
        <v>157</v>
      </c>
      <c r="E4" s="263" t="s">
        <v>158</v>
      </c>
      <c r="F4" s="264" t="s">
        <v>159</v>
      </c>
      <c r="G4" s="264" t="s">
        <v>160</v>
      </c>
      <c r="H4" s="264" t="s">
        <v>161</v>
      </c>
      <c r="I4" s="400" t="s">
        <v>162</v>
      </c>
      <c r="J4" s="394">
        <f>K4+O4</f>
        <v>26.75</v>
      </c>
      <c r="K4" s="394">
        <v>0.25</v>
      </c>
      <c r="L4" s="264"/>
      <c r="M4" s="264"/>
      <c r="N4" s="264"/>
      <c r="O4" s="390" t="str">
        <f>LEFT(I4,LEN(I4)-3)</f>
        <v>26 1/2</v>
      </c>
    </row>
    <row r="5" spans="1:15" s="266" customFormat="1" ht="23">
      <c r="A5" s="262" t="s">
        <v>163</v>
      </c>
      <c r="B5" s="262" t="s">
        <v>164</v>
      </c>
      <c r="C5" s="262" t="s">
        <v>165</v>
      </c>
      <c r="D5" s="262" t="s">
        <v>166</v>
      </c>
      <c r="E5" s="263" t="s">
        <v>167</v>
      </c>
      <c r="F5" s="264" t="s">
        <v>159</v>
      </c>
      <c r="G5" s="264" t="s">
        <v>160</v>
      </c>
      <c r="H5" s="264" t="s">
        <v>161</v>
      </c>
      <c r="I5" s="400" t="s">
        <v>168</v>
      </c>
      <c r="J5" s="394">
        <f t="shared" ref="J5:J26" si="0">K5+O5</f>
        <v>25.875</v>
      </c>
      <c r="K5" s="394">
        <v>0.375</v>
      </c>
      <c r="L5" s="264"/>
      <c r="M5" s="264"/>
      <c r="N5" s="264"/>
      <c r="O5" s="390" t="str">
        <f t="shared" ref="O5:O26" si="1">LEFT(I5,LEN(I5)-3)</f>
        <v>25 1/2</v>
      </c>
    </row>
    <row r="6" spans="1:15" s="266" customFormat="1" ht="23">
      <c r="A6" s="262" t="s">
        <v>169</v>
      </c>
      <c r="B6" s="262" t="s">
        <v>170</v>
      </c>
      <c r="C6" s="262" t="s">
        <v>171</v>
      </c>
      <c r="D6" s="262" t="s">
        <v>172</v>
      </c>
      <c r="E6" s="263" t="s">
        <v>173</v>
      </c>
      <c r="F6" s="264" t="s">
        <v>174</v>
      </c>
      <c r="G6" s="264" t="s">
        <v>160</v>
      </c>
      <c r="H6" s="264" t="s">
        <v>175</v>
      </c>
      <c r="I6" s="400" t="s">
        <v>161</v>
      </c>
      <c r="J6" s="394" t="str">
        <f>O6</f>
        <v>1/2</v>
      </c>
      <c r="K6" s="394">
        <v>0</v>
      </c>
      <c r="L6" s="264"/>
      <c r="M6" s="264"/>
      <c r="N6" s="264"/>
      <c r="O6" s="390" t="str">
        <f t="shared" si="1"/>
        <v>1/2</v>
      </c>
    </row>
    <row r="7" spans="1:15" s="266" customFormat="1" ht="23">
      <c r="A7" s="262" t="s">
        <v>176</v>
      </c>
      <c r="B7" s="262" t="s">
        <v>177</v>
      </c>
      <c r="C7" s="262" t="s">
        <v>178</v>
      </c>
      <c r="D7" s="262" t="s">
        <v>179</v>
      </c>
      <c r="E7" s="263" t="s">
        <v>180</v>
      </c>
      <c r="F7" s="264" t="s">
        <v>174</v>
      </c>
      <c r="G7" s="264" t="s">
        <v>160</v>
      </c>
      <c r="H7" s="264" t="s">
        <v>175</v>
      </c>
      <c r="I7" s="400" t="s">
        <v>181</v>
      </c>
      <c r="J7" s="394">
        <f t="shared" si="0"/>
        <v>4.25</v>
      </c>
      <c r="K7" s="394">
        <v>0.25</v>
      </c>
      <c r="L7" s="264"/>
      <c r="M7" s="264"/>
      <c r="N7" s="264"/>
      <c r="O7" s="390" t="str">
        <f t="shared" si="1"/>
        <v>4</v>
      </c>
    </row>
    <row r="8" spans="1:15" s="266" customFormat="1" ht="23">
      <c r="A8" s="262" t="s">
        <v>182</v>
      </c>
      <c r="B8" s="262" t="s">
        <v>183</v>
      </c>
      <c r="C8" s="262" t="s">
        <v>184</v>
      </c>
      <c r="D8" s="262" t="s">
        <v>179</v>
      </c>
      <c r="E8" s="263" t="s">
        <v>185</v>
      </c>
      <c r="F8" s="264" t="s">
        <v>174</v>
      </c>
      <c r="G8" s="264" t="s">
        <v>160</v>
      </c>
      <c r="H8" s="264" t="s">
        <v>175</v>
      </c>
      <c r="I8" s="400" t="s">
        <v>186</v>
      </c>
      <c r="J8" s="394">
        <f t="shared" si="0"/>
        <v>1</v>
      </c>
      <c r="K8" s="394">
        <v>0</v>
      </c>
      <c r="L8" s="264"/>
      <c r="M8" s="264"/>
      <c r="N8" s="264"/>
      <c r="O8" s="390" t="str">
        <f t="shared" si="1"/>
        <v>1</v>
      </c>
    </row>
    <row r="9" spans="1:15" s="266" customFormat="1" ht="34.5">
      <c r="A9" s="262" t="s">
        <v>187</v>
      </c>
      <c r="B9" s="262" t="s">
        <v>188</v>
      </c>
      <c r="C9" s="262" t="s">
        <v>189</v>
      </c>
      <c r="D9" s="262" t="s">
        <v>190</v>
      </c>
      <c r="E9" s="263" t="s">
        <v>191</v>
      </c>
      <c r="F9" s="264" t="s">
        <v>174</v>
      </c>
      <c r="G9" s="264" t="s">
        <v>160</v>
      </c>
      <c r="H9" s="264" t="s">
        <v>192</v>
      </c>
      <c r="I9" s="400" t="s">
        <v>193</v>
      </c>
      <c r="J9" s="394">
        <f t="shared" si="0"/>
        <v>7.25</v>
      </c>
      <c r="K9" s="394">
        <v>-0.25</v>
      </c>
      <c r="L9" s="264"/>
      <c r="M9" s="264"/>
      <c r="N9" s="264"/>
      <c r="O9" s="390" t="str">
        <f t="shared" si="1"/>
        <v>7 1/2</v>
      </c>
    </row>
    <row r="10" spans="1:15" s="266" customFormat="1" ht="14">
      <c r="A10" s="262" t="s">
        <v>194</v>
      </c>
      <c r="B10" s="262" t="s">
        <v>195</v>
      </c>
      <c r="C10" s="262" t="s">
        <v>196</v>
      </c>
      <c r="D10" s="262" t="s">
        <v>197</v>
      </c>
      <c r="E10" s="263" t="s">
        <v>198</v>
      </c>
      <c r="F10" s="264" t="s">
        <v>174</v>
      </c>
      <c r="G10" s="264" t="s">
        <v>160</v>
      </c>
      <c r="H10" s="264" t="s">
        <v>175</v>
      </c>
      <c r="I10" s="400" t="s">
        <v>199</v>
      </c>
      <c r="J10" s="394">
        <v>1</v>
      </c>
      <c r="K10" s="394">
        <v>0.125</v>
      </c>
      <c r="L10" s="264"/>
      <c r="M10" s="264"/>
      <c r="N10" s="264"/>
      <c r="O10" s="390" t="str">
        <f t="shared" si="1"/>
        <v>7/8</v>
      </c>
    </row>
    <row r="11" spans="1:15" s="266" customFormat="1" ht="14">
      <c r="A11" s="262" t="s">
        <v>200</v>
      </c>
      <c r="B11" s="262" t="s">
        <v>201</v>
      </c>
      <c r="C11" s="262" t="s">
        <v>202</v>
      </c>
      <c r="D11" s="262"/>
      <c r="E11" s="263"/>
      <c r="F11" s="264" t="s">
        <v>159</v>
      </c>
      <c r="G11" s="264" t="s">
        <v>203</v>
      </c>
      <c r="H11" s="264" t="s">
        <v>204</v>
      </c>
      <c r="I11" s="400" t="s">
        <v>205</v>
      </c>
      <c r="J11" s="394">
        <f t="shared" si="0"/>
        <v>11.5</v>
      </c>
      <c r="K11" s="394">
        <v>0</v>
      </c>
      <c r="L11" s="264"/>
      <c r="M11" s="264"/>
      <c r="N11" s="264"/>
      <c r="O11" s="390" t="str">
        <f t="shared" si="1"/>
        <v>11 1/2</v>
      </c>
    </row>
    <row r="12" spans="1:15" s="266" customFormat="1" ht="34.5">
      <c r="A12" s="262" t="s">
        <v>206</v>
      </c>
      <c r="B12" s="262" t="s">
        <v>207</v>
      </c>
      <c r="C12" s="262" t="s">
        <v>208</v>
      </c>
      <c r="D12" s="262" t="s">
        <v>209</v>
      </c>
      <c r="E12" s="263" t="s">
        <v>210</v>
      </c>
      <c r="F12" s="264" t="s">
        <v>174</v>
      </c>
      <c r="G12" s="264" t="s">
        <v>160</v>
      </c>
      <c r="H12" s="264" t="s">
        <v>192</v>
      </c>
      <c r="I12" s="400" t="s">
        <v>211</v>
      </c>
      <c r="J12" s="394">
        <f t="shared" si="0"/>
        <v>2.125</v>
      </c>
      <c r="K12" s="394">
        <v>0.125</v>
      </c>
      <c r="L12" s="264"/>
      <c r="M12" s="264"/>
      <c r="N12" s="264"/>
      <c r="O12" s="390" t="str">
        <f t="shared" si="1"/>
        <v>2</v>
      </c>
    </row>
    <row r="13" spans="1:15" s="266" customFormat="1" ht="14">
      <c r="A13" s="262" t="s">
        <v>212</v>
      </c>
      <c r="B13" s="262" t="s">
        <v>213</v>
      </c>
      <c r="C13" s="262" t="s">
        <v>214</v>
      </c>
      <c r="D13" s="262" t="s">
        <v>215</v>
      </c>
      <c r="E13" s="263" t="s">
        <v>216</v>
      </c>
      <c r="F13" s="264" t="s">
        <v>174</v>
      </c>
      <c r="G13" s="264" t="s">
        <v>203</v>
      </c>
      <c r="H13" s="264" t="s">
        <v>217</v>
      </c>
      <c r="I13" s="400" t="s">
        <v>218</v>
      </c>
      <c r="J13" s="394">
        <f t="shared" si="0"/>
        <v>19.75</v>
      </c>
      <c r="K13" s="394">
        <v>0.25</v>
      </c>
      <c r="L13" s="264"/>
      <c r="M13" s="264"/>
      <c r="N13" s="264"/>
      <c r="O13" s="390" t="str">
        <f t="shared" si="1"/>
        <v>19 1/2</v>
      </c>
    </row>
    <row r="14" spans="1:15" s="266" customFormat="1" ht="46">
      <c r="A14" s="262" t="s">
        <v>219</v>
      </c>
      <c r="B14" s="262" t="s">
        <v>220</v>
      </c>
      <c r="C14" s="262" t="s">
        <v>221</v>
      </c>
      <c r="D14" s="262" t="s">
        <v>222</v>
      </c>
      <c r="E14" s="263" t="s">
        <v>223</v>
      </c>
      <c r="F14" s="264" t="s">
        <v>174</v>
      </c>
      <c r="G14" s="264" t="s">
        <v>203</v>
      </c>
      <c r="H14" s="264" t="s">
        <v>217</v>
      </c>
      <c r="I14" s="400" t="s">
        <v>224</v>
      </c>
      <c r="J14" s="394">
        <f t="shared" si="0"/>
        <v>17.5</v>
      </c>
      <c r="K14" s="394">
        <v>0</v>
      </c>
      <c r="L14" s="264"/>
      <c r="M14" s="264"/>
      <c r="N14" s="264"/>
      <c r="O14" s="390" t="str">
        <f t="shared" si="1"/>
        <v>17 1/2</v>
      </c>
    </row>
    <row r="15" spans="1:15" s="266" customFormat="1" ht="46">
      <c r="A15" s="262" t="s">
        <v>225</v>
      </c>
      <c r="B15" s="262" t="s">
        <v>226</v>
      </c>
      <c r="C15" s="262" t="s">
        <v>227</v>
      </c>
      <c r="D15" s="262" t="s">
        <v>228</v>
      </c>
      <c r="E15" s="263" t="s">
        <v>229</v>
      </c>
      <c r="F15" s="264" t="s">
        <v>174</v>
      </c>
      <c r="G15" s="264" t="s">
        <v>203</v>
      </c>
      <c r="H15" s="264" t="s">
        <v>217</v>
      </c>
      <c r="I15" s="400" t="s">
        <v>230</v>
      </c>
      <c r="J15" s="394">
        <f t="shared" si="0"/>
        <v>18.375</v>
      </c>
      <c r="K15" s="394">
        <v>-0.125</v>
      </c>
      <c r="L15" s="264"/>
      <c r="M15" s="264"/>
      <c r="N15" s="264"/>
      <c r="O15" s="390" t="str">
        <f t="shared" si="1"/>
        <v>18 1/2</v>
      </c>
    </row>
    <row r="16" spans="1:15" s="266" customFormat="1" ht="34.5">
      <c r="A16" s="262" t="s">
        <v>231</v>
      </c>
      <c r="B16" s="262" t="s">
        <v>232</v>
      </c>
      <c r="C16" s="262" t="s">
        <v>233</v>
      </c>
      <c r="D16" s="262" t="s">
        <v>234</v>
      </c>
      <c r="E16" s="263" t="s">
        <v>235</v>
      </c>
      <c r="F16" s="264" t="s">
        <v>159</v>
      </c>
      <c r="G16" s="264" t="s">
        <v>203</v>
      </c>
      <c r="H16" s="264" t="s">
        <v>161</v>
      </c>
      <c r="I16" s="400" t="s">
        <v>236</v>
      </c>
      <c r="J16" s="394">
        <f t="shared" si="0"/>
        <v>22.5</v>
      </c>
      <c r="K16" s="394">
        <v>0</v>
      </c>
      <c r="L16" s="264"/>
      <c r="M16" s="264"/>
      <c r="N16" s="264"/>
      <c r="O16" s="390" t="str">
        <f t="shared" si="1"/>
        <v>22 1/2</v>
      </c>
    </row>
    <row r="17" spans="1:15" s="266" customFormat="1" ht="23">
      <c r="A17" s="262" t="s">
        <v>237</v>
      </c>
      <c r="B17" s="262" t="s">
        <v>238</v>
      </c>
      <c r="C17" s="262" t="s">
        <v>239</v>
      </c>
      <c r="D17" s="262" t="s">
        <v>240</v>
      </c>
      <c r="E17" s="263" t="s">
        <v>241</v>
      </c>
      <c r="F17" s="264" t="s">
        <v>159</v>
      </c>
      <c r="G17" s="264" t="s">
        <v>203</v>
      </c>
      <c r="H17" s="264" t="s">
        <v>161</v>
      </c>
      <c r="I17" s="400" t="s">
        <v>236</v>
      </c>
      <c r="J17" s="394">
        <f t="shared" si="0"/>
        <v>22.5</v>
      </c>
      <c r="K17" s="394">
        <v>0</v>
      </c>
      <c r="L17" s="264"/>
      <c r="M17" s="264"/>
      <c r="N17" s="264"/>
      <c r="O17" s="390" t="str">
        <f t="shared" si="1"/>
        <v>22 1/2</v>
      </c>
    </row>
    <row r="18" spans="1:15" s="266" customFormat="1" ht="23">
      <c r="A18" s="262" t="s">
        <v>242</v>
      </c>
      <c r="B18" s="262" t="s">
        <v>243</v>
      </c>
      <c r="C18" s="262" t="s">
        <v>244</v>
      </c>
      <c r="D18" s="262" t="s">
        <v>245</v>
      </c>
      <c r="E18" s="263" t="s">
        <v>246</v>
      </c>
      <c r="F18" s="264" t="s">
        <v>174</v>
      </c>
      <c r="G18" s="264" t="s">
        <v>160</v>
      </c>
      <c r="H18" s="264" t="s">
        <v>175</v>
      </c>
      <c r="I18" s="400" t="s">
        <v>186</v>
      </c>
      <c r="J18" s="394">
        <f t="shared" si="0"/>
        <v>1</v>
      </c>
      <c r="K18" s="394">
        <v>0</v>
      </c>
      <c r="L18" s="264"/>
      <c r="M18" s="264"/>
      <c r="N18" s="264"/>
      <c r="O18" s="390" t="str">
        <f t="shared" si="1"/>
        <v>1</v>
      </c>
    </row>
    <row r="19" spans="1:15" s="266" customFormat="1" ht="34.5">
      <c r="A19" s="262" t="s">
        <v>247</v>
      </c>
      <c r="B19" s="262" t="s">
        <v>248</v>
      </c>
      <c r="C19" s="262" t="s">
        <v>249</v>
      </c>
      <c r="D19" s="262" t="s">
        <v>250</v>
      </c>
      <c r="E19" s="263" t="s">
        <v>251</v>
      </c>
      <c r="F19" s="264" t="s">
        <v>159</v>
      </c>
      <c r="G19" s="264" t="s">
        <v>160</v>
      </c>
      <c r="H19" s="264" t="s">
        <v>161</v>
      </c>
      <c r="I19" s="400" t="s">
        <v>204</v>
      </c>
      <c r="J19" s="394">
        <f t="shared" si="0"/>
        <v>0</v>
      </c>
      <c r="K19" s="394">
        <v>0</v>
      </c>
      <c r="L19" s="264"/>
      <c r="M19" s="264"/>
      <c r="N19" s="264"/>
      <c r="O19" s="390" t="str">
        <f t="shared" si="1"/>
        <v>0</v>
      </c>
    </row>
    <row r="20" spans="1:15" s="266" customFormat="1" ht="23">
      <c r="A20" s="262" t="s">
        <v>252</v>
      </c>
      <c r="B20" s="262" t="s">
        <v>253</v>
      </c>
      <c r="C20" s="262" t="s">
        <v>254</v>
      </c>
      <c r="D20" s="262" t="s">
        <v>255</v>
      </c>
      <c r="E20" s="263" t="s">
        <v>256</v>
      </c>
      <c r="F20" s="264" t="s">
        <v>159</v>
      </c>
      <c r="G20" s="264" t="s">
        <v>160</v>
      </c>
      <c r="H20" s="264" t="s">
        <v>192</v>
      </c>
      <c r="I20" s="400" t="s">
        <v>257</v>
      </c>
      <c r="J20" s="394">
        <f t="shared" si="0"/>
        <v>9.5</v>
      </c>
      <c r="K20" s="394">
        <v>0</v>
      </c>
      <c r="L20" s="264"/>
      <c r="M20" s="264"/>
      <c r="N20" s="264"/>
      <c r="O20" s="390" t="str">
        <f t="shared" si="1"/>
        <v>9 1/2</v>
      </c>
    </row>
    <row r="21" spans="1:15" s="266" customFormat="1" ht="34.5">
      <c r="A21" s="262" t="s">
        <v>258</v>
      </c>
      <c r="B21" s="262" t="s">
        <v>259</v>
      </c>
      <c r="C21" s="262" t="s">
        <v>260</v>
      </c>
      <c r="D21" s="262" t="s">
        <v>261</v>
      </c>
      <c r="E21" s="263" t="s">
        <v>262</v>
      </c>
      <c r="F21" s="264" t="s">
        <v>174</v>
      </c>
      <c r="G21" s="264" t="s">
        <v>160</v>
      </c>
      <c r="H21" s="264" t="s">
        <v>192</v>
      </c>
      <c r="I21" s="400" t="s">
        <v>263</v>
      </c>
      <c r="J21" s="394">
        <f t="shared" si="0"/>
        <v>11.25</v>
      </c>
      <c r="K21" s="394">
        <v>0</v>
      </c>
      <c r="L21" s="264"/>
      <c r="M21" s="264"/>
      <c r="N21" s="264"/>
      <c r="O21" s="390" t="str">
        <f t="shared" si="1"/>
        <v>11 1/4</v>
      </c>
    </row>
    <row r="22" spans="1:15" s="266" customFormat="1" ht="14">
      <c r="A22" s="262" t="s">
        <v>264</v>
      </c>
      <c r="B22" s="262" t="s">
        <v>265</v>
      </c>
      <c r="C22" s="262" t="s">
        <v>266</v>
      </c>
      <c r="D22" s="262"/>
      <c r="E22" s="263"/>
      <c r="F22" s="264" t="s">
        <v>159</v>
      </c>
      <c r="G22" s="264" t="s">
        <v>160</v>
      </c>
      <c r="H22" s="264" t="s">
        <v>175</v>
      </c>
      <c r="I22" s="400" t="s">
        <v>204</v>
      </c>
      <c r="J22" s="394">
        <f t="shared" si="0"/>
        <v>0</v>
      </c>
      <c r="K22" s="394">
        <v>0</v>
      </c>
      <c r="L22" s="264"/>
      <c r="M22" s="264"/>
      <c r="N22" s="264"/>
      <c r="O22" s="390" t="str">
        <f t="shared" si="1"/>
        <v>0</v>
      </c>
    </row>
    <row r="23" spans="1:15" s="266" customFormat="1" ht="34.5">
      <c r="A23" s="262" t="s">
        <v>267</v>
      </c>
      <c r="B23" s="262" t="s">
        <v>268</v>
      </c>
      <c r="C23" s="262" t="s">
        <v>269</v>
      </c>
      <c r="D23" s="262" t="s">
        <v>270</v>
      </c>
      <c r="E23" s="263" t="s">
        <v>235</v>
      </c>
      <c r="F23" s="264" t="s">
        <v>174</v>
      </c>
      <c r="G23" s="264" t="s">
        <v>203</v>
      </c>
      <c r="H23" s="264" t="s">
        <v>192</v>
      </c>
      <c r="I23" s="400" t="s">
        <v>271</v>
      </c>
      <c r="J23" s="394">
        <f t="shared" si="0"/>
        <v>8.5</v>
      </c>
      <c r="K23" s="394">
        <v>0</v>
      </c>
      <c r="L23" s="264"/>
      <c r="M23" s="264"/>
      <c r="N23" s="264"/>
      <c r="O23" s="390" t="str">
        <f t="shared" si="1"/>
        <v>8 1/2</v>
      </c>
    </row>
    <row r="24" spans="1:15" s="266" customFormat="1" ht="23">
      <c r="A24" s="262" t="s">
        <v>272</v>
      </c>
      <c r="B24" s="262" t="s">
        <v>273</v>
      </c>
      <c r="C24" s="262" t="s">
        <v>274</v>
      </c>
      <c r="D24" s="262" t="s">
        <v>275</v>
      </c>
      <c r="E24" s="263" t="s">
        <v>276</v>
      </c>
      <c r="F24" s="264" t="s">
        <v>174</v>
      </c>
      <c r="G24" s="264" t="s">
        <v>203</v>
      </c>
      <c r="H24" s="264" t="s">
        <v>192</v>
      </c>
      <c r="I24" s="400" t="s">
        <v>277</v>
      </c>
      <c r="J24" s="394">
        <f t="shared" si="0"/>
        <v>7.5</v>
      </c>
      <c r="K24" s="394">
        <v>-0.25</v>
      </c>
      <c r="L24" s="264"/>
      <c r="M24" s="264"/>
      <c r="N24" s="264"/>
      <c r="O24" s="390" t="str">
        <f t="shared" si="1"/>
        <v>7 3/4</v>
      </c>
    </row>
    <row r="25" spans="1:15" s="266" customFormat="1" ht="14">
      <c r="A25" s="262" t="s">
        <v>278</v>
      </c>
      <c r="B25" s="262" t="s">
        <v>279</v>
      </c>
      <c r="C25" s="262" t="s">
        <v>280</v>
      </c>
      <c r="D25" s="262" t="s">
        <v>281</v>
      </c>
      <c r="E25" s="263" t="s">
        <v>282</v>
      </c>
      <c r="F25" s="264" t="s">
        <v>174</v>
      </c>
      <c r="G25" s="264" t="s">
        <v>160</v>
      </c>
      <c r="H25" s="264" t="s">
        <v>175</v>
      </c>
      <c r="I25" s="400" t="s">
        <v>186</v>
      </c>
      <c r="J25" s="394">
        <f t="shared" si="0"/>
        <v>1</v>
      </c>
      <c r="K25" s="394">
        <v>0</v>
      </c>
      <c r="L25" s="264"/>
      <c r="M25" s="264"/>
      <c r="N25" s="264"/>
      <c r="O25" s="390" t="str">
        <f t="shared" si="1"/>
        <v>1</v>
      </c>
    </row>
    <row r="26" spans="1:15" s="266" customFormat="1" ht="46">
      <c r="A26" s="262" t="s">
        <v>283</v>
      </c>
      <c r="B26" s="267" t="s">
        <v>284</v>
      </c>
      <c r="C26" s="262" t="s">
        <v>285</v>
      </c>
      <c r="D26" s="262" t="s">
        <v>286</v>
      </c>
      <c r="E26" s="267" t="s">
        <v>287</v>
      </c>
      <c r="F26" s="264" t="s">
        <v>174</v>
      </c>
      <c r="G26" s="264" t="s">
        <v>160</v>
      </c>
      <c r="H26" s="264" t="s">
        <v>175</v>
      </c>
      <c r="I26" s="400" t="s">
        <v>288</v>
      </c>
      <c r="J26" s="394">
        <f t="shared" si="0"/>
        <v>7</v>
      </c>
      <c r="K26" s="394">
        <v>0</v>
      </c>
      <c r="L26" s="264"/>
      <c r="M26" s="264"/>
      <c r="N26" s="264"/>
      <c r="O26" s="390" t="str">
        <f t="shared" si="1"/>
        <v>7</v>
      </c>
    </row>
  </sheetData>
  <mergeCells count="1">
    <mergeCell ref="A1:B1"/>
  </mergeCells>
  <pageMargins left="0.7" right="0.7" top="0.75" bottom="0.75" header="0.3" footer="0.3"/>
  <pageSetup paperSize="9" scale="85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66DB-6811-447C-B727-DF870085F050}">
  <sheetPr>
    <pageSetUpPr fitToPage="1"/>
  </sheetPr>
  <dimension ref="A1:N25"/>
  <sheetViews>
    <sheetView view="pageBreakPreview" zoomScale="30" zoomScaleNormal="85" zoomScaleSheetLayoutView="25" workbookViewId="0">
      <selection activeCell="AB43" sqref="AB43"/>
    </sheetView>
  </sheetViews>
  <sheetFormatPr defaultColWidth="8.7265625" defaultRowHeight="13"/>
  <cols>
    <col min="1" max="1" width="65.1796875" style="200" customWidth="1"/>
    <col min="2" max="2" width="57.7265625" style="200" customWidth="1"/>
    <col min="3" max="3" width="19" style="200" customWidth="1"/>
    <col min="4" max="4" width="57.81640625" style="200" customWidth="1"/>
    <col min="5" max="5" width="62.1796875" style="200" customWidth="1"/>
    <col min="6" max="6" width="27.453125" style="200" customWidth="1"/>
    <col min="7" max="7" width="12.26953125" style="200" customWidth="1"/>
    <col min="8" max="8" width="30.453125" style="200" customWidth="1"/>
    <col min="9" max="9" width="26" style="200" customWidth="1"/>
    <col min="10" max="10" width="51.54296875" style="200" customWidth="1"/>
    <col min="11" max="13" width="18" style="200" customWidth="1"/>
    <col min="14" max="14" width="29.81640625" style="200" customWidth="1"/>
    <col min="15" max="16384" width="8.726562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289</v>
      </c>
      <c r="E1" s="193"/>
      <c r="F1" s="193"/>
      <c r="G1" s="193"/>
      <c r="H1" s="193"/>
      <c r="I1" s="194"/>
    </row>
    <row r="2" spans="1:14" s="196" customFormat="1" ht="82.5">
      <c r="A2" s="213" t="s">
        <v>290</v>
      </c>
      <c r="B2" s="213" t="s">
        <v>291</v>
      </c>
      <c r="C2" s="214" t="s">
        <v>292</v>
      </c>
      <c r="D2" s="213" t="s">
        <v>293</v>
      </c>
      <c r="E2" s="213" t="s">
        <v>294</v>
      </c>
      <c r="F2" s="215" t="s">
        <v>295</v>
      </c>
      <c r="G2" s="215" t="s">
        <v>296</v>
      </c>
      <c r="H2" s="215" t="s">
        <v>297</v>
      </c>
      <c r="I2" s="215" t="s">
        <v>298</v>
      </c>
      <c r="J2" s="215" t="s">
        <v>299</v>
      </c>
      <c r="K2" s="215" t="s">
        <v>300</v>
      </c>
      <c r="L2" s="215" t="s">
        <v>301</v>
      </c>
      <c r="M2" s="215" t="s">
        <v>302</v>
      </c>
      <c r="N2" s="215" t="s">
        <v>303</v>
      </c>
    </row>
    <row r="3" spans="1:14" s="199" customFormat="1" ht="32.5">
      <c r="A3" s="198" t="s">
        <v>154</v>
      </c>
      <c r="B3" s="197" t="s">
        <v>155</v>
      </c>
      <c r="C3" s="198" t="s">
        <v>156</v>
      </c>
      <c r="D3" s="198" t="s">
        <v>157</v>
      </c>
      <c r="E3" s="197" t="s">
        <v>304</v>
      </c>
      <c r="F3" s="216" t="s">
        <v>159</v>
      </c>
      <c r="G3" s="217" t="s">
        <v>160</v>
      </c>
      <c r="H3" s="217" t="s">
        <v>161</v>
      </c>
      <c r="I3" s="218" t="s">
        <v>305</v>
      </c>
      <c r="J3" s="219" t="s">
        <v>306</v>
      </c>
      <c r="K3" s="220" t="s">
        <v>161</v>
      </c>
      <c r="L3" s="217" t="s">
        <v>204</v>
      </c>
      <c r="M3" s="217" t="s">
        <v>305</v>
      </c>
      <c r="N3" s="221" t="s">
        <v>307</v>
      </c>
    </row>
    <row r="4" spans="1:14" s="199" customFormat="1" ht="110">
      <c r="A4" s="198" t="s">
        <v>163</v>
      </c>
      <c r="B4" s="197" t="s">
        <v>164</v>
      </c>
      <c r="C4" s="198" t="s">
        <v>165</v>
      </c>
      <c r="D4" s="198" t="s">
        <v>166</v>
      </c>
      <c r="E4" s="197" t="s">
        <v>308</v>
      </c>
      <c r="F4" s="216" t="s">
        <v>159</v>
      </c>
      <c r="G4" s="217" t="s">
        <v>160</v>
      </c>
      <c r="H4" s="217" t="s">
        <v>161</v>
      </c>
      <c r="I4" s="218" t="s">
        <v>309</v>
      </c>
      <c r="J4" s="219" t="s">
        <v>309</v>
      </c>
      <c r="K4" s="220" t="s">
        <v>204</v>
      </c>
      <c r="L4" s="217" t="s">
        <v>204</v>
      </c>
      <c r="M4" s="217" t="s">
        <v>309</v>
      </c>
      <c r="N4" s="221" t="s">
        <v>310</v>
      </c>
    </row>
    <row r="5" spans="1:14" s="199" customFormat="1" ht="56">
      <c r="A5" s="198" t="s">
        <v>176</v>
      </c>
      <c r="B5" s="197" t="s">
        <v>177</v>
      </c>
      <c r="C5" s="198" t="s">
        <v>178</v>
      </c>
      <c r="D5" s="198" t="s">
        <v>179</v>
      </c>
      <c r="E5" s="197" t="s">
        <v>311</v>
      </c>
      <c r="F5" s="216" t="s">
        <v>174</v>
      </c>
      <c r="G5" s="217" t="s">
        <v>160</v>
      </c>
      <c r="H5" s="217" t="s">
        <v>175</v>
      </c>
      <c r="I5" s="218" t="s">
        <v>181</v>
      </c>
      <c r="J5" s="219" t="s">
        <v>181</v>
      </c>
      <c r="K5" s="220" t="s">
        <v>204</v>
      </c>
      <c r="L5" s="217" t="s">
        <v>204</v>
      </c>
      <c r="M5" s="217" t="s">
        <v>181</v>
      </c>
      <c r="N5" s="222"/>
    </row>
    <row r="6" spans="1:14" s="199" customFormat="1" ht="82.5">
      <c r="A6" s="198" t="s">
        <v>182</v>
      </c>
      <c r="B6" s="197" t="s">
        <v>183</v>
      </c>
      <c r="C6" s="198" t="s">
        <v>184</v>
      </c>
      <c r="D6" s="198" t="s">
        <v>179</v>
      </c>
      <c r="E6" s="197" t="s">
        <v>311</v>
      </c>
      <c r="F6" s="216" t="s">
        <v>174</v>
      </c>
      <c r="G6" s="217" t="s">
        <v>160</v>
      </c>
      <c r="H6" s="217" t="s">
        <v>175</v>
      </c>
      <c r="I6" s="218" t="s">
        <v>312</v>
      </c>
      <c r="J6" s="219" t="s">
        <v>186</v>
      </c>
      <c r="K6" s="223" t="s">
        <v>192</v>
      </c>
      <c r="L6" s="217" t="s">
        <v>204</v>
      </c>
      <c r="M6" s="217" t="s">
        <v>312</v>
      </c>
      <c r="N6" s="221" t="s">
        <v>313</v>
      </c>
    </row>
    <row r="7" spans="1:14" s="199" customFormat="1" ht="84">
      <c r="A7" s="198" t="s">
        <v>187</v>
      </c>
      <c r="B7" s="197" t="s">
        <v>188</v>
      </c>
      <c r="C7" s="198" t="s">
        <v>189</v>
      </c>
      <c r="D7" s="201" t="s">
        <v>314</v>
      </c>
      <c r="E7" s="197" t="s">
        <v>315</v>
      </c>
      <c r="F7" s="216" t="s">
        <v>174</v>
      </c>
      <c r="G7" s="217" t="s">
        <v>160</v>
      </c>
      <c r="H7" s="217" t="s">
        <v>192</v>
      </c>
      <c r="I7" s="218" t="s">
        <v>277</v>
      </c>
      <c r="J7" s="219" t="s">
        <v>193</v>
      </c>
      <c r="K7" s="220" t="s">
        <v>316</v>
      </c>
      <c r="L7" s="217" t="s">
        <v>204</v>
      </c>
      <c r="M7" s="217" t="s">
        <v>277</v>
      </c>
      <c r="N7" s="222"/>
    </row>
    <row r="8" spans="1:14" s="199" customFormat="1" ht="32.5">
      <c r="A8" s="198" t="s">
        <v>194</v>
      </c>
      <c r="B8" s="197" t="s">
        <v>317</v>
      </c>
      <c r="C8" s="198" t="s">
        <v>196</v>
      </c>
      <c r="D8" s="198" t="s">
        <v>197</v>
      </c>
      <c r="E8" s="197" t="s">
        <v>318</v>
      </c>
      <c r="F8" s="216" t="s">
        <v>174</v>
      </c>
      <c r="G8" s="217" t="s">
        <v>160</v>
      </c>
      <c r="H8" s="217" t="s">
        <v>175</v>
      </c>
      <c r="I8" s="218" t="s">
        <v>199</v>
      </c>
      <c r="J8" s="219" t="s">
        <v>312</v>
      </c>
      <c r="K8" s="220" t="s">
        <v>319</v>
      </c>
      <c r="L8" s="217" t="s">
        <v>204</v>
      </c>
      <c r="M8" s="217" t="s">
        <v>199</v>
      </c>
      <c r="N8" s="222"/>
    </row>
    <row r="9" spans="1:14" s="199" customFormat="1" ht="32.5">
      <c r="A9" s="198" t="s">
        <v>200</v>
      </c>
      <c r="B9" s="197" t="s">
        <v>201</v>
      </c>
      <c r="C9" s="198" t="s">
        <v>202</v>
      </c>
      <c r="D9" s="198"/>
      <c r="E9" s="197"/>
      <c r="F9" s="216" t="s">
        <v>159</v>
      </c>
      <c r="G9" s="217" t="s">
        <v>203</v>
      </c>
      <c r="H9" s="217" t="s">
        <v>204</v>
      </c>
      <c r="I9" s="218" t="s">
        <v>205</v>
      </c>
      <c r="J9" s="219" t="s">
        <v>204</v>
      </c>
      <c r="K9" s="220" t="s">
        <v>204</v>
      </c>
      <c r="L9" s="217" t="s">
        <v>204</v>
      </c>
      <c r="M9" s="217" t="s">
        <v>205</v>
      </c>
      <c r="N9" s="222"/>
    </row>
    <row r="10" spans="1:14" s="199" customFormat="1" ht="32.5">
      <c r="A10" s="198" t="s">
        <v>169</v>
      </c>
      <c r="B10" s="197" t="s">
        <v>170</v>
      </c>
      <c r="C10" s="198" t="s">
        <v>320</v>
      </c>
      <c r="D10" s="198" t="s">
        <v>18</v>
      </c>
      <c r="E10" s="197" t="s">
        <v>321</v>
      </c>
      <c r="F10" s="216" t="s">
        <v>174</v>
      </c>
      <c r="G10" s="217" t="s">
        <v>160</v>
      </c>
      <c r="H10" s="217" t="s">
        <v>175</v>
      </c>
      <c r="I10" s="218" t="s">
        <v>161</v>
      </c>
      <c r="J10" s="219" t="s">
        <v>161</v>
      </c>
      <c r="K10" s="220" t="s">
        <v>204</v>
      </c>
      <c r="L10" s="217" t="s">
        <v>204</v>
      </c>
      <c r="M10" s="217" t="s">
        <v>161</v>
      </c>
      <c r="N10" s="222"/>
    </row>
    <row r="11" spans="1:14" s="199" customFormat="1" ht="65">
      <c r="A11" s="198" t="s">
        <v>206</v>
      </c>
      <c r="B11" s="197" t="s">
        <v>322</v>
      </c>
      <c r="C11" s="198" t="s">
        <v>208</v>
      </c>
      <c r="D11" s="198" t="s">
        <v>209</v>
      </c>
      <c r="E11" s="197" t="s">
        <v>323</v>
      </c>
      <c r="F11" s="216" t="s">
        <v>174</v>
      </c>
      <c r="G11" s="217" t="s">
        <v>160</v>
      </c>
      <c r="H11" s="217" t="s">
        <v>192</v>
      </c>
      <c r="I11" s="218" t="s">
        <v>211</v>
      </c>
      <c r="J11" s="219" t="s">
        <v>211</v>
      </c>
      <c r="K11" s="220" t="s">
        <v>204</v>
      </c>
      <c r="L11" s="217" t="s">
        <v>204</v>
      </c>
      <c r="M11" s="217" t="s">
        <v>211</v>
      </c>
      <c r="N11" s="222"/>
    </row>
    <row r="12" spans="1:14" s="199" customFormat="1" ht="32.5">
      <c r="A12" s="198" t="s">
        <v>212</v>
      </c>
      <c r="B12" s="197" t="s">
        <v>213</v>
      </c>
      <c r="C12" s="198" t="s">
        <v>214</v>
      </c>
      <c r="D12" s="198" t="s">
        <v>215</v>
      </c>
      <c r="E12" s="197" t="s">
        <v>216</v>
      </c>
      <c r="F12" s="216" t="s">
        <v>174</v>
      </c>
      <c r="G12" s="217" t="s">
        <v>203</v>
      </c>
      <c r="H12" s="217" t="s">
        <v>217</v>
      </c>
      <c r="I12" s="218" t="s">
        <v>324</v>
      </c>
      <c r="J12" s="219" t="s">
        <v>325</v>
      </c>
      <c r="K12" s="220" t="s">
        <v>192</v>
      </c>
      <c r="L12" s="217" t="s">
        <v>204</v>
      </c>
      <c r="M12" s="217" t="s">
        <v>324</v>
      </c>
      <c r="N12" s="222"/>
    </row>
    <row r="13" spans="1:14" s="199" customFormat="1" ht="65">
      <c r="A13" s="198" t="s">
        <v>219</v>
      </c>
      <c r="B13" s="197" t="s">
        <v>220</v>
      </c>
      <c r="C13" s="198" t="s">
        <v>221</v>
      </c>
      <c r="D13" s="198" t="s">
        <v>222</v>
      </c>
      <c r="E13" s="197" t="s">
        <v>326</v>
      </c>
      <c r="F13" s="216" t="s">
        <v>174</v>
      </c>
      <c r="G13" s="217" t="s">
        <v>203</v>
      </c>
      <c r="H13" s="217" t="s">
        <v>217</v>
      </c>
      <c r="I13" s="218" t="s">
        <v>327</v>
      </c>
      <c r="J13" s="219" t="s">
        <v>328</v>
      </c>
      <c r="K13" s="220" t="s">
        <v>329</v>
      </c>
      <c r="L13" s="217" t="s">
        <v>204</v>
      </c>
      <c r="M13" s="217" t="s">
        <v>327</v>
      </c>
      <c r="N13" s="222"/>
    </row>
    <row r="14" spans="1:14" s="199" customFormat="1" ht="65">
      <c r="A14" s="198" t="s">
        <v>225</v>
      </c>
      <c r="B14" s="197" t="s">
        <v>220</v>
      </c>
      <c r="C14" s="198" t="s">
        <v>227</v>
      </c>
      <c r="D14" s="198" t="s">
        <v>228</v>
      </c>
      <c r="E14" s="197" t="s">
        <v>326</v>
      </c>
      <c r="F14" s="216" t="s">
        <v>174</v>
      </c>
      <c r="G14" s="217" t="s">
        <v>203</v>
      </c>
      <c r="H14" s="217" t="s">
        <v>217</v>
      </c>
      <c r="I14" s="218" t="s">
        <v>330</v>
      </c>
      <c r="J14" s="219" t="s">
        <v>327</v>
      </c>
      <c r="K14" s="220" t="s">
        <v>316</v>
      </c>
      <c r="L14" s="217" t="s">
        <v>204</v>
      </c>
      <c r="M14" s="217" t="s">
        <v>330</v>
      </c>
      <c r="N14" s="222"/>
    </row>
    <row r="15" spans="1:14" s="199" customFormat="1" ht="65">
      <c r="A15" s="198" t="s">
        <v>231</v>
      </c>
      <c r="B15" s="197" t="s">
        <v>232</v>
      </c>
      <c r="C15" s="198" t="s">
        <v>233</v>
      </c>
      <c r="D15" s="198" t="s">
        <v>234</v>
      </c>
      <c r="E15" s="197" t="s">
        <v>331</v>
      </c>
      <c r="F15" s="216" t="s">
        <v>159</v>
      </c>
      <c r="G15" s="217" t="s">
        <v>203</v>
      </c>
      <c r="H15" s="217" t="s">
        <v>161</v>
      </c>
      <c r="I15" s="218" t="s">
        <v>332</v>
      </c>
      <c r="J15" s="219" t="s">
        <v>332</v>
      </c>
      <c r="K15" s="220" t="s">
        <v>204</v>
      </c>
      <c r="L15" s="217" t="s">
        <v>204</v>
      </c>
      <c r="M15" s="217" t="s">
        <v>332</v>
      </c>
      <c r="N15" s="222"/>
    </row>
    <row r="16" spans="1:14" s="199" customFormat="1" ht="32.5">
      <c r="A16" s="198" t="s">
        <v>237</v>
      </c>
      <c r="B16" s="197" t="s">
        <v>333</v>
      </c>
      <c r="C16" s="198" t="s">
        <v>239</v>
      </c>
      <c r="D16" s="198" t="s">
        <v>240</v>
      </c>
      <c r="E16" s="197" t="s">
        <v>276</v>
      </c>
      <c r="F16" s="216" t="s">
        <v>159</v>
      </c>
      <c r="G16" s="217" t="s">
        <v>203</v>
      </c>
      <c r="H16" s="217" t="s">
        <v>161</v>
      </c>
      <c r="I16" s="218" t="s">
        <v>332</v>
      </c>
      <c r="J16" s="219" t="s">
        <v>334</v>
      </c>
      <c r="K16" s="220" t="s">
        <v>316</v>
      </c>
      <c r="L16" s="217" t="s">
        <v>204</v>
      </c>
      <c r="M16" s="217" t="s">
        <v>332</v>
      </c>
      <c r="N16" s="222"/>
    </row>
    <row r="17" spans="1:14" s="199" customFormat="1" ht="65">
      <c r="A17" s="198" t="s">
        <v>242</v>
      </c>
      <c r="B17" s="197" t="s">
        <v>335</v>
      </c>
      <c r="C17" s="198" t="s">
        <v>244</v>
      </c>
      <c r="D17" s="198" t="s">
        <v>245</v>
      </c>
      <c r="E17" s="197" t="s">
        <v>336</v>
      </c>
      <c r="F17" s="216" t="s">
        <v>174</v>
      </c>
      <c r="G17" s="217" t="s">
        <v>160</v>
      </c>
      <c r="H17" s="217" t="s">
        <v>175</v>
      </c>
      <c r="I17" s="218" t="s">
        <v>312</v>
      </c>
      <c r="J17" s="219" t="s">
        <v>312</v>
      </c>
      <c r="K17" s="220" t="s">
        <v>204</v>
      </c>
      <c r="L17" s="217" t="s">
        <v>204</v>
      </c>
      <c r="M17" s="217" t="s">
        <v>312</v>
      </c>
      <c r="N17" s="222"/>
    </row>
    <row r="18" spans="1:14" s="199" customFormat="1" ht="97.5">
      <c r="A18" s="198" t="s">
        <v>337</v>
      </c>
      <c r="B18" s="197" t="s">
        <v>248</v>
      </c>
      <c r="C18" s="198" t="s">
        <v>338</v>
      </c>
      <c r="D18" s="198" t="s">
        <v>250</v>
      </c>
      <c r="E18" s="197" t="s">
        <v>339</v>
      </c>
      <c r="F18" s="216" t="s">
        <v>159</v>
      </c>
      <c r="G18" s="217" t="s">
        <v>160</v>
      </c>
      <c r="H18" s="217" t="s">
        <v>192</v>
      </c>
      <c r="I18" s="218" t="s">
        <v>230</v>
      </c>
      <c r="J18" s="219" t="s">
        <v>340</v>
      </c>
      <c r="K18" s="220" t="s">
        <v>192</v>
      </c>
      <c r="L18" s="217" t="s">
        <v>204</v>
      </c>
      <c r="M18" s="217" t="s">
        <v>230</v>
      </c>
      <c r="N18" s="222"/>
    </row>
    <row r="19" spans="1:14" s="199" customFormat="1" ht="65">
      <c r="A19" s="198" t="s">
        <v>258</v>
      </c>
      <c r="B19" s="197" t="s">
        <v>259</v>
      </c>
      <c r="C19" s="198" t="s">
        <v>260</v>
      </c>
      <c r="D19" s="198" t="s">
        <v>261</v>
      </c>
      <c r="E19" s="197" t="s">
        <v>341</v>
      </c>
      <c r="F19" s="216" t="s">
        <v>174</v>
      </c>
      <c r="G19" s="217" t="s">
        <v>160</v>
      </c>
      <c r="H19" s="217" t="s">
        <v>192</v>
      </c>
      <c r="I19" s="218" t="s">
        <v>263</v>
      </c>
      <c r="J19" s="219" t="s">
        <v>342</v>
      </c>
      <c r="K19" s="220" t="s">
        <v>319</v>
      </c>
      <c r="L19" s="217" t="s">
        <v>204</v>
      </c>
      <c r="M19" s="217" t="s">
        <v>263</v>
      </c>
      <c r="N19" s="222"/>
    </row>
    <row r="20" spans="1:14" s="199" customFormat="1" ht="65">
      <c r="A20" s="198" t="s">
        <v>267</v>
      </c>
      <c r="B20" s="197" t="s">
        <v>268</v>
      </c>
      <c r="C20" s="198" t="s">
        <v>269</v>
      </c>
      <c r="D20" s="198" t="s">
        <v>270</v>
      </c>
      <c r="E20" s="197"/>
      <c r="F20" s="216" t="s">
        <v>174</v>
      </c>
      <c r="G20" s="217" t="s">
        <v>203</v>
      </c>
      <c r="H20" s="217" t="s">
        <v>192</v>
      </c>
      <c r="I20" s="218" t="s">
        <v>343</v>
      </c>
      <c r="J20" s="219" t="s">
        <v>344</v>
      </c>
      <c r="K20" s="220" t="s">
        <v>319</v>
      </c>
      <c r="L20" s="217" t="s">
        <v>204</v>
      </c>
      <c r="M20" s="217" t="s">
        <v>343</v>
      </c>
      <c r="N20" s="222"/>
    </row>
    <row r="21" spans="1:14" s="199" customFormat="1" ht="56">
      <c r="A21" s="198" t="s">
        <v>272</v>
      </c>
      <c r="B21" s="197" t="s">
        <v>345</v>
      </c>
      <c r="C21" s="198" t="s">
        <v>274</v>
      </c>
      <c r="D21" s="198" t="s">
        <v>275</v>
      </c>
      <c r="E21" s="197" t="s">
        <v>346</v>
      </c>
      <c r="F21" s="216" t="s">
        <v>174</v>
      </c>
      <c r="G21" s="217" t="s">
        <v>203</v>
      </c>
      <c r="H21" s="217" t="s">
        <v>192</v>
      </c>
      <c r="I21" s="218" t="s">
        <v>347</v>
      </c>
      <c r="J21" s="219" t="s">
        <v>348</v>
      </c>
      <c r="K21" s="220" t="s">
        <v>175</v>
      </c>
      <c r="L21" s="217" t="s">
        <v>204</v>
      </c>
      <c r="M21" s="217" t="s">
        <v>347</v>
      </c>
      <c r="N21" s="222"/>
    </row>
    <row r="22" spans="1:14" s="199" customFormat="1" ht="32.5">
      <c r="A22" s="198" t="s">
        <v>349</v>
      </c>
      <c r="B22" s="197" t="s">
        <v>350</v>
      </c>
      <c r="C22" s="198" t="s">
        <v>351</v>
      </c>
      <c r="D22" s="198" t="s">
        <v>352</v>
      </c>
      <c r="E22" s="197" t="s">
        <v>276</v>
      </c>
      <c r="F22" s="216" t="s">
        <v>174</v>
      </c>
      <c r="G22" s="217" t="s">
        <v>160</v>
      </c>
      <c r="H22" s="217" t="s">
        <v>175</v>
      </c>
      <c r="I22" s="218" t="s">
        <v>312</v>
      </c>
      <c r="J22" s="219" t="s">
        <v>312</v>
      </c>
      <c r="K22" s="220" t="s">
        <v>204</v>
      </c>
      <c r="L22" s="217" t="s">
        <v>204</v>
      </c>
      <c r="M22" s="217" t="s">
        <v>312</v>
      </c>
      <c r="N22" s="222"/>
    </row>
    <row r="23" spans="1:14" s="199" customFormat="1" ht="97.5">
      <c r="A23" s="198" t="s">
        <v>283</v>
      </c>
      <c r="B23" s="197" t="s">
        <v>353</v>
      </c>
      <c r="C23" s="198" t="s">
        <v>285</v>
      </c>
      <c r="D23" s="198" t="s">
        <v>286</v>
      </c>
      <c r="E23" s="197" t="s">
        <v>354</v>
      </c>
      <c r="F23" s="216" t="s">
        <v>174</v>
      </c>
      <c r="G23" s="217" t="s">
        <v>160</v>
      </c>
      <c r="H23" s="217" t="s">
        <v>175</v>
      </c>
      <c r="I23" s="218" t="s">
        <v>288</v>
      </c>
      <c r="J23" s="219" t="s">
        <v>288</v>
      </c>
      <c r="K23" s="220" t="s">
        <v>204</v>
      </c>
      <c r="L23" s="217" t="s">
        <v>204</v>
      </c>
      <c r="M23" s="217" t="s">
        <v>288</v>
      </c>
      <c r="N23" s="222"/>
    </row>
    <row r="24" spans="1:14" s="199" customFormat="1" ht="65">
      <c r="A24" s="198" t="s">
        <v>355</v>
      </c>
      <c r="B24" s="197" t="s">
        <v>356</v>
      </c>
      <c r="C24" s="198" t="s">
        <v>357</v>
      </c>
      <c r="D24" s="198"/>
      <c r="E24" s="199" t="s">
        <v>358</v>
      </c>
      <c r="F24" s="216"/>
      <c r="G24" s="217"/>
      <c r="H24" s="217"/>
      <c r="I24" s="218"/>
      <c r="J24" s="219"/>
      <c r="K24" s="223"/>
      <c r="L24" s="217"/>
      <c r="M24" s="217"/>
      <c r="N24" s="221"/>
    </row>
    <row r="25" spans="1:14" s="199" customFormat="1" ht="65">
      <c r="A25" s="198" t="s">
        <v>359</v>
      </c>
      <c r="B25" s="197" t="s">
        <v>360</v>
      </c>
      <c r="C25" s="198" t="s">
        <v>361</v>
      </c>
      <c r="D25" s="198"/>
      <c r="E25" s="199" t="s">
        <v>358</v>
      </c>
      <c r="F25" s="216"/>
      <c r="G25" s="217"/>
      <c r="H25" s="217"/>
      <c r="I25" s="218"/>
      <c r="J25" s="219"/>
      <c r="K25" s="220"/>
      <c r="L25" s="217"/>
      <c r="M25" s="217"/>
      <c r="N25" s="222"/>
    </row>
  </sheetData>
  <pageMargins left="0.25" right="0.25" top="0.75" bottom="0.75" header="0.3" footer="0.3"/>
  <pageSetup paperSize="9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F699-3A7E-48A2-B65C-3423C9B3BFCD}">
  <sheetPr>
    <pageSetUpPr fitToPage="1"/>
  </sheetPr>
  <dimension ref="A1:N25"/>
  <sheetViews>
    <sheetView view="pageBreakPreview" topLeftCell="A8" zoomScale="40" zoomScaleNormal="85" zoomScaleSheetLayoutView="40" workbookViewId="0">
      <selection activeCell="AB43" sqref="AB43"/>
    </sheetView>
  </sheetViews>
  <sheetFormatPr defaultColWidth="8.7265625" defaultRowHeight="13"/>
  <cols>
    <col min="1" max="1" width="67.26953125" style="200" customWidth="1"/>
    <col min="2" max="2" width="57.7265625" style="200" customWidth="1"/>
    <col min="3" max="3" width="19" style="200" customWidth="1"/>
    <col min="4" max="4" width="57.81640625" style="200" customWidth="1"/>
    <col min="5" max="5" width="71.1796875" style="200" customWidth="1"/>
    <col min="6" max="7" width="15.81640625" style="200" customWidth="1"/>
    <col min="8" max="14" width="20.453125" style="225" customWidth="1"/>
    <col min="15" max="16384" width="8.726562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362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5">
      <c r="A2" s="213" t="s">
        <v>290</v>
      </c>
      <c r="B2" s="213" t="s">
        <v>291</v>
      </c>
      <c r="C2" s="214" t="s">
        <v>292</v>
      </c>
      <c r="D2" s="213" t="s">
        <v>293</v>
      </c>
      <c r="E2" s="213" t="s">
        <v>294</v>
      </c>
      <c r="F2" s="195" t="s">
        <v>363</v>
      </c>
      <c r="G2" s="195" t="s">
        <v>364</v>
      </c>
      <c r="H2" s="195" t="s">
        <v>365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2.5">
      <c r="A3" s="198" t="s">
        <v>154</v>
      </c>
      <c r="B3" s="197" t="s">
        <v>155</v>
      </c>
      <c r="C3" s="198" t="s">
        <v>156</v>
      </c>
      <c r="D3" s="198" t="s">
        <v>157</v>
      </c>
      <c r="E3" s="197" t="s">
        <v>304</v>
      </c>
      <c r="F3" s="198" t="s">
        <v>159</v>
      </c>
      <c r="G3" s="198" t="s">
        <v>160</v>
      </c>
      <c r="H3" s="198" t="s">
        <v>161</v>
      </c>
      <c r="I3" s="211" t="s">
        <v>366</v>
      </c>
      <c r="J3" s="211" t="s">
        <v>367</v>
      </c>
      <c r="K3" s="211" t="s">
        <v>305</v>
      </c>
      <c r="L3" s="211" t="s">
        <v>368</v>
      </c>
      <c r="M3" s="211" t="s">
        <v>369</v>
      </c>
      <c r="N3" s="211" t="s">
        <v>370</v>
      </c>
    </row>
    <row r="4" spans="1:14" s="199" customFormat="1" ht="65">
      <c r="A4" s="198" t="s">
        <v>163</v>
      </c>
      <c r="B4" s="197" t="s">
        <v>164</v>
      </c>
      <c r="C4" s="198" t="s">
        <v>165</v>
      </c>
      <c r="D4" s="198" t="s">
        <v>166</v>
      </c>
      <c r="E4" s="197" t="s">
        <v>308</v>
      </c>
      <c r="F4" s="198" t="s">
        <v>159</v>
      </c>
      <c r="G4" s="198" t="s">
        <v>160</v>
      </c>
      <c r="H4" s="198" t="s">
        <v>161</v>
      </c>
      <c r="I4" s="211" t="s">
        <v>168</v>
      </c>
      <c r="J4" s="211" t="s">
        <v>371</v>
      </c>
      <c r="K4" s="211" t="s">
        <v>309</v>
      </c>
      <c r="L4" s="211" t="s">
        <v>372</v>
      </c>
      <c r="M4" s="211" t="s">
        <v>373</v>
      </c>
      <c r="N4" s="211" t="s">
        <v>374</v>
      </c>
    </row>
    <row r="5" spans="1:14" s="199" customFormat="1" ht="56">
      <c r="A5" s="198" t="s">
        <v>176</v>
      </c>
      <c r="B5" s="197" t="s">
        <v>177</v>
      </c>
      <c r="C5" s="198" t="s">
        <v>178</v>
      </c>
      <c r="D5" s="198" t="s">
        <v>179</v>
      </c>
      <c r="E5" s="197" t="s">
        <v>311</v>
      </c>
      <c r="F5" s="198" t="s">
        <v>174</v>
      </c>
      <c r="G5" s="198" t="s">
        <v>160</v>
      </c>
      <c r="H5" s="198" t="s">
        <v>175</v>
      </c>
      <c r="I5" s="211" t="s">
        <v>375</v>
      </c>
      <c r="J5" s="211" t="s">
        <v>376</v>
      </c>
      <c r="K5" s="211" t="s">
        <v>181</v>
      </c>
      <c r="L5" s="211" t="s">
        <v>377</v>
      </c>
      <c r="M5" s="211" t="s">
        <v>378</v>
      </c>
      <c r="N5" s="211" t="s">
        <v>379</v>
      </c>
    </row>
    <row r="6" spans="1:14" s="199" customFormat="1" ht="56">
      <c r="A6" s="198" t="s">
        <v>182</v>
      </c>
      <c r="B6" s="197" t="s">
        <v>183</v>
      </c>
      <c r="C6" s="198" t="s">
        <v>184</v>
      </c>
      <c r="D6" s="198" t="s">
        <v>179</v>
      </c>
      <c r="E6" s="197" t="s">
        <v>311</v>
      </c>
      <c r="F6" s="198" t="s">
        <v>174</v>
      </c>
      <c r="G6" s="198" t="s">
        <v>160</v>
      </c>
      <c r="H6" s="198" t="s">
        <v>175</v>
      </c>
      <c r="I6" s="211" t="s">
        <v>312</v>
      </c>
      <c r="J6" s="211" t="s">
        <v>312</v>
      </c>
      <c r="K6" s="211" t="s">
        <v>312</v>
      </c>
      <c r="L6" s="211" t="s">
        <v>312</v>
      </c>
      <c r="M6" s="211" t="s">
        <v>312</v>
      </c>
      <c r="N6" s="211" t="s">
        <v>312</v>
      </c>
    </row>
    <row r="7" spans="1:14" s="199" customFormat="1" ht="56">
      <c r="A7" s="198" t="s">
        <v>187</v>
      </c>
      <c r="B7" s="197" t="s">
        <v>188</v>
      </c>
      <c r="C7" s="198" t="s">
        <v>189</v>
      </c>
      <c r="D7" s="201" t="s">
        <v>314</v>
      </c>
      <c r="E7" s="197" t="s">
        <v>315</v>
      </c>
      <c r="F7" s="198" t="s">
        <v>174</v>
      </c>
      <c r="G7" s="198" t="s">
        <v>160</v>
      </c>
      <c r="H7" s="198" t="s">
        <v>192</v>
      </c>
      <c r="I7" s="211" t="s">
        <v>347</v>
      </c>
      <c r="J7" s="211" t="s">
        <v>193</v>
      </c>
      <c r="K7" s="211" t="s">
        <v>277</v>
      </c>
      <c r="L7" s="211" t="s">
        <v>343</v>
      </c>
      <c r="M7" s="211" t="s">
        <v>380</v>
      </c>
      <c r="N7" s="211" t="s">
        <v>271</v>
      </c>
    </row>
    <row r="8" spans="1:14" s="199" customFormat="1" ht="32.5">
      <c r="A8" s="198" t="s">
        <v>194</v>
      </c>
      <c r="B8" s="197" t="s">
        <v>317</v>
      </c>
      <c r="C8" s="198" t="s">
        <v>196</v>
      </c>
      <c r="D8" s="198" t="s">
        <v>197</v>
      </c>
      <c r="E8" s="197" t="s">
        <v>318</v>
      </c>
      <c r="F8" s="198" t="s">
        <v>174</v>
      </c>
      <c r="G8" s="198" t="s">
        <v>160</v>
      </c>
      <c r="H8" s="198" t="s">
        <v>175</v>
      </c>
      <c r="I8" s="211" t="s">
        <v>199</v>
      </c>
      <c r="J8" s="211" t="s">
        <v>199</v>
      </c>
      <c r="K8" s="211" t="s">
        <v>199</v>
      </c>
      <c r="L8" s="211" t="s">
        <v>199</v>
      </c>
      <c r="M8" s="211" t="s">
        <v>199</v>
      </c>
      <c r="N8" s="211" t="s">
        <v>199</v>
      </c>
    </row>
    <row r="9" spans="1:14" s="199" customFormat="1" ht="32.5">
      <c r="A9" s="198" t="s">
        <v>200</v>
      </c>
      <c r="B9" s="197" t="s">
        <v>201</v>
      </c>
      <c r="C9" s="198" t="s">
        <v>202</v>
      </c>
      <c r="D9" s="198"/>
      <c r="E9" s="197"/>
      <c r="F9" s="198" t="s">
        <v>159</v>
      </c>
      <c r="G9" s="198" t="s">
        <v>203</v>
      </c>
      <c r="H9" s="198" t="s">
        <v>204</v>
      </c>
      <c r="I9" s="211" t="s">
        <v>205</v>
      </c>
      <c r="J9" s="211" t="s">
        <v>205</v>
      </c>
      <c r="K9" s="211" t="s">
        <v>205</v>
      </c>
      <c r="L9" s="211" t="s">
        <v>205</v>
      </c>
      <c r="M9" s="211" t="s">
        <v>205</v>
      </c>
      <c r="N9" s="211" t="s">
        <v>205</v>
      </c>
    </row>
    <row r="10" spans="1:14" s="199" customFormat="1" ht="32.5">
      <c r="A10" s="198" t="s">
        <v>169</v>
      </c>
      <c r="B10" s="197" t="s">
        <v>170</v>
      </c>
      <c r="C10" s="198" t="s">
        <v>320</v>
      </c>
      <c r="D10" s="198" t="s">
        <v>18</v>
      </c>
      <c r="E10" s="197" t="s">
        <v>321</v>
      </c>
      <c r="F10" s="198" t="s">
        <v>174</v>
      </c>
      <c r="G10" s="198" t="s">
        <v>160</v>
      </c>
      <c r="H10" s="198" t="s">
        <v>175</v>
      </c>
      <c r="I10" s="211" t="s">
        <v>161</v>
      </c>
      <c r="J10" s="211" t="s">
        <v>161</v>
      </c>
      <c r="K10" s="211" t="s">
        <v>161</v>
      </c>
      <c r="L10" s="211" t="s">
        <v>161</v>
      </c>
      <c r="M10" s="211" t="s">
        <v>161</v>
      </c>
      <c r="N10" s="211" t="s">
        <v>161</v>
      </c>
    </row>
    <row r="11" spans="1:14" s="199" customFormat="1" ht="65">
      <c r="A11" s="198" t="s">
        <v>206</v>
      </c>
      <c r="B11" s="197" t="s">
        <v>322</v>
      </c>
      <c r="C11" s="198" t="s">
        <v>208</v>
      </c>
      <c r="D11" s="198" t="s">
        <v>209</v>
      </c>
      <c r="E11" s="197" t="s">
        <v>323</v>
      </c>
      <c r="F11" s="198" t="s">
        <v>174</v>
      </c>
      <c r="G11" s="198" t="s">
        <v>160</v>
      </c>
      <c r="H11" s="198" t="s">
        <v>192</v>
      </c>
      <c r="I11" s="211" t="s">
        <v>211</v>
      </c>
      <c r="J11" s="211" t="s">
        <v>211</v>
      </c>
      <c r="K11" s="211" t="s">
        <v>211</v>
      </c>
      <c r="L11" s="211" t="s">
        <v>211</v>
      </c>
      <c r="M11" s="211" t="s">
        <v>211</v>
      </c>
      <c r="N11" s="211" t="s">
        <v>211</v>
      </c>
    </row>
    <row r="12" spans="1:14" s="199" customFormat="1" ht="32.5">
      <c r="A12" s="198" t="s">
        <v>212</v>
      </c>
      <c r="B12" s="197" t="s">
        <v>213</v>
      </c>
      <c r="C12" s="198" t="s">
        <v>214</v>
      </c>
      <c r="D12" s="198" t="s">
        <v>215</v>
      </c>
      <c r="E12" s="197" t="s">
        <v>216</v>
      </c>
      <c r="F12" s="198" t="s">
        <v>174</v>
      </c>
      <c r="G12" s="198" t="s">
        <v>203</v>
      </c>
      <c r="H12" s="198" t="s">
        <v>217</v>
      </c>
      <c r="I12" s="211" t="s">
        <v>327</v>
      </c>
      <c r="J12" s="211" t="s">
        <v>381</v>
      </c>
      <c r="K12" s="211" t="s">
        <v>324</v>
      </c>
      <c r="L12" s="211" t="s">
        <v>340</v>
      </c>
      <c r="M12" s="211" t="s">
        <v>382</v>
      </c>
      <c r="N12" s="211" t="s">
        <v>334</v>
      </c>
    </row>
    <row r="13" spans="1:14" s="199" customFormat="1" ht="65">
      <c r="A13" s="198" t="s">
        <v>219</v>
      </c>
      <c r="B13" s="197" t="s">
        <v>220</v>
      </c>
      <c r="C13" s="198" t="s">
        <v>221</v>
      </c>
      <c r="D13" s="198" t="s">
        <v>222</v>
      </c>
      <c r="E13" s="197" t="s">
        <v>326</v>
      </c>
      <c r="F13" s="198" t="s">
        <v>174</v>
      </c>
      <c r="G13" s="198" t="s">
        <v>203</v>
      </c>
      <c r="H13" s="198" t="s">
        <v>217</v>
      </c>
      <c r="I13" s="211" t="s">
        <v>383</v>
      </c>
      <c r="J13" s="211" t="s">
        <v>384</v>
      </c>
      <c r="K13" s="211" t="s">
        <v>327</v>
      </c>
      <c r="L13" s="211" t="s">
        <v>381</v>
      </c>
      <c r="M13" s="211" t="s">
        <v>325</v>
      </c>
      <c r="N13" s="211" t="s">
        <v>385</v>
      </c>
    </row>
    <row r="14" spans="1:14" s="199" customFormat="1" ht="65">
      <c r="A14" s="198" t="s">
        <v>225</v>
      </c>
      <c r="B14" s="197" t="s">
        <v>220</v>
      </c>
      <c r="C14" s="198" t="s">
        <v>227</v>
      </c>
      <c r="D14" s="198" t="s">
        <v>228</v>
      </c>
      <c r="E14" s="197" t="s">
        <v>326</v>
      </c>
      <c r="F14" s="198" t="s">
        <v>174</v>
      </c>
      <c r="G14" s="198" t="s">
        <v>203</v>
      </c>
      <c r="H14" s="198" t="s">
        <v>217</v>
      </c>
      <c r="I14" s="211" t="s">
        <v>386</v>
      </c>
      <c r="J14" s="211" t="s">
        <v>387</v>
      </c>
      <c r="K14" s="211" t="s">
        <v>330</v>
      </c>
      <c r="L14" s="211" t="s">
        <v>224</v>
      </c>
      <c r="M14" s="211" t="s">
        <v>230</v>
      </c>
      <c r="N14" s="211" t="s">
        <v>218</v>
      </c>
    </row>
    <row r="15" spans="1:14" s="199" customFormat="1" ht="65">
      <c r="A15" s="198" t="s">
        <v>231</v>
      </c>
      <c r="B15" s="197" t="s">
        <v>232</v>
      </c>
      <c r="C15" s="198" t="s">
        <v>233</v>
      </c>
      <c r="D15" s="198" t="s">
        <v>234</v>
      </c>
      <c r="E15" s="197" t="s">
        <v>331</v>
      </c>
      <c r="F15" s="198" t="s">
        <v>159</v>
      </c>
      <c r="G15" s="198" t="s">
        <v>203</v>
      </c>
      <c r="H15" s="198" t="s">
        <v>161</v>
      </c>
      <c r="I15" s="211" t="s">
        <v>388</v>
      </c>
      <c r="J15" s="211" t="s">
        <v>389</v>
      </c>
      <c r="K15" s="211" t="s">
        <v>332</v>
      </c>
      <c r="L15" s="211" t="s">
        <v>390</v>
      </c>
      <c r="M15" s="211" t="s">
        <v>391</v>
      </c>
      <c r="N15" s="211" t="s">
        <v>392</v>
      </c>
    </row>
    <row r="16" spans="1:14" s="199" customFormat="1" ht="32.5">
      <c r="A16" s="198" t="s">
        <v>237</v>
      </c>
      <c r="B16" s="197" t="s">
        <v>333</v>
      </c>
      <c r="C16" s="198" t="s">
        <v>239</v>
      </c>
      <c r="D16" s="198" t="s">
        <v>240</v>
      </c>
      <c r="E16" s="197" t="s">
        <v>276</v>
      </c>
      <c r="F16" s="198" t="s">
        <v>159</v>
      </c>
      <c r="G16" s="198" t="s">
        <v>203</v>
      </c>
      <c r="H16" s="198" t="s">
        <v>161</v>
      </c>
      <c r="I16" s="211" t="s">
        <v>388</v>
      </c>
      <c r="J16" s="211" t="s">
        <v>389</v>
      </c>
      <c r="K16" s="211" t="s">
        <v>332</v>
      </c>
      <c r="L16" s="211" t="s">
        <v>390</v>
      </c>
      <c r="M16" s="211" t="s">
        <v>391</v>
      </c>
      <c r="N16" s="211" t="s">
        <v>392</v>
      </c>
    </row>
    <row r="17" spans="1:14" s="199" customFormat="1" ht="65">
      <c r="A17" s="198" t="s">
        <v>242</v>
      </c>
      <c r="B17" s="197" t="s">
        <v>335</v>
      </c>
      <c r="C17" s="198" t="s">
        <v>244</v>
      </c>
      <c r="D17" s="198" t="s">
        <v>245</v>
      </c>
      <c r="E17" s="197" t="s">
        <v>336</v>
      </c>
      <c r="F17" s="198" t="s">
        <v>174</v>
      </c>
      <c r="G17" s="198" t="s">
        <v>160</v>
      </c>
      <c r="H17" s="198" t="s">
        <v>175</v>
      </c>
      <c r="I17" s="211" t="s">
        <v>312</v>
      </c>
      <c r="J17" s="211" t="s">
        <v>312</v>
      </c>
      <c r="K17" s="211" t="s">
        <v>312</v>
      </c>
      <c r="L17" s="211" t="s">
        <v>312</v>
      </c>
      <c r="M17" s="211" t="s">
        <v>312</v>
      </c>
      <c r="N17" s="211" t="s">
        <v>312</v>
      </c>
    </row>
    <row r="18" spans="1:14" s="199" customFormat="1" ht="97.5">
      <c r="A18" s="198" t="s">
        <v>337</v>
      </c>
      <c r="B18" s="197" t="s">
        <v>248</v>
      </c>
      <c r="C18" s="198" t="s">
        <v>338</v>
      </c>
      <c r="D18" s="198" t="s">
        <v>250</v>
      </c>
      <c r="E18" s="197" t="s">
        <v>339</v>
      </c>
      <c r="F18" s="198" t="s">
        <v>159</v>
      </c>
      <c r="G18" s="198" t="s">
        <v>160</v>
      </c>
      <c r="H18" s="198" t="s">
        <v>192</v>
      </c>
      <c r="I18" s="211" t="s">
        <v>393</v>
      </c>
      <c r="J18" s="211" t="s">
        <v>394</v>
      </c>
      <c r="K18" s="211" t="s">
        <v>230</v>
      </c>
      <c r="L18" s="211" t="s">
        <v>385</v>
      </c>
      <c r="M18" s="211" t="s">
        <v>395</v>
      </c>
      <c r="N18" s="211" t="s">
        <v>396</v>
      </c>
    </row>
    <row r="19" spans="1:14" s="199" customFormat="1" ht="65">
      <c r="A19" s="198" t="s">
        <v>258</v>
      </c>
      <c r="B19" s="197" t="s">
        <v>259</v>
      </c>
      <c r="C19" s="198" t="s">
        <v>260</v>
      </c>
      <c r="D19" s="198" t="s">
        <v>261</v>
      </c>
      <c r="E19" s="197" t="s">
        <v>341</v>
      </c>
      <c r="F19" s="198" t="s">
        <v>174</v>
      </c>
      <c r="G19" s="198" t="s">
        <v>160</v>
      </c>
      <c r="H19" s="198" t="s">
        <v>192</v>
      </c>
      <c r="I19" s="211" t="s">
        <v>397</v>
      </c>
      <c r="J19" s="211" t="s">
        <v>398</v>
      </c>
      <c r="K19" s="211" t="s">
        <v>263</v>
      </c>
      <c r="L19" s="211" t="s">
        <v>399</v>
      </c>
      <c r="M19" s="211" t="s">
        <v>400</v>
      </c>
      <c r="N19" s="211" t="s">
        <v>401</v>
      </c>
    </row>
    <row r="20" spans="1:14" s="199" customFormat="1" ht="65">
      <c r="A20" s="198" t="s">
        <v>267</v>
      </c>
      <c r="B20" s="197" t="s">
        <v>268</v>
      </c>
      <c r="C20" s="198" t="s">
        <v>269</v>
      </c>
      <c r="D20" s="198" t="s">
        <v>270</v>
      </c>
      <c r="E20" s="197"/>
      <c r="F20" s="198" t="s">
        <v>174</v>
      </c>
      <c r="G20" s="198" t="s">
        <v>203</v>
      </c>
      <c r="H20" s="198" t="s">
        <v>192</v>
      </c>
      <c r="I20" s="211" t="s">
        <v>347</v>
      </c>
      <c r="J20" s="211" t="s">
        <v>402</v>
      </c>
      <c r="K20" s="211" t="s">
        <v>343</v>
      </c>
      <c r="L20" s="211" t="s">
        <v>403</v>
      </c>
      <c r="M20" s="211" t="s">
        <v>404</v>
      </c>
      <c r="N20" s="211" t="s">
        <v>405</v>
      </c>
    </row>
    <row r="21" spans="1:14" s="199" customFormat="1" ht="32.5">
      <c r="A21" s="198" t="s">
        <v>272</v>
      </c>
      <c r="B21" s="197" t="s">
        <v>345</v>
      </c>
      <c r="C21" s="198" t="s">
        <v>274</v>
      </c>
      <c r="D21" s="198" t="s">
        <v>275</v>
      </c>
      <c r="E21" s="197" t="s">
        <v>346</v>
      </c>
      <c r="F21" s="198" t="s">
        <v>174</v>
      </c>
      <c r="G21" s="198" t="s">
        <v>203</v>
      </c>
      <c r="H21" s="198" t="s">
        <v>192</v>
      </c>
      <c r="I21" s="211" t="s">
        <v>406</v>
      </c>
      <c r="J21" s="211" t="s">
        <v>288</v>
      </c>
      <c r="K21" s="211" t="s">
        <v>347</v>
      </c>
      <c r="L21" s="211" t="s">
        <v>193</v>
      </c>
      <c r="M21" s="211" t="s">
        <v>344</v>
      </c>
      <c r="N21" s="211" t="s">
        <v>380</v>
      </c>
    </row>
    <row r="22" spans="1:14" s="199" customFormat="1" ht="32.5">
      <c r="A22" s="198" t="s">
        <v>349</v>
      </c>
      <c r="B22" s="197" t="s">
        <v>350</v>
      </c>
      <c r="C22" s="198" t="s">
        <v>351</v>
      </c>
      <c r="D22" s="198" t="s">
        <v>352</v>
      </c>
      <c r="E22" s="197" t="s">
        <v>276</v>
      </c>
      <c r="F22" s="198" t="s">
        <v>174</v>
      </c>
      <c r="G22" s="198" t="s">
        <v>160</v>
      </c>
      <c r="H22" s="198" t="s">
        <v>175</v>
      </c>
      <c r="I22" s="211" t="s">
        <v>312</v>
      </c>
      <c r="J22" s="211" t="s">
        <v>312</v>
      </c>
      <c r="K22" s="211" t="s">
        <v>312</v>
      </c>
      <c r="L22" s="211" t="s">
        <v>312</v>
      </c>
      <c r="M22" s="211" t="s">
        <v>312</v>
      </c>
      <c r="N22" s="211" t="s">
        <v>312</v>
      </c>
    </row>
    <row r="23" spans="1:14" s="199" customFormat="1" ht="97.5">
      <c r="A23" s="198" t="s">
        <v>283</v>
      </c>
      <c r="B23" s="197" t="s">
        <v>353</v>
      </c>
      <c r="C23" s="198" t="s">
        <v>285</v>
      </c>
      <c r="D23" s="198" t="s">
        <v>286</v>
      </c>
      <c r="E23" s="197" t="s">
        <v>354</v>
      </c>
      <c r="F23" s="198" t="s">
        <v>174</v>
      </c>
      <c r="G23" s="198" t="s">
        <v>160</v>
      </c>
      <c r="H23" s="198" t="s">
        <v>175</v>
      </c>
      <c r="I23" s="211" t="s">
        <v>288</v>
      </c>
      <c r="J23" s="211" t="s">
        <v>288</v>
      </c>
      <c r="K23" s="211" t="s">
        <v>288</v>
      </c>
      <c r="L23" s="211" t="s">
        <v>288</v>
      </c>
      <c r="M23" s="211" t="s">
        <v>288</v>
      </c>
      <c r="N23" s="211" t="s">
        <v>288</v>
      </c>
    </row>
    <row r="24" spans="1:14" s="199" customFormat="1" ht="65">
      <c r="A24" s="198" t="s">
        <v>355</v>
      </c>
      <c r="B24" s="197" t="s">
        <v>356</v>
      </c>
      <c r="C24" s="198" t="s">
        <v>357</v>
      </c>
      <c r="D24" s="198"/>
      <c r="E24" s="199" t="s">
        <v>358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5">
      <c r="A25" s="198" t="s">
        <v>359</v>
      </c>
      <c r="B25" s="197" t="s">
        <v>360</v>
      </c>
      <c r="C25" s="198" t="s">
        <v>361</v>
      </c>
      <c r="D25" s="198"/>
      <c r="E25" s="197" t="s">
        <v>358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1" priority="1"/>
  </conditionalFormatting>
  <pageMargins left="0.25" right="0.25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C5E-D122-46E4-A880-9C63BC3743D7}">
  <sheetPr>
    <pageSetUpPr fitToPage="1"/>
  </sheetPr>
  <dimension ref="A1:N25"/>
  <sheetViews>
    <sheetView view="pageBreakPreview" topLeftCell="A9" zoomScale="40" zoomScaleNormal="85" zoomScaleSheetLayoutView="40" workbookViewId="0">
      <selection activeCell="AB43" sqref="AB43"/>
    </sheetView>
  </sheetViews>
  <sheetFormatPr defaultColWidth="8.7265625" defaultRowHeight="13"/>
  <cols>
    <col min="1" max="1" width="67.26953125" style="200" customWidth="1"/>
    <col min="2" max="2" width="57.7265625" style="200" customWidth="1"/>
    <col min="3" max="3" width="19" style="200" customWidth="1"/>
    <col min="4" max="4" width="57.81640625" style="200" customWidth="1"/>
    <col min="5" max="5" width="71.1796875" style="200" customWidth="1"/>
    <col min="6" max="7" width="15.81640625" style="200" customWidth="1"/>
    <col min="8" max="14" width="20.453125" style="225" customWidth="1"/>
    <col min="15" max="16384" width="8.726562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407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5">
      <c r="A2" s="213" t="s">
        <v>290</v>
      </c>
      <c r="B2" s="213" t="s">
        <v>291</v>
      </c>
      <c r="C2" s="214" t="s">
        <v>292</v>
      </c>
      <c r="D2" s="213" t="s">
        <v>293</v>
      </c>
      <c r="E2" s="213" t="s">
        <v>294</v>
      </c>
      <c r="F2" s="195" t="s">
        <v>363</v>
      </c>
      <c r="G2" s="195" t="s">
        <v>364</v>
      </c>
      <c r="H2" s="195" t="s">
        <v>365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2.5">
      <c r="A3" s="198" t="s">
        <v>154</v>
      </c>
      <c r="B3" s="197" t="s">
        <v>155</v>
      </c>
      <c r="C3" s="198" t="s">
        <v>156</v>
      </c>
      <c r="D3" s="198" t="s">
        <v>157</v>
      </c>
      <c r="E3" s="197" t="s">
        <v>304</v>
      </c>
      <c r="F3" s="198" t="s">
        <v>159</v>
      </c>
      <c r="G3" s="198" t="s">
        <v>160</v>
      </c>
      <c r="H3" s="198" t="s">
        <v>161</v>
      </c>
      <c r="I3" s="211" t="s">
        <v>408</v>
      </c>
      <c r="J3" s="211" t="s">
        <v>408</v>
      </c>
      <c r="K3" s="211" t="s">
        <v>305</v>
      </c>
      <c r="L3" s="211" t="s">
        <v>199</v>
      </c>
      <c r="M3" s="211" t="s">
        <v>199</v>
      </c>
      <c r="N3" s="211" t="s">
        <v>199</v>
      </c>
    </row>
    <row r="4" spans="1:14" s="199" customFormat="1" ht="65">
      <c r="A4" s="198" t="s">
        <v>163</v>
      </c>
      <c r="B4" s="197" t="s">
        <v>164</v>
      </c>
      <c r="C4" s="198" t="s">
        <v>165</v>
      </c>
      <c r="D4" s="198" t="s">
        <v>166</v>
      </c>
      <c r="E4" s="197" t="s">
        <v>308</v>
      </c>
      <c r="F4" s="198" t="s">
        <v>159</v>
      </c>
      <c r="G4" s="198" t="s">
        <v>160</v>
      </c>
      <c r="H4" s="198" t="s">
        <v>161</v>
      </c>
      <c r="I4" s="211" t="s">
        <v>408</v>
      </c>
      <c r="J4" s="211" t="s">
        <v>408</v>
      </c>
      <c r="K4" s="211" t="s">
        <v>309</v>
      </c>
      <c r="L4" s="211" t="s">
        <v>199</v>
      </c>
      <c r="M4" s="211" t="s">
        <v>199</v>
      </c>
      <c r="N4" s="211" t="s">
        <v>199</v>
      </c>
    </row>
    <row r="5" spans="1:14" s="199" customFormat="1" ht="56">
      <c r="A5" s="198" t="s">
        <v>176</v>
      </c>
      <c r="B5" s="197" t="s">
        <v>177</v>
      </c>
      <c r="C5" s="198" t="s">
        <v>178</v>
      </c>
      <c r="D5" s="198" t="s">
        <v>179</v>
      </c>
      <c r="E5" s="197" t="s">
        <v>311</v>
      </c>
      <c r="F5" s="198" t="s">
        <v>174</v>
      </c>
      <c r="G5" s="198" t="s">
        <v>160</v>
      </c>
      <c r="H5" s="198" t="s">
        <v>175</v>
      </c>
      <c r="I5" s="211" t="s">
        <v>319</v>
      </c>
      <c r="J5" s="211" t="s">
        <v>319</v>
      </c>
      <c r="K5" s="211" t="s">
        <v>181</v>
      </c>
      <c r="L5" s="211" t="s">
        <v>175</v>
      </c>
      <c r="M5" s="211" t="s">
        <v>175</v>
      </c>
      <c r="N5" s="211" t="s">
        <v>175</v>
      </c>
    </row>
    <row r="6" spans="1:14" s="199" customFormat="1" ht="56">
      <c r="A6" s="198" t="s">
        <v>182</v>
      </c>
      <c r="B6" s="197" t="s">
        <v>183</v>
      </c>
      <c r="C6" s="198" t="s">
        <v>184</v>
      </c>
      <c r="D6" s="198" t="s">
        <v>179</v>
      </c>
      <c r="E6" s="197" t="s">
        <v>311</v>
      </c>
      <c r="F6" s="198" t="s">
        <v>174</v>
      </c>
      <c r="G6" s="198" t="s">
        <v>160</v>
      </c>
      <c r="H6" s="198" t="s">
        <v>175</v>
      </c>
      <c r="I6" s="211" t="s">
        <v>204</v>
      </c>
      <c r="J6" s="211" t="s">
        <v>204</v>
      </c>
      <c r="K6" s="211" t="s">
        <v>312</v>
      </c>
      <c r="L6" s="211" t="s">
        <v>204</v>
      </c>
      <c r="M6" s="211" t="s">
        <v>204</v>
      </c>
      <c r="N6" s="211" t="s">
        <v>204</v>
      </c>
    </row>
    <row r="7" spans="1:14" s="199" customFormat="1" ht="56">
      <c r="A7" s="198" t="s">
        <v>187</v>
      </c>
      <c r="B7" s="197" t="s">
        <v>188</v>
      </c>
      <c r="C7" s="198" t="s">
        <v>189</v>
      </c>
      <c r="D7" s="201" t="s">
        <v>314</v>
      </c>
      <c r="E7" s="197" t="s">
        <v>315</v>
      </c>
      <c r="F7" s="198" t="s">
        <v>174</v>
      </c>
      <c r="G7" s="198" t="s">
        <v>160</v>
      </c>
      <c r="H7" s="198" t="s">
        <v>192</v>
      </c>
      <c r="I7" s="211" t="s">
        <v>316</v>
      </c>
      <c r="J7" s="211" t="s">
        <v>316</v>
      </c>
      <c r="K7" s="211" t="s">
        <v>277</v>
      </c>
      <c r="L7" s="211" t="s">
        <v>192</v>
      </c>
      <c r="M7" s="211" t="s">
        <v>192</v>
      </c>
      <c r="N7" s="211" t="s">
        <v>192</v>
      </c>
    </row>
    <row r="8" spans="1:14" s="199" customFormat="1" ht="32.5">
      <c r="A8" s="198" t="s">
        <v>194</v>
      </c>
      <c r="B8" s="197" t="s">
        <v>317</v>
      </c>
      <c r="C8" s="198" t="s">
        <v>196</v>
      </c>
      <c r="D8" s="198" t="s">
        <v>197</v>
      </c>
      <c r="E8" s="197" t="s">
        <v>318</v>
      </c>
      <c r="F8" s="198" t="s">
        <v>174</v>
      </c>
      <c r="G8" s="198" t="s">
        <v>160</v>
      </c>
      <c r="H8" s="198" t="s">
        <v>175</v>
      </c>
      <c r="I8" s="211" t="s">
        <v>204</v>
      </c>
      <c r="J8" s="211" t="s">
        <v>204</v>
      </c>
      <c r="K8" s="211" t="s">
        <v>199</v>
      </c>
      <c r="L8" s="211" t="s">
        <v>204</v>
      </c>
      <c r="M8" s="211" t="s">
        <v>204</v>
      </c>
      <c r="N8" s="211" t="s">
        <v>204</v>
      </c>
    </row>
    <row r="9" spans="1:14" s="199" customFormat="1" ht="32.5">
      <c r="A9" s="198" t="s">
        <v>200</v>
      </c>
      <c r="B9" s="197" t="s">
        <v>201</v>
      </c>
      <c r="C9" s="198" t="s">
        <v>202</v>
      </c>
      <c r="D9" s="198"/>
      <c r="E9" s="197"/>
      <c r="F9" s="198" t="s">
        <v>159</v>
      </c>
      <c r="G9" s="198" t="s">
        <v>203</v>
      </c>
      <c r="H9" s="198" t="s">
        <v>204</v>
      </c>
      <c r="I9" s="211" t="s">
        <v>204</v>
      </c>
      <c r="J9" s="211" t="s">
        <v>204</v>
      </c>
      <c r="K9" s="211" t="s">
        <v>205</v>
      </c>
      <c r="L9" s="211" t="s">
        <v>204</v>
      </c>
      <c r="M9" s="211" t="s">
        <v>204</v>
      </c>
      <c r="N9" s="211" t="s">
        <v>204</v>
      </c>
    </row>
    <row r="10" spans="1:14" s="199" customFormat="1" ht="32.5">
      <c r="A10" s="198" t="s">
        <v>169</v>
      </c>
      <c r="B10" s="197" t="s">
        <v>170</v>
      </c>
      <c r="C10" s="198" t="s">
        <v>320</v>
      </c>
      <c r="D10" s="198" t="s">
        <v>18</v>
      </c>
      <c r="E10" s="197" t="s">
        <v>321</v>
      </c>
      <c r="F10" s="198" t="s">
        <v>174</v>
      </c>
      <c r="G10" s="198" t="s">
        <v>160</v>
      </c>
      <c r="H10" s="198" t="s">
        <v>175</v>
      </c>
      <c r="I10" s="211" t="s">
        <v>204</v>
      </c>
      <c r="J10" s="211" t="s">
        <v>204</v>
      </c>
      <c r="K10" s="211" t="s">
        <v>161</v>
      </c>
      <c r="L10" s="211" t="s">
        <v>204</v>
      </c>
      <c r="M10" s="211" t="s">
        <v>204</v>
      </c>
      <c r="N10" s="211" t="s">
        <v>204</v>
      </c>
    </row>
    <row r="11" spans="1:14" s="199" customFormat="1" ht="65">
      <c r="A11" s="198" t="s">
        <v>206</v>
      </c>
      <c r="B11" s="197" t="s">
        <v>322</v>
      </c>
      <c r="C11" s="198" t="s">
        <v>208</v>
      </c>
      <c r="D11" s="198" t="s">
        <v>209</v>
      </c>
      <c r="E11" s="197" t="s">
        <v>323</v>
      </c>
      <c r="F11" s="198" t="s">
        <v>174</v>
      </c>
      <c r="G11" s="198" t="s">
        <v>160</v>
      </c>
      <c r="H11" s="198" t="s">
        <v>192</v>
      </c>
      <c r="I11" s="211" t="s">
        <v>204</v>
      </c>
      <c r="J11" s="211" t="s">
        <v>204</v>
      </c>
      <c r="K11" s="211" t="s">
        <v>211</v>
      </c>
      <c r="L11" s="211" t="s">
        <v>204</v>
      </c>
      <c r="M11" s="211" t="s">
        <v>204</v>
      </c>
      <c r="N11" s="211" t="s">
        <v>204</v>
      </c>
    </row>
    <row r="12" spans="1:14" s="199" customFormat="1" ht="32.5">
      <c r="A12" s="198" t="s">
        <v>212</v>
      </c>
      <c r="B12" s="197" t="s">
        <v>213</v>
      </c>
      <c r="C12" s="198" t="s">
        <v>214</v>
      </c>
      <c r="D12" s="198" t="s">
        <v>215</v>
      </c>
      <c r="E12" s="197" t="s">
        <v>216</v>
      </c>
      <c r="F12" s="198" t="s">
        <v>174</v>
      </c>
      <c r="G12" s="198" t="s">
        <v>203</v>
      </c>
      <c r="H12" s="198" t="s">
        <v>217</v>
      </c>
      <c r="I12" s="211" t="s">
        <v>409</v>
      </c>
      <c r="J12" s="211" t="s">
        <v>409</v>
      </c>
      <c r="K12" s="211" t="s">
        <v>324</v>
      </c>
      <c r="L12" s="211" t="s">
        <v>312</v>
      </c>
      <c r="M12" s="211" t="s">
        <v>186</v>
      </c>
      <c r="N12" s="211" t="s">
        <v>186</v>
      </c>
    </row>
    <row r="13" spans="1:14" s="199" customFormat="1" ht="65">
      <c r="A13" s="198" t="s">
        <v>219</v>
      </c>
      <c r="B13" s="197" t="s">
        <v>220</v>
      </c>
      <c r="C13" s="198" t="s">
        <v>221</v>
      </c>
      <c r="D13" s="198" t="s">
        <v>222</v>
      </c>
      <c r="E13" s="197" t="s">
        <v>326</v>
      </c>
      <c r="F13" s="198" t="s">
        <v>174</v>
      </c>
      <c r="G13" s="198" t="s">
        <v>203</v>
      </c>
      <c r="H13" s="198" t="s">
        <v>217</v>
      </c>
      <c r="I13" s="211" t="s">
        <v>409</v>
      </c>
      <c r="J13" s="211" t="s">
        <v>409</v>
      </c>
      <c r="K13" s="211" t="s">
        <v>327</v>
      </c>
      <c r="L13" s="211" t="s">
        <v>312</v>
      </c>
      <c r="M13" s="211" t="s">
        <v>186</v>
      </c>
      <c r="N13" s="211" t="s">
        <v>186</v>
      </c>
    </row>
    <row r="14" spans="1:14" s="199" customFormat="1" ht="65">
      <c r="A14" s="198" t="s">
        <v>225</v>
      </c>
      <c r="B14" s="197" t="s">
        <v>220</v>
      </c>
      <c r="C14" s="198" t="s">
        <v>227</v>
      </c>
      <c r="D14" s="198" t="s">
        <v>228</v>
      </c>
      <c r="E14" s="197" t="s">
        <v>326</v>
      </c>
      <c r="F14" s="198" t="s">
        <v>174</v>
      </c>
      <c r="G14" s="198" t="s">
        <v>203</v>
      </c>
      <c r="H14" s="198" t="s">
        <v>217</v>
      </c>
      <c r="I14" s="211" t="s">
        <v>409</v>
      </c>
      <c r="J14" s="211" t="s">
        <v>409</v>
      </c>
      <c r="K14" s="211" t="s">
        <v>330</v>
      </c>
      <c r="L14" s="211" t="s">
        <v>312</v>
      </c>
      <c r="M14" s="211" t="s">
        <v>186</v>
      </c>
      <c r="N14" s="211" t="s">
        <v>186</v>
      </c>
    </row>
    <row r="15" spans="1:14" s="199" customFormat="1" ht="65">
      <c r="A15" s="198" t="s">
        <v>231</v>
      </c>
      <c r="B15" s="197" t="s">
        <v>232</v>
      </c>
      <c r="C15" s="198" t="s">
        <v>233</v>
      </c>
      <c r="D15" s="198" t="s">
        <v>234</v>
      </c>
      <c r="E15" s="197" t="s">
        <v>331</v>
      </c>
      <c r="F15" s="198" t="s">
        <v>159</v>
      </c>
      <c r="G15" s="198" t="s">
        <v>203</v>
      </c>
      <c r="H15" s="198" t="s">
        <v>161</v>
      </c>
      <c r="I15" s="211" t="s">
        <v>410</v>
      </c>
      <c r="J15" s="211" t="s">
        <v>410</v>
      </c>
      <c r="K15" s="211" t="s">
        <v>332</v>
      </c>
      <c r="L15" s="211" t="s">
        <v>186</v>
      </c>
      <c r="M15" s="211" t="s">
        <v>411</v>
      </c>
      <c r="N15" s="211" t="s">
        <v>411</v>
      </c>
    </row>
    <row r="16" spans="1:14" s="199" customFormat="1" ht="32.5">
      <c r="A16" s="198" t="s">
        <v>237</v>
      </c>
      <c r="B16" s="197" t="s">
        <v>333</v>
      </c>
      <c r="C16" s="198" t="s">
        <v>239</v>
      </c>
      <c r="D16" s="198" t="s">
        <v>240</v>
      </c>
      <c r="E16" s="197" t="s">
        <v>276</v>
      </c>
      <c r="F16" s="198" t="s">
        <v>159</v>
      </c>
      <c r="G16" s="198" t="s">
        <v>203</v>
      </c>
      <c r="H16" s="198" t="s">
        <v>161</v>
      </c>
      <c r="I16" s="211" t="s">
        <v>410</v>
      </c>
      <c r="J16" s="211" t="s">
        <v>410</v>
      </c>
      <c r="K16" s="211" t="s">
        <v>332</v>
      </c>
      <c r="L16" s="211" t="s">
        <v>186</v>
      </c>
      <c r="M16" s="211" t="s">
        <v>411</v>
      </c>
      <c r="N16" s="211" t="s">
        <v>411</v>
      </c>
    </row>
    <row r="17" spans="1:14" s="199" customFormat="1" ht="65">
      <c r="A17" s="198" t="s">
        <v>242</v>
      </c>
      <c r="B17" s="197" t="s">
        <v>335</v>
      </c>
      <c r="C17" s="198" t="s">
        <v>244</v>
      </c>
      <c r="D17" s="198" t="s">
        <v>245</v>
      </c>
      <c r="E17" s="197" t="s">
        <v>336</v>
      </c>
      <c r="F17" s="198" t="s">
        <v>174</v>
      </c>
      <c r="G17" s="198" t="s">
        <v>160</v>
      </c>
      <c r="H17" s="198" t="s">
        <v>175</v>
      </c>
      <c r="I17" s="211" t="s">
        <v>204</v>
      </c>
      <c r="J17" s="211" t="s">
        <v>204</v>
      </c>
      <c r="K17" s="211" t="s">
        <v>312</v>
      </c>
      <c r="L17" s="211" t="s">
        <v>204</v>
      </c>
      <c r="M17" s="211" t="s">
        <v>204</v>
      </c>
      <c r="N17" s="211" t="s">
        <v>204</v>
      </c>
    </row>
    <row r="18" spans="1:14" s="199" customFormat="1" ht="97.5">
      <c r="A18" s="198" t="s">
        <v>337</v>
      </c>
      <c r="B18" s="197" t="s">
        <v>248</v>
      </c>
      <c r="C18" s="198" t="s">
        <v>338</v>
      </c>
      <c r="D18" s="198" t="s">
        <v>250</v>
      </c>
      <c r="E18" s="197" t="s">
        <v>339</v>
      </c>
      <c r="F18" s="198" t="s">
        <v>159</v>
      </c>
      <c r="G18" s="198" t="s">
        <v>160</v>
      </c>
      <c r="H18" s="198" t="s">
        <v>192</v>
      </c>
      <c r="I18" s="211" t="s">
        <v>409</v>
      </c>
      <c r="J18" s="211" t="s">
        <v>409</v>
      </c>
      <c r="K18" s="211" t="s">
        <v>230</v>
      </c>
      <c r="L18" s="211" t="s">
        <v>312</v>
      </c>
      <c r="M18" s="211" t="s">
        <v>186</v>
      </c>
      <c r="N18" s="211" t="s">
        <v>186</v>
      </c>
    </row>
    <row r="19" spans="1:14" s="199" customFormat="1" ht="65">
      <c r="A19" s="198" t="s">
        <v>258</v>
      </c>
      <c r="B19" s="197" t="s">
        <v>259</v>
      </c>
      <c r="C19" s="198" t="s">
        <v>260</v>
      </c>
      <c r="D19" s="198" t="s">
        <v>261</v>
      </c>
      <c r="E19" s="197" t="s">
        <v>341</v>
      </c>
      <c r="F19" s="198" t="s">
        <v>174</v>
      </c>
      <c r="G19" s="198" t="s">
        <v>160</v>
      </c>
      <c r="H19" s="198" t="s">
        <v>192</v>
      </c>
      <c r="I19" s="211" t="s">
        <v>329</v>
      </c>
      <c r="J19" s="211" t="s">
        <v>329</v>
      </c>
      <c r="K19" s="211" t="s">
        <v>263</v>
      </c>
      <c r="L19" s="211" t="s">
        <v>217</v>
      </c>
      <c r="M19" s="211" t="s">
        <v>161</v>
      </c>
      <c r="N19" s="211" t="s">
        <v>161</v>
      </c>
    </row>
    <row r="20" spans="1:14" s="199" customFormat="1" ht="65">
      <c r="A20" s="198" t="s">
        <v>267</v>
      </c>
      <c r="B20" s="197" t="s">
        <v>268</v>
      </c>
      <c r="C20" s="198" t="s">
        <v>269</v>
      </c>
      <c r="D20" s="198" t="s">
        <v>270</v>
      </c>
      <c r="E20" s="197"/>
      <c r="F20" s="198" t="s">
        <v>174</v>
      </c>
      <c r="G20" s="198" t="s">
        <v>203</v>
      </c>
      <c r="H20" s="198" t="s">
        <v>192</v>
      </c>
      <c r="I20" s="211" t="s">
        <v>329</v>
      </c>
      <c r="J20" s="211" t="s">
        <v>329</v>
      </c>
      <c r="K20" s="211" t="s">
        <v>343</v>
      </c>
      <c r="L20" s="211" t="s">
        <v>217</v>
      </c>
      <c r="M20" s="211" t="s">
        <v>161</v>
      </c>
      <c r="N20" s="211" t="s">
        <v>161</v>
      </c>
    </row>
    <row r="21" spans="1:14" s="199" customFormat="1" ht="32.5">
      <c r="A21" s="198" t="s">
        <v>272</v>
      </c>
      <c r="B21" s="197" t="s">
        <v>345</v>
      </c>
      <c r="C21" s="198" t="s">
        <v>274</v>
      </c>
      <c r="D21" s="198" t="s">
        <v>275</v>
      </c>
      <c r="E21" s="197" t="s">
        <v>346</v>
      </c>
      <c r="F21" s="198" t="s">
        <v>174</v>
      </c>
      <c r="G21" s="198" t="s">
        <v>203</v>
      </c>
      <c r="H21" s="198" t="s">
        <v>192</v>
      </c>
      <c r="I21" s="211" t="s">
        <v>316</v>
      </c>
      <c r="J21" s="211" t="s">
        <v>316</v>
      </c>
      <c r="K21" s="211" t="s">
        <v>347</v>
      </c>
      <c r="L21" s="211" t="s">
        <v>192</v>
      </c>
      <c r="M21" s="211" t="s">
        <v>217</v>
      </c>
      <c r="N21" s="211" t="s">
        <v>217</v>
      </c>
    </row>
    <row r="22" spans="1:14" s="199" customFormat="1" ht="32.5">
      <c r="A22" s="198" t="s">
        <v>349</v>
      </c>
      <c r="B22" s="197" t="s">
        <v>350</v>
      </c>
      <c r="C22" s="198" t="s">
        <v>351</v>
      </c>
      <c r="D22" s="198" t="s">
        <v>352</v>
      </c>
      <c r="E22" s="197" t="s">
        <v>276</v>
      </c>
      <c r="F22" s="198" t="s">
        <v>174</v>
      </c>
      <c r="G22" s="198" t="s">
        <v>160</v>
      </c>
      <c r="H22" s="198" t="s">
        <v>175</v>
      </c>
      <c r="I22" s="211" t="s">
        <v>204</v>
      </c>
      <c r="J22" s="211" t="s">
        <v>204</v>
      </c>
      <c r="K22" s="211" t="s">
        <v>312</v>
      </c>
      <c r="L22" s="211" t="s">
        <v>204</v>
      </c>
      <c r="M22" s="211" t="s">
        <v>204</v>
      </c>
      <c r="N22" s="211" t="s">
        <v>204</v>
      </c>
    </row>
    <row r="23" spans="1:14" s="199" customFormat="1" ht="97.5">
      <c r="A23" s="198" t="s">
        <v>283</v>
      </c>
      <c r="B23" s="197" t="s">
        <v>353</v>
      </c>
      <c r="C23" s="198" t="s">
        <v>285</v>
      </c>
      <c r="D23" s="198" t="s">
        <v>286</v>
      </c>
      <c r="E23" s="197" t="s">
        <v>354</v>
      </c>
      <c r="F23" s="198" t="s">
        <v>174</v>
      </c>
      <c r="G23" s="198" t="s">
        <v>160</v>
      </c>
      <c r="H23" s="198" t="s">
        <v>175</v>
      </c>
      <c r="I23" s="211" t="s">
        <v>204</v>
      </c>
      <c r="J23" s="211" t="s">
        <v>204</v>
      </c>
      <c r="K23" s="211" t="s">
        <v>288</v>
      </c>
      <c r="L23" s="211" t="s">
        <v>204</v>
      </c>
      <c r="M23" s="211" t="s">
        <v>204</v>
      </c>
      <c r="N23" s="211" t="s">
        <v>204</v>
      </c>
    </row>
    <row r="24" spans="1:14" s="199" customFormat="1" ht="65">
      <c r="A24" s="198" t="s">
        <v>355</v>
      </c>
      <c r="B24" s="197" t="s">
        <v>356</v>
      </c>
      <c r="C24" s="198" t="s">
        <v>357</v>
      </c>
      <c r="D24" s="198"/>
      <c r="E24" s="199" t="s">
        <v>358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5">
      <c r="A25" s="198" t="s">
        <v>359</v>
      </c>
      <c r="B25" s="197" t="s">
        <v>360</v>
      </c>
      <c r="C25" s="198" t="s">
        <v>361</v>
      </c>
      <c r="D25" s="198"/>
      <c r="E25" s="197" t="s">
        <v>358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0" priority="1"/>
  </conditionalFormatting>
  <pageMargins left="0.25" right="0.25" top="0.75" bottom="0.75" header="0.3" footer="0.3"/>
  <pageSetup paperSize="9" scale="3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6953125" defaultRowHeight="16.5"/>
  <cols>
    <col min="1" max="17" width="9.26953125" style="95"/>
    <col min="18" max="18" width="80.26953125" style="95" customWidth="1"/>
    <col min="19" max="16384" width="9.26953125" style="9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2695312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26953125" style="2" customWidth="1"/>
    <col min="12" max="25" width="8" style="2" customWidth="1"/>
    <col min="26" max="16384" width="14.453125" style="2"/>
  </cols>
  <sheetData>
    <row r="1" spans="1:25" s="101" customFormat="1" ht="30.75" customHeight="1">
      <c r="A1" s="97"/>
      <c r="B1" s="98" t="s">
        <v>412</v>
      </c>
      <c r="C1" s="98" t="s">
        <v>413</v>
      </c>
      <c r="D1" s="384" t="s">
        <v>414</v>
      </c>
      <c r="E1" s="384"/>
      <c r="F1" s="384"/>
      <c r="G1" s="98"/>
      <c r="H1" s="98"/>
      <c r="I1" s="99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01" customFormat="1" ht="30.75" customHeight="1" thickBot="1">
      <c r="A2" s="102"/>
      <c r="B2" s="103" t="s">
        <v>415</v>
      </c>
      <c r="C2" s="103" t="s">
        <v>416</v>
      </c>
      <c r="D2" s="385" t="s">
        <v>417</v>
      </c>
      <c r="E2" s="385"/>
      <c r="F2" s="385"/>
      <c r="G2" s="385"/>
      <c r="H2" s="385"/>
      <c r="I2" s="386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s="109" customFormat="1" ht="20.25" customHeight="1">
      <c r="A3" s="104" t="s">
        <v>418</v>
      </c>
      <c r="B3" s="105" t="s">
        <v>419</v>
      </c>
      <c r="C3" s="105" t="s">
        <v>420</v>
      </c>
      <c r="D3" s="106" t="s">
        <v>37</v>
      </c>
      <c r="E3" s="106" t="s">
        <v>38</v>
      </c>
      <c r="F3" s="106" t="s">
        <v>39</v>
      </c>
      <c r="G3" s="106" t="s">
        <v>40</v>
      </c>
      <c r="H3" s="106" t="s">
        <v>41</v>
      </c>
      <c r="I3" s="107" t="s">
        <v>297</v>
      </c>
      <c r="J3" s="108"/>
      <c r="K3" s="108"/>
    </row>
    <row r="4" spans="1:25" s="115" customFormat="1" ht="27" customHeight="1">
      <c r="A4" s="110">
        <v>1</v>
      </c>
      <c r="B4" s="111" t="s">
        <v>421</v>
      </c>
      <c r="C4" s="111" t="s">
        <v>422</v>
      </c>
      <c r="D4" s="112">
        <v>68.5</v>
      </c>
      <c r="E4" s="112">
        <v>72.5</v>
      </c>
      <c r="F4" s="112">
        <v>74.5</v>
      </c>
      <c r="G4" s="112">
        <v>76.5</v>
      </c>
      <c r="H4" s="112">
        <v>78.5</v>
      </c>
      <c r="I4" s="113" t="s">
        <v>423</v>
      </c>
      <c r="J4" s="114"/>
      <c r="K4" s="114"/>
    </row>
    <row r="5" spans="1:25" s="115" customFormat="1" ht="27" customHeight="1">
      <c r="A5" s="110">
        <v>2</v>
      </c>
      <c r="B5" s="111" t="s">
        <v>424</v>
      </c>
      <c r="C5" s="111" t="s">
        <v>425</v>
      </c>
      <c r="D5" s="112">
        <v>66.5</v>
      </c>
      <c r="E5" s="112">
        <v>70.5</v>
      </c>
      <c r="F5" s="112">
        <v>72.5</v>
      </c>
      <c r="G5" s="112">
        <v>74.5</v>
      </c>
      <c r="H5" s="112">
        <v>76.5</v>
      </c>
      <c r="I5" s="113" t="s">
        <v>423</v>
      </c>
      <c r="J5" s="114"/>
      <c r="K5" s="114"/>
    </row>
    <row r="6" spans="1:25" s="115" customFormat="1" ht="27" customHeight="1">
      <c r="A6" s="110">
        <v>3</v>
      </c>
      <c r="B6" s="96" t="s">
        <v>426</v>
      </c>
      <c r="C6" s="96" t="s">
        <v>427</v>
      </c>
      <c r="D6" s="116">
        <v>51</v>
      </c>
      <c r="E6" s="116">
        <v>55</v>
      </c>
      <c r="F6" s="116">
        <v>57</v>
      </c>
      <c r="G6" s="116">
        <v>59</v>
      </c>
      <c r="H6" s="116">
        <v>61</v>
      </c>
      <c r="I6" s="117" t="s">
        <v>423</v>
      </c>
      <c r="J6" s="114"/>
      <c r="K6" s="114"/>
    </row>
    <row r="7" spans="1:25" s="115" customFormat="1" ht="27" customHeight="1">
      <c r="A7" s="110">
        <v>4</v>
      </c>
      <c r="B7" s="96" t="s">
        <v>428</v>
      </c>
      <c r="C7" s="96" t="s">
        <v>429</v>
      </c>
      <c r="D7" s="116">
        <v>51</v>
      </c>
      <c r="E7" s="116">
        <v>55</v>
      </c>
      <c r="F7" s="116">
        <v>57</v>
      </c>
      <c r="G7" s="116">
        <v>59</v>
      </c>
      <c r="H7" s="116">
        <v>61</v>
      </c>
      <c r="I7" s="118" t="s">
        <v>423</v>
      </c>
      <c r="J7" s="114"/>
      <c r="K7" s="114"/>
    </row>
    <row r="8" spans="1:25" s="115" customFormat="1" ht="27" customHeight="1">
      <c r="A8" s="110">
        <v>5</v>
      </c>
      <c r="B8" s="96" t="s">
        <v>430</v>
      </c>
      <c r="C8" s="96" t="s">
        <v>431</v>
      </c>
      <c r="D8" s="116">
        <v>22</v>
      </c>
      <c r="E8" s="116">
        <v>23</v>
      </c>
      <c r="F8" s="116">
        <v>23.5</v>
      </c>
      <c r="G8" s="116">
        <v>24</v>
      </c>
      <c r="H8" s="116">
        <v>24.5</v>
      </c>
      <c r="I8" s="118" t="s">
        <v>432</v>
      </c>
      <c r="J8" s="114"/>
      <c r="K8" s="114"/>
    </row>
    <row r="9" spans="1:25" s="115" customFormat="1" ht="27" customHeight="1">
      <c r="A9" s="110">
        <v>6</v>
      </c>
      <c r="B9" s="96" t="s">
        <v>433</v>
      </c>
      <c r="C9" s="96" t="s">
        <v>434</v>
      </c>
      <c r="D9" s="116">
        <v>18.5</v>
      </c>
      <c r="E9" s="116">
        <v>19.5</v>
      </c>
      <c r="F9" s="116">
        <v>20.5</v>
      </c>
      <c r="G9" s="116">
        <v>20.5</v>
      </c>
      <c r="H9" s="116">
        <v>21.5</v>
      </c>
      <c r="I9" s="119" t="s">
        <v>423</v>
      </c>
      <c r="J9" s="114"/>
      <c r="K9" s="114"/>
    </row>
    <row r="10" spans="1:25" s="115" customFormat="1" ht="27" customHeight="1">
      <c r="A10" s="110">
        <v>7</v>
      </c>
      <c r="B10" s="96" t="s">
        <v>435</v>
      </c>
      <c r="C10" s="96" t="s">
        <v>177</v>
      </c>
      <c r="D10" s="116">
        <v>8.5</v>
      </c>
      <c r="E10" s="116">
        <v>9</v>
      </c>
      <c r="F10" s="116">
        <v>9.5</v>
      </c>
      <c r="G10" s="116">
        <v>9.5</v>
      </c>
      <c r="H10" s="116">
        <v>10</v>
      </c>
      <c r="I10" s="118" t="s">
        <v>423</v>
      </c>
      <c r="J10" s="114"/>
      <c r="K10" s="114"/>
    </row>
    <row r="11" spans="1:25" s="115" customFormat="1" ht="27" customHeight="1">
      <c r="A11" s="110">
        <v>8</v>
      </c>
      <c r="B11" s="96" t="s">
        <v>436</v>
      </c>
      <c r="C11" s="96" t="s">
        <v>183</v>
      </c>
      <c r="D11" s="116">
        <v>2</v>
      </c>
      <c r="E11" s="116">
        <v>2</v>
      </c>
      <c r="F11" s="116">
        <v>2</v>
      </c>
      <c r="G11" s="116">
        <v>2</v>
      </c>
      <c r="H11" s="116">
        <v>2</v>
      </c>
      <c r="I11" s="118">
        <v>0</v>
      </c>
      <c r="J11" s="114"/>
      <c r="K11" s="114"/>
    </row>
    <row r="12" spans="1:25" s="115" customFormat="1" ht="27" customHeight="1">
      <c r="A12" s="110">
        <v>9</v>
      </c>
      <c r="B12" s="96" t="s">
        <v>437</v>
      </c>
      <c r="C12" s="96" t="s">
        <v>213</v>
      </c>
      <c r="D12" s="116">
        <v>46</v>
      </c>
      <c r="E12" s="116">
        <v>50</v>
      </c>
      <c r="F12" s="116">
        <v>52</v>
      </c>
      <c r="G12" s="116">
        <v>54</v>
      </c>
      <c r="H12" s="116">
        <v>56</v>
      </c>
      <c r="I12" s="118" t="s">
        <v>432</v>
      </c>
      <c r="J12" s="114"/>
      <c r="K12" s="114"/>
    </row>
    <row r="13" spans="1:25" s="115" customFormat="1" ht="27" customHeight="1">
      <c r="A13" s="110">
        <v>10</v>
      </c>
      <c r="B13" s="96" t="s">
        <v>438</v>
      </c>
      <c r="C13" s="96" t="s">
        <v>439</v>
      </c>
      <c r="D13" s="116">
        <v>22</v>
      </c>
      <c r="E13" s="116">
        <v>23</v>
      </c>
      <c r="F13" s="116">
        <v>24</v>
      </c>
      <c r="G13" s="116">
        <v>25</v>
      </c>
      <c r="H13" s="116">
        <v>26</v>
      </c>
      <c r="I13" s="118" t="s">
        <v>432</v>
      </c>
      <c r="J13" s="114"/>
      <c r="K13" s="114"/>
    </row>
    <row r="14" spans="1:25" s="115" customFormat="1" ht="27" customHeight="1">
      <c r="A14" s="110">
        <v>11</v>
      </c>
      <c r="B14" s="96" t="s">
        <v>440</v>
      </c>
      <c r="C14" s="96" t="s">
        <v>441</v>
      </c>
      <c r="D14" s="116">
        <v>19.5</v>
      </c>
      <c r="E14" s="116">
        <v>20</v>
      </c>
      <c r="F14" s="116">
        <v>20.5</v>
      </c>
      <c r="G14" s="116">
        <v>21</v>
      </c>
      <c r="H14" s="116">
        <v>21.5</v>
      </c>
      <c r="I14" s="119">
        <v>0</v>
      </c>
      <c r="J14" s="114"/>
      <c r="K14" s="114"/>
    </row>
    <row r="15" spans="1:25" s="115" customFormat="1" ht="27" customHeight="1">
      <c r="A15" s="110">
        <v>12</v>
      </c>
      <c r="B15" s="96" t="s">
        <v>442</v>
      </c>
      <c r="C15" s="96" t="s">
        <v>350</v>
      </c>
      <c r="D15" s="116">
        <v>2.5</v>
      </c>
      <c r="E15" s="116">
        <v>2.5</v>
      </c>
      <c r="F15" s="116">
        <v>2.5</v>
      </c>
      <c r="G15" s="116">
        <v>2.5</v>
      </c>
      <c r="H15" s="116">
        <v>2.5</v>
      </c>
      <c r="I15" s="119">
        <v>0</v>
      </c>
      <c r="J15" s="114"/>
      <c r="K15" s="114"/>
    </row>
    <row r="16" spans="1:25" s="115" customFormat="1" ht="27" customHeight="1">
      <c r="A16" s="110">
        <v>13</v>
      </c>
      <c r="B16" s="96" t="s">
        <v>443</v>
      </c>
      <c r="C16" s="96" t="s">
        <v>335</v>
      </c>
      <c r="D16" s="116">
        <v>2.5</v>
      </c>
      <c r="E16" s="116">
        <v>2.5</v>
      </c>
      <c r="F16" s="116">
        <v>2.5</v>
      </c>
      <c r="G16" s="116">
        <v>2.5</v>
      </c>
      <c r="H16" s="116">
        <v>2.5</v>
      </c>
      <c r="I16" s="119">
        <v>0</v>
      </c>
      <c r="J16" s="114"/>
      <c r="K16" s="114"/>
    </row>
    <row r="17" spans="1:11" s="115" customFormat="1" ht="27" customHeight="1" thickBot="1">
      <c r="A17" s="110">
        <v>14</v>
      </c>
      <c r="B17" s="120" t="s">
        <v>444</v>
      </c>
      <c r="C17" s="120" t="s">
        <v>195</v>
      </c>
      <c r="D17" s="121">
        <v>2.5</v>
      </c>
      <c r="E17" s="121">
        <v>2.5</v>
      </c>
      <c r="F17" s="121">
        <v>2.5</v>
      </c>
      <c r="G17" s="121">
        <v>2.5</v>
      </c>
      <c r="H17" s="121">
        <v>2.5</v>
      </c>
      <c r="I17" s="122">
        <v>0</v>
      </c>
      <c r="J17" s="114"/>
      <c r="K17" s="11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04629F-1A97-40E0-A911-4CCEE7064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C4A82-FCC9-46BC-B98A-5D23DCC5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677C68-947D-4E28-BA2F-750AF6D1440E}">
  <ds:schemaRefs>
    <ds:schemaRef ds:uri="cc099e4b-e381-4360-bcff-5e1f51ab48dc"/>
    <ds:schemaRef ds:uri="4bf10b48-52f7-4ad4-b1e1-de514cec68e0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1. CUTTING DOCKET</vt:lpstr>
      <vt:lpstr>2. TRIM CARD</vt:lpstr>
      <vt:lpstr>SPEC</vt:lpstr>
      <vt:lpstr>SPEC SPEND 21.5</vt:lpstr>
      <vt:lpstr>PPS COMMENT</vt:lpstr>
      <vt:lpstr>GRADED SPEC</vt:lpstr>
      <vt:lpstr>GRADED RULE</vt:lpstr>
      <vt:lpstr>3. ĐỊNH VỊ HÌNH IN.THÊU</vt:lpstr>
      <vt:lpstr>4. THÔNG SỐ SẢN XUẤT</vt:lpstr>
      <vt:lpstr>'1. CUTTING DOCKET'!Print_Area</vt:lpstr>
      <vt:lpstr>'2. TRIM CARD'!Print_Area</vt:lpstr>
      <vt:lpstr>'GRADED RULE'!Print_Area</vt:lpstr>
      <vt:lpstr>'GRADED SPEC'!Print_Area</vt:lpstr>
      <vt:lpstr>'PPS COMMENT'!Print_Area</vt:lpstr>
      <vt:lpstr>SPEC!Print_Area</vt:lpstr>
      <vt:lpstr>'SPEC SPEND 21.5'!Print_Area</vt:lpstr>
      <vt:lpstr>'1. CUTTING DOCKET'!Print_Titles</vt:lpstr>
      <vt:lpstr>'2. TRIM CARD'!Print_Titles</vt:lpstr>
      <vt:lpstr>'GRADED RULE'!Print_Titles</vt:lpstr>
      <vt:lpstr>'GRADED SPEC'!Print_Titles</vt:lpstr>
      <vt:lpstr>'PPS COMMENT'!Print_Titles</vt:lpstr>
      <vt:lpstr>SPEC!Print_Titles</vt:lpstr>
      <vt:lpstr>'SPEC SPEND 21.5'!Print_Titles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Merchandising Intern</cp:lastModifiedBy>
  <cp:revision/>
  <dcterms:created xsi:type="dcterms:W3CDTF">2016-05-06T01:47:29Z</dcterms:created>
  <dcterms:modified xsi:type="dcterms:W3CDTF">2024-05-21T03:13:40Z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