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2-PRODUCTION/2-STYLE-FILE/2. CUTTING DOCKET/3. BULK MAINLINE ( DROP X1,X2,X4)/FINISHED/SS25CR001/"/>
    </mc:Choice>
  </mc:AlternateContent>
  <xr:revisionPtr revIDLastSave="677" documentId="13_ncr:1_{3020854F-881C-4E11-BC8D-78422590A643}" xr6:coauthVersionLast="47" xr6:coauthVersionMax="47" xr10:uidLastSave="{F942842B-0B07-4E33-B24F-FFBE0D72FDDD}"/>
  <bookViews>
    <workbookView xWindow="-120" yWindow="-120" windowWidth="20730" windowHeight="11040" tabRatio="876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 PPS" sheetId="28" r:id="rId4"/>
    <sheet name="BULK SPEC" sheetId="29" r:id="rId5"/>
    <sheet name="PP MEETING" sheetId="30" r:id="rId6"/>
    <sheet name="2. TRIM CARD (GREY)" sheetId="17" state="hidden" r:id="rId7"/>
    <sheet name="3. ĐỊNH VỊ HÌNH IN.THÊU" sheetId="7" state="hidden" r:id="rId8"/>
    <sheet name="4. THÔNG SỐ SẢN XUẤT" sheetId="8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1CAP002" localSheetId="5">[1]MTP!#REF!</definedName>
    <definedName name="_1CAP002">[1]MTP!#REF!</definedName>
    <definedName name="_2STREO7" localSheetId="5">[2]MTP!#REF!</definedName>
    <definedName name="_2STREO7">[2]MTP!#REF!</definedName>
    <definedName name="_4GOIC01" localSheetId="5">[3]MTP!#REF!</definedName>
    <definedName name="_4GOIC01">[3]MTP!#REF!</definedName>
    <definedName name="_4OSLCTT" localSheetId="5">[3]MTP!#REF!</definedName>
    <definedName name="_4OSLCTT">[3]MTP!#REF!</definedName>
    <definedName name="_6BNTTTH" localSheetId="5">[2]MTP1!#REF!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6" hidden="1">#REF!</definedName>
    <definedName name="_Fill" localSheetId="4" hidden="1">#REF!</definedName>
    <definedName name="_Fill" localSheetId="5" hidden="1">#REF!</definedName>
    <definedName name="_Fill" localSheetId="3" hidden="1">#REF!</definedName>
    <definedName name="_Fill" hidden="1">#REF!</definedName>
    <definedName name="_xlnm._FilterDatabase" localSheetId="1" hidden="1">'1. CUTTING DOCKET'!$A$42:$R$81</definedName>
    <definedName name="_xlnm._FilterDatabase" localSheetId="0" hidden="1">GREY!$A$64:$Q$131</definedName>
    <definedName name="_xlnm._FilterDatabase" localSheetId="3" hidden="1">'SPEC PPS'!$A$2:$M$24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4">[10]!K_1</definedName>
    <definedName name="FYUJK" localSheetId="3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4">[10]!K_1</definedName>
    <definedName name="K_1" localSheetId="3">[10]!K_1</definedName>
    <definedName name="K_1">[10]!K_1</definedName>
    <definedName name="K_2" localSheetId="4">[10]!K_2</definedName>
    <definedName name="K_2" localSheetId="3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AVY" localSheetId="5" hidden="1">#REF!</definedName>
    <definedName name="NAVY" hidden="1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4">[15]!NToS</definedName>
    <definedName name="NToS" localSheetId="3">[15]!NToS</definedName>
    <definedName name="NToS">[15]!NToS</definedName>
    <definedName name="PRICE">#REF!</definedName>
    <definedName name="_xlnm.Print_Area" localSheetId="1">'1. CUTTING DOCKET'!$A$1:$Q$110</definedName>
    <definedName name="_xlnm.Print_Area" localSheetId="2">'2. TRIM CARD'!$A$1:$C$33</definedName>
    <definedName name="_xlnm.Print_Area" localSheetId="6">'2. TRIM CARD (GREY)'!$A$1:$E$39</definedName>
    <definedName name="_xlnm.Print_Area" localSheetId="4">'BULK SPEC'!$A$1:$O$26</definedName>
    <definedName name="_xlnm.Print_Area" localSheetId="0">GREY!$A$1:$P$169</definedName>
    <definedName name="_xlnm.Print_Area" localSheetId="3">'SPEC PPS'!$A$1:$M$24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6">'2. TRIM CARD (GREY)'!$1:$5</definedName>
    <definedName name="_xlnm.Print_Titles" localSheetId="4">'BULK SPEC'!$1:$2</definedName>
    <definedName name="_xlnm.Print_Titles" localSheetId="0">GREY!$1:$15</definedName>
    <definedName name="_xlnm.Print_Titles" localSheetId="3">'SPEC PPS'!$1:$2</definedName>
    <definedName name="Quyõ_TG_SX" localSheetId="5">#REF!</definedName>
    <definedName name="Quyõ_TG_SX">#REF!</definedName>
    <definedName name="Quyõ_TGTB" localSheetId="5">#REF!</definedName>
    <definedName name="Quyõ_TGTB">#REF!</definedName>
    <definedName name="S_löôïng_BQ1toå" localSheetId="5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ESEAM" localSheetId="5" hidden="1">#REF!</definedName>
    <definedName name="SESEAM" hidden="1">#REF!</definedName>
    <definedName name="SFGFG" localSheetId="5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 localSheetId="5">#REF!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1" i="1" l="1"/>
  <c r="J81" i="1"/>
  <c r="I81" i="1"/>
  <c r="H81" i="1"/>
  <c r="G81" i="1"/>
  <c r="F81" i="1"/>
  <c r="K80" i="1"/>
  <c r="J80" i="1"/>
  <c r="I80" i="1"/>
  <c r="H80" i="1"/>
  <c r="G80" i="1"/>
  <c r="F80" i="1"/>
  <c r="B81" i="1"/>
  <c r="B80" i="1"/>
  <c r="R36" i="1" l="1"/>
  <c r="K26" i="1"/>
  <c r="J26" i="1"/>
  <c r="I26" i="1"/>
  <c r="H26" i="1"/>
  <c r="G26" i="1"/>
  <c r="F26" i="1"/>
  <c r="K19" i="1"/>
  <c r="J19" i="1"/>
  <c r="I19" i="1"/>
  <c r="H19" i="1"/>
  <c r="G19" i="1"/>
  <c r="F19" i="1"/>
  <c r="G8" i="30" a="1"/>
  <c r="G8" i="30" s="1"/>
  <c r="A12" i="5"/>
  <c r="B40" i="1" l="1"/>
  <c r="B37" i="1"/>
  <c r="Q28" i="1"/>
  <c r="Q27" i="1"/>
  <c r="K29" i="1"/>
  <c r="J29" i="1"/>
  <c r="G106" i="1" s="1"/>
  <c r="I29" i="1"/>
  <c r="F106" i="1" s="1"/>
  <c r="H29" i="1"/>
  <c r="E106" i="1" s="1"/>
  <c r="G29" i="1"/>
  <c r="F29" i="1"/>
  <c r="Q25" i="1"/>
  <c r="K22" i="1"/>
  <c r="H105" i="1" s="1"/>
  <c r="J22" i="1"/>
  <c r="G105" i="1" s="1"/>
  <c r="I22" i="1"/>
  <c r="F105" i="1" s="1"/>
  <c r="H22" i="1"/>
  <c r="E105" i="1" s="1"/>
  <c r="G22" i="1"/>
  <c r="F22" i="1"/>
  <c r="C105" i="1" s="1"/>
  <c r="D12" i="1"/>
  <c r="E81" i="1"/>
  <c r="E80" i="1"/>
  <c r="A21" i="5"/>
  <c r="A56" i="1"/>
  <c r="C5" i="5"/>
  <c r="C21" i="5" s="1"/>
  <c r="B50" i="1"/>
  <c r="L44" i="1"/>
  <c r="L43" i="1"/>
  <c r="B63" i="1"/>
  <c r="B61" i="1"/>
  <c r="Q20" i="1"/>
  <c r="Q21" i="1"/>
  <c r="B15" i="5"/>
  <c r="A19" i="5"/>
  <c r="B39" i="1"/>
  <c r="B36" i="1"/>
  <c r="A17" i="5"/>
  <c r="A15" i="5"/>
  <c r="A6" i="5"/>
  <c r="A1" i="28"/>
  <c r="B77" i="1"/>
  <c r="I71" i="1"/>
  <c r="I69" i="1"/>
  <c r="L67" i="1"/>
  <c r="L69" i="1" s="1"/>
  <c r="L71" i="1" s="1"/>
  <c r="I65" i="1"/>
  <c r="I63" i="1"/>
  <c r="I61" i="1"/>
  <c r="B29" i="5"/>
  <c r="A13" i="5"/>
  <c r="A25" i="5"/>
  <c r="A10" i="5"/>
  <c r="A8" i="5"/>
  <c r="L66" i="1"/>
  <c r="L68" i="1" s="1"/>
  <c r="L70" i="1" s="1"/>
  <c r="A35" i="1"/>
  <c r="E36" i="1" s="1"/>
  <c r="E37" i="1" s="1"/>
  <c r="B23" i="5"/>
  <c r="A23" i="5"/>
  <c r="Q18" i="1"/>
  <c r="C93" i="1"/>
  <c r="I70" i="1"/>
  <c r="I68" i="1"/>
  <c r="I64" i="1"/>
  <c r="I62" i="1"/>
  <c r="I60" i="1"/>
  <c r="D26" i="1"/>
  <c r="D29" i="1" s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9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L97" i="16"/>
  <c r="H97" i="16"/>
  <c r="L96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/>
  <c r="H66" i="16"/>
  <c r="F66" i="16" s="1"/>
  <c r="L65" i="16"/>
  <c r="H65" i="16"/>
  <c r="F65" i="16" s="1"/>
  <c r="B59" i="16"/>
  <c r="A58" i="16"/>
  <c r="E59" i="16"/>
  <c r="E60" i="16" s="1"/>
  <c r="E61" i="16" s="1"/>
  <c r="B55" i="16"/>
  <c r="A54" i="16"/>
  <c r="E55" i="16" s="1"/>
  <c r="E56" i="16" s="1"/>
  <c r="E57" i="16" s="1"/>
  <c r="B51" i="16"/>
  <c r="A50" i="16"/>
  <c r="E51" i="16" s="1"/>
  <c r="B148" i="16" s="1"/>
  <c r="B47" i="16"/>
  <c r="A46" i="16"/>
  <c r="E47" i="16" s="1"/>
  <c r="I110" i="16" s="1"/>
  <c r="K40" i="16"/>
  <c r="J40" i="16"/>
  <c r="I40" i="16"/>
  <c r="G40" i="16"/>
  <c r="D40" i="16"/>
  <c r="P39" i="16"/>
  <c r="P40" i="16" s="1"/>
  <c r="D39" i="16"/>
  <c r="P38" i="16"/>
  <c r="K35" i="16"/>
  <c r="J35" i="16"/>
  <c r="I35" i="16"/>
  <c r="H35" i="16"/>
  <c r="G35" i="16"/>
  <c r="P34" i="16"/>
  <c r="P35" i="16" s="1"/>
  <c r="D34" i="16"/>
  <c r="D35" i="16"/>
  <c r="P33" i="16"/>
  <c r="K30" i="16"/>
  <c r="J30" i="16"/>
  <c r="I30" i="16"/>
  <c r="H30" i="16"/>
  <c r="G30" i="16"/>
  <c r="P29" i="16"/>
  <c r="D29" i="16"/>
  <c r="D30" i="16" s="1"/>
  <c r="P28" i="16"/>
  <c r="P30" i="16" s="1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/>
  <c r="K111" i="16" s="1"/>
  <c r="M111" i="16" s="1"/>
  <c r="O111" i="16" s="1"/>
  <c r="I126" i="16"/>
  <c r="I94" i="16"/>
  <c r="I98" i="16"/>
  <c r="I92" i="16"/>
  <c r="I74" i="16"/>
  <c r="I107" i="16"/>
  <c r="I95" i="16"/>
  <c r="I80" i="16"/>
  <c r="I112" i="16"/>
  <c r="I68" i="16"/>
  <c r="I81" i="16"/>
  <c r="I123" i="16"/>
  <c r="I113" i="16"/>
  <c r="L114" i="16"/>
  <c r="L129" i="16"/>
  <c r="M129" i="16" s="1"/>
  <c r="O129" i="16" s="1"/>
  <c r="L113" i="16"/>
  <c r="L127" i="16"/>
  <c r="M127" i="16"/>
  <c r="O127" i="16" s="1"/>
  <c r="L112" i="16"/>
  <c r="L130" i="16"/>
  <c r="M130" i="16"/>
  <c r="O130" i="16" s="1"/>
  <c r="L111" i="16"/>
  <c r="L115" i="16"/>
  <c r="L128" i="16"/>
  <c r="M128" i="16" s="1"/>
  <c r="O128" i="16"/>
  <c r="D6" i="17"/>
  <c r="E6" i="17"/>
  <c r="C15" i="17"/>
  <c r="D9" i="17"/>
  <c r="E9" i="17"/>
  <c r="D11" i="17"/>
  <c r="E11" i="17"/>
  <c r="B7" i="5"/>
  <c r="B6" i="17"/>
  <c r="B9" i="17"/>
  <c r="B93" i="1"/>
  <c r="B11" i="17"/>
  <c r="E15" i="17"/>
  <c r="D15" i="17"/>
  <c r="C6" i="17"/>
  <c r="C9" i="17"/>
  <c r="C11" i="17"/>
  <c r="B27" i="5"/>
  <c r="A27" i="5"/>
  <c r="B25" i="5"/>
  <c r="D19" i="1"/>
  <c r="D20" i="1" s="1"/>
  <c r="D21" i="1" s="1"/>
  <c r="B2" i="5"/>
  <c r="B3" i="5"/>
  <c r="A4" i="5"/>
  <c r="A3" i="5"/>
  <c r="A2" i="5"/>
  <c r="B4" i="5"/>
  <c r="B13" i="5"/>
  <c r="K109" i="16" l="1"/>
  <c r="M109" i="16" s="1"/>
  <c r="O109" i="16" s="1"/>
  <c r="K101" i="16"/>
  <c r="M101" i="16" s="1"/>
  <c r="O101" i="16" s="1"/>
  <c r="K75" i="16"/>
  <c r="M75" i="16" s="1"/>
  <c r="O75" i="16" s="1"/>
  <c r="K105" i="16"/>
  <c r="M105" i="16" s="1"/>
  <c r="O105" i="16" s="1"/>
  <c r="K76" i="16"/>
  <c r="M76" i="16" s="1"/>
  <c r="O76" i="16" s="1"/>
  <c r="K102" i="16"/>
  <c r="M102" i="16" s="1"/>
  <c r="O102" i="16" s="1"/>
  <c r="K72" i="16"/>
  <c r="M72" i="16" s="1"/>
  <c r="O72" i="16" s="1"/>
  <c r="K98" i="16"/>
  <c r="M98" i="16" s="1"/>
  <c r="O98" i="16" s="1"/>
  <c r="K84" i="16"/>
  <c r="M84" i="16" s="1"/>
  <c r="O84" i="16" s="1"/>
  <c r="K94" i="16"/>
  <c r="M94" i="16" s="1"/>
  <c r="O94" i="16" s="1"/>
  <c r="K122" i="16"/>
  <c r="M122" i="16" s="1"/>
  <c r="O122" i="16" s="1"/>
  <c r="K110" i="16"/>
  <c r="M110" i="16" s="1"/>
  <c r="O110" i="16" s="1"/>
  <c r="K106" i="16"/>
  <c r="M106" i="16" s="1"/>
  <c r="O106" i="16" s="1"/>
  <c r="K80" i="16"/>
  <c r="M80" i="16" s="1"/>
  <c r="O80" i="16" s="1"/>
  <c r="K118" i="16"/>
  <c r="K114" i="16"/>
  <c r="M114" i="16" s="1"/>
  <c r="O114" i="16" s="1"/>
  <c r="K88" i="16"/>
  <c r="M88" i="16" s="1"/>
  <c r="O88" i="16" s="1"/>
  <c r="K126" i="16"/>
  <c r="M126" i="16" s="1"/>
  <c r="O126" i="16" s="1"/>
  <c r="K68" i="16"/>
  <c r="M68" i="16" s="1"/>
  <c r="O68" i="16" s="1"/>
  <c r="J42" i="16"/>
  <c r="F169" i="16" s="1"/>
  <c r="K42" i="16"/>
  <c r="G169" i="16" s="1"/>
  <c r="I105" i="16"/>
  <c r="K73" i="16"/>
  <c r="M73" i="16" s="1"/>
  <c r="O73" i="16" s="1"/>
  <c r="G42" i="16"/>
  <c r="C169" i="16" s="1"/>
  <c r="I42" i="16"/>
  <c r="E169" i="16" s="1"/>
  <c r="K107" i="16"/>
  <c r="M107" i="16" s="1"/>
  <c r="O107" i="16" s="1"/>
  <c r="G57" i="16"/>
  <c r="I57" i="16" s="1"/>
  <c r="K85" i="16"/>
  <c r="M85" i="16" s="1"/>
  <c r="O85" i="16" s="1"/>
  <c r="G59" i="16"/>
  <c r="I59" i="16" s="1"/>
  <c r="G55" i="16"/>
  <c r="I55" i="16" s="1"/>
  <c r="K91" i="16"/>
  <c r="M91" i="16" s="1"/>
  <c r="O91" i="16" s="1"/>
  <c r="K69" i="16"/>
  <c r="M69" i="16" s="1"/>
  <c r="O69" i="16" s="1"/>
  <c r="K119" i="16"/>
  <c r="M119" i="16" s="1"/>
  <c r="O119" i="16" s="1"/>
  <c r="K99" i="16"/>
  <c r="M99" i="16" s="1"/>
  <c r="O99" i="16" s="1"/>
  <c r="G56" i="16"/>
  <c r="I56" i="16" s="1"/>
  <c r="K123" i="16"/>
  <c r="M123" i="16" s="1"/>
  <c r="O123" i="16" s="1"/>
  <c r="K65" i="16"/>
  <c r="M65" i="16" s="1"/>
  <c r="O65" i="16" s="1"/>
  <c r="K77" i="16"/>
  <c r="M77" i="16" s="1"/>
  <c r="O77" i="16" s="1"/>
  <c r="K81" i="16"/>
  <c r="M81" i="16" s="1"/>
  <c r="O81" i="16" s="1"/>
  <c r="K115" i="16"/>
  <c r="M115" i="16" s="1"/>
  <c r="O115" i="16" s="1"/>
  <c r="K95" i="16"/>
  <c r="K103" i="16"/>
  <c r="M103" i="16" s="1"/>
  <c r="O103" i="16" s="1"/>
  <c r="G47" i="16"/>
  <c r="I47" i="16" s="1"/>
  <c r="G60" i="16"/>
  <c r="I60" i="16" s="1"/>
  <c r="G49" i="16"/>
  <c r="I49" i="16" s="1"/>
  <c r="E52" i="16"/>
  <c r="E53" i="16" s="1"/>
  <c r="G48" i="16"/>
  <c r="I48" i="16" s="1"/>
  <c r="I84" i="16"/>
  <c r="I87" i="16"/>
  <c r="I65" i="16"/>
  <c r="I85" i="16"/>
  <c r="I67" i="16"/>
  <c r="I96" i="16"/>
  <c r="I73" i="16"/>
  <c r="I109" i="16"/>
  <c r="I76" i="16"/>
  <c r="I79" i="16"/>
  <c r="B147" i="16"/>
  <c r="I77" i="16"/>
  <c r="I122" i="16"/>
  <c r="I93" i="16"/>
  <c r="I120" i="16"/>
  <c r="I103" i="16"/>
  <c r="I114" i="16"/>
  <c r="I104" i="16"/>
  <c r="I111" i="16"/>
  <c r="E48" i="16"/>
  <c r="E49" i="16" s="1"/>
  <c r="I116" i="16"/>
  <c r="I72" i="16"/>
  <c r="I78" i="16"/>
  <c r="I121" i="16"/>
  <c r="I70" i="16"/>
  <c r="I119" i="16"/>
  <c r="I71" i="16"/>
  <c r="I88" i="16"/>
  <c r="I83" i="16"/>
  <c r="I100" i="16"/>
  <c r="I91" i="16"/>
  <c r="I118" i="16"/>
  <c r="I124" i="16"/>
  <c r="I115" i="16"/>
  <c r="I66" i="16"/>
  <c r="I125" i="16"/>
  <c r="I75" i="16"/>
  <c r="I86" i="16"/>
  <c r="I69" i="16"/>
  <c r="I106" i="16"/>
  <c r="I101" i="16"/>
  <c r="I82" i="16"/>
  <c r="I99" i="16"/>
  <c r="I102" i="16"/>
  <c r="I108" i="16"/>
  <c r="I97" i="16"/>
  <c r="I117" i="16"/>
  <c r="G61" i="16"/>
  <c r="I61" i="16" s="1"/>
  <c r="K87" i="16"/>
  <c r="M87" i="16" s="1"/>
  <c r="O87" i="16" s="1"/>
  <c r="K93" i="16"/>
  <c r="M93" i="16" s="1"/>
  <c r="O93" i="16" s="1"/>
  <c r="K67" i="16"/>
  <c r="M67" i="16" s="1"/>
  <c r="O67" i="16" s="1"/>
  <c r="K83" i="16"/>
  <c r="M83" i="16" s="1"/>
  <c r="O83" i="16" s="1"/>
  <c r="K121" i="16"/>
  <c r="M121" i="16" s="1"/>
  <c r="O121" i="16" s="1"/>
  <c r="K125" i="16"/>
  <c r="M125" i="16" s="1"/>
  <c r="O125" i="16" s="1"/>
  <c r="K97" i="16"/>
  <c r="M97" i="16" s="1"/>
  <c r="O97" i="16" s="1"/>
  <c r="K79" i="16"/>
  <c r="M79" i="16" s="1"/>
  <c r="O79" i="16" s="1"/>
  <c r="K117" i="16"/>
  <c r="M117" i="16" s="1"/>
  <c r="O117" i="16" s="1"/>
  <c r="K71" i="16"/>
  <c r="M71" i="16" s="1"/>
  <c r="O71" i="16" s="1"/>
  <c r="K113" i="16"/>
  <c r="M113" i="16" s="1"/>
  <c r="O113" i="16" s="1"/>
  <c r="H42" i="16"/>
  <c r="D169" i="16" s="1"/>
  <c r="L118" i="16"/>
  <c r="L95" i="16"/>
  <c r="P24" i="16"/>
  <c r="P25" i="16" s="1"/>
  <c r="C6" i="5"/>
  <c r="C9" i="5"/>
  <c r="C17" i="5"/>
  <c r="C19" i="5"/>
  <c r="B87" i="1"/>
  <c r="Q26" i="1"/>
  <c r="G31" i="1"/>
  <c r="D100" i="1" s="1"/>
  <c r="C106" i="1"/>
  <c r="Q29" i="1"/>
  <c r="Q19" i="1"/>
  <c r="K31" i="1"/>
  <c r="H100" i="1" s="1"/>
  <c r="D105" i="1"/>
  <c r="J105" i="1" s="1"/>
  <c r="D22" i="1"/>
  <c r="B91" i="1" s="1"/>
  <c r="Q22" i="1"/>
  <c r="K45" i="1" s="1"/>
  <c r="M45" i="1" s="1"/>
  <c r="O45" i="1" s="1"/>
  <c r="B92" i="1"/>
  <c r="A38" i="1"/>
  <c r="B106" i="1"/>
  <c r="D27" i="1"/>
  <c r="D28" i="1" s="1"/>
  <c r="H106" i="1"/>
  <c r="D106" i="1"/>
  <c r="J31" i="1"/>
  <c r="G100" i="1" s="1"/>
  <c r="F31" i="1"/>
  <c r="C100" i="1" s="1"/>
  <c r="H31" i="1"/>
  <c r="E100" i="1" s="1"/>
  <c r="I31" i="1"/>
  <c r="F100" i="1" s="1"/>
  <c r="H169" i="16" l="1"/>
  <c r="M118" i="16"/>
  <c r="O118" i="16" s="1"/>
  <c r="K66" i="16"/>
  <c r="M66" i="16" s="1"/>
  <c r="O66" i="16" s="1"/>
  <c r="K78" i="16"/>
  <c r="M78" i="16" s="1"/>
  <c r="O78" i="16" s="1"/>
  <c r="G53" i="16"/>
  <c r="I53" i="16" s="1"/>
  <c r="K124" i="16"/>
  <c r="M124" i="16" s="1"/>
  <c r="O124" i="16" s="1"/>
  <c r="K108" i="16"/>
  <c r="M108" i="16" s="1"/>
  <c r="O108" i="16" s="1"/>
  <c r="K82" i="16"/>
  <c r="M82" i="16" s="1"/>
  <c r="O82" i="16" s="1"/>
  <c r="K100" i="16"/>
  <c r="M100" i="16" s="1"/>
  <c r="O100" i="16" s="1"/>
  <c r="K116" i="16"/>
  <c r="M116" i="16" s="1"/>
  <c r="O116" i="16" s="1"/>
  <c r="K70" i="16"/>
  <c r="M70" i="16" s="1"/>
  <c r="O70" i="16" s="1"/>
  <c r="K112" i="16"/>
  <c r="M112" i="16" s="1"/>
  <c r="O112" i="16" s="1"/>
  <c r="K104" i="16"/>
  <c r="M104" i="16" s="1"/>
  <c r="O104" i="16" s="1"/>
  <c r="K96" i="16"/>
  <c r="M96" i="16" s="1"/>
  <c r="O96" i="16" s="1"/>
  <c r="K92" i="16"/>
  <c r="M92" i="16" s="1"/>
  <c r="O92" i="16" s="1"/>
  <c r="K120" i="16"/>
  <c r="M120" i="16" s="1"/>
  <c r="O120" i="16" s="1"/>
  <c r="K74" i="16"/>
  <c r="M74" i="16" s="1"/>
  <c r="O74" i="16" s="1"/>
  <c r="G51" i="16"/>
  <c r="I51" i="16" s="1"/>
  <c r="K86" i="16"/>
  <c r="M86" i="16" s="1"/>
  <c r="O86" i="16" s="1"/>
  <c r="G52" i="16"/>
  <c r="I52" i="16" s="1"/>
  <c r="P42" i="16"/>
  <c r="M95" i="16"/>
  <c r="O95" i="16" s="1"/>
  <c r="F52" i="1"/>
  <c r="H46" i="1"/>
  <c r="G40" i="1"/>
  <c r="I40" i="1" s="1"/>
  <c r="K46" i="1"/>
  <c r="M46" i="1" s="1"/>
  <c r="O46" i="1" s="1"/>
  <c r="K62" i="1"/>
  <c r="M62" i="1" s="1"/>
  <c r="O62" i="1" s="1"/>
  <c r="G37" i="1"/>
  <c r="I37" i="1" s="1"/>
  <c r="J37" i="1" s="1"/>
  <c r="M37" i="1" s="1"/>
  <c r="J106" i="1"/>
  <c r="K43" i="1"/>
  <c r="M43" i="1" s="1"/>
  <c r="O43" i="1" s="1"/>
  <c r="K51" i="1"/>
  <c r="M51" i="1" s="1"/>
  <c r="O51" i="1" s="1"/>
  <c r="G36" i="1"/>
  <c r="I36" i="1" s="1"/>
  <c r="J36" i="1" s="1"/>
  <c r="M36" i="1" s="1"/>
  <c r="K53" i="1"/>
  <c r="M53" i="1" s="1"/>
  <c r="O53" i="1" s="1"/>
  <c r="K66" i="1"/>
  <c r="M66" i="1" s="1"/>
  <c r="O66" i="1" s="1"/>
  <c r="K68" i="1"/>
  <c r="M68" i="1" s="1"/>
  <c r="O68" i="1" s="1"/>
  <c r="H63" i="1"/>
  <c r="H61" i="1"/>
  <c r="H68" i="1"/>
  <c r="K64" i="1"/>
  <c r="M64" i="1" s="1"/>
  <c r="O64" i="1" s="1"/>
  <c r="H60" i="1"/>
  <c r="K55" i="1"/>
  <c r="M55" i="1" s="1"/>
  <c r="O55" i="1" s="1"/>
  <c r="B105" i="1"/>
  <c r="H65" i="1"/>
  <c r="H67" i="1" s="1"/>
  <c r="B5" i="17"/>
  <c r="H69" i="1"/>
  <c r="H62" i="1"/>
  <c r="B5" i="5"/>
  <c r="H71" i="1"/>
  <c r="H64" i="1"/>
  <c r="H66" i="1" s="1"/>
  <c r="H70" i="1"/>
  <c r="K47" i="1"/>
  <c r="M47" i="1" s="1"/>
  <c r="O47" i="1" s="1"/>
  <c r="H44" i="1"/>
  <c r="H56" i="1"/>
  <c r="K60" i="1"/>
  <c r="M60" i="1" s="1"/>
  <c r="O60" i="1" s="1"/>
  <c r="K49" i="1"/>
  <c r="M49" i="1" s="1"/>
  <c r="O49" i="1" s="1"/>
  <c r="H52" i="1"/>
  <c r="J100" i="1"/>
  <c r="K70" i="1"/>
  <c r="M70" i="1" s="1"/>
  <c r="O70" i="1" s="1"/>
  <c r="H50" i="1"/>
  <c r="B78" i="1"/>
  <c r="F54" i="1"/>
  <c r="H54" i="1"/>
  <c r="H48" i="1"/>
  <c r="F56" i="1"/>
  <c r="E39" i="1"/>
  <c r="E40" i="1" s="1"/>
  <c r="F44" i="1"/>
  <c r="K52" i="1"/>
  <c r="M52" i="1" s="1"/>
  <c r="O52" i="1" s="1"/>
  <c r="K44" i="1"/>
  <c r="K63" i="1"/>
  <c r="M63" i="1" s="1"/>
  <c r="O63" i="1" s="1"/>
  <c r="K65" i="1"/>
  <c r="M65" i="1" s="1"/>
  <c r="O65" i="1" s="1"/>
  <c r="K61" i="1"/>
  <c r="M61" i="1" s="1"/>
  <c r="O61" i="1" s="1"/>
  <c r="K67" i="1"/>
  <c r="M67" i="1" s="1"/>
  <c r="O67" i="1" s="1"/>
  <c r="G39" i="1"/>
  <c r="K71" i="1"/>
  <c r="M71" i="1" s="1"/>
  <c r="O71" i="1" s="1"/>
  <c r="K50" i="1"/>
  <c r="M50" i="1" s="1"/>
  <c r="O50" i="1" s="1"/>
  <c r="K69" i="1"/>
  <c r="M69" i="1" s="1"/>
  <c r="O69" i="1" s="1"/>
  <c r="Q31" i="1"/>
  <c r="K56" i="1"/>
  <c r="M56" i="1" s="1"/>
  <c r="O56" i="1" s="1"/>
  <c r="K54" i="1"/>
  <c r="M54" i="1" s="1"/>
  <c r="O54" i="1" s="1"/>
  <c r="K48" i="1"/>
  <c r="M48" i="1" s="1"/>
  <c r="O48" i="1" s="1"/>
  <c r="J51" i="16" l="1"/>
  <c r="L51" i="16"/>
  <c r="J53" i="16"/>
  <c r="L53" i="16"/>
  <c r="J52" i="16"/>
  <c r="L52" i="16"/>
  <c r="J40" i="1"/>
  <c r="M40" i="1" s="1"/>
  <c r="M44" i="1"/>
  <c r="O44" i="1" s="1"/>
  <c r="B17" i="5"/>
  <c r="B9" i="5"/>
  <c r="B6" i="5"/>
  <c r="B21" i="5"/>
  <c r="B19" i="5"/>
  <c r="I39" i="1"/>
  <c r="J39" i="1" s="1"/>
  <c r="M39" i="1" l="1"/>
  <c r="B15" i="17" l="1"/>
  <c r="F43" i="1"/>
  <c r="H55" i="1"/>
  <c r="H47" i="1"/>
  <c r="F51" i="1"/>
  <c r="H51" i="1"/>
  <c r="H49" i="1"/>
  <c r="F53" i="1"/>
  <c r="F55" i="1"/>
  <c r="H53" i="1"/>
  <c r="H43" i="1"/>
  <c r="H4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<sst xmlns="http://schemas.openxmlformats.org/spreadsheetml/2006/main" count="1408" uniqueCount="501">
  <si>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</si>
  <si>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</si>
  <si>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</si>
  <si>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</si>
  <si>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</si>
  <si>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</si>
  <si>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</si>
  <si>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</si>
  <si>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</si>
  <si>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</si>
  <si>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</si>
  <si>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</si>
  <si>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</si>
  <si>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</si>
  <si>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</si>
  <si>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</si>
  <si>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</si>
  <si>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</si>
  <si>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</si>
  <si>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</si>
  <si>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</si>
  <si>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</si>
  <si>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</si>
  <si>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</si>
  <si>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</si>
  <si>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</si>
  <si>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</si>
  <si>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</si>
  <si>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</si>
  <si>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</si>
  <si>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</si>
  <si>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</si>
  <si>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</si>
  <si>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</si>
  <si>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</si>
  <si>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</si>
  <si>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</si>
  <si>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</si>
  <si>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</si>
  <si>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</si>
  <si>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</si>
  <si>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</si>
  <si>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</si>
  <si>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</si>
  <si>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</si>
  <si>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</si>
  <si>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</si>
  <si>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</si>
  <si>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</si>
  <si>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</si>
  <si>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</si>
  <si>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</si>
  <si>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</si>
  <si>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</si>
  <si>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</si>
  <si>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</si>
  <si>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</si>
  <si>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</si>
  <si>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</si>
  <si>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</si>
  <si>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</si>
  <si>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</si>
  <si>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</si>
  <si>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</si>
  <si>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</si>
  <si>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</si>
  <si>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</si>
  <si>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</si>
  <si>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</si>
  <si>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</si>
  <si>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</si>
  <si>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</si>
  <si>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</si>
  <si>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</si>
  <si>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</si>
  <si>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</si>
  <si>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</si>
  <si>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</si>
  <si>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</si>
  <si>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</si>
  <si>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</si>
  <si>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</si>
  <si>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</si>
  <si>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</si>
  <si>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</si>
  <si>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</si>
  <si>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</si>
  <si>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</si>
  <si>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</si>
  <si>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</si>
  <si>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</si>
  <si>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</si>
  <si>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</si>
  <si>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</si>
  <si>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</si>
  <si>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</si>
  <si>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</si>
  <si>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</si>
  <si>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</si>
  <si>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</si>
  <si>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</si>
  <si>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</si>
  <si>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</si>
  <si>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</si>
  <si>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</si>
  <si>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</si>
  <si>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</si>
  <si>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</si>
  <si>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</si>
  <si>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</si>
  <si>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</si>
  <si>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</si>
  <si>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</si>
  <si>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</si>
  <si>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</si>
  <si>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</si>
  <si>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</si>
  <si>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</si>
  <si>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</si>
  <si>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</si>
  <si>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</si>
  <si>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</si>
  <si>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</si>
  <si>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</si>
  <si>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</si>
  <si>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</si>
  <si>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</si>
  <si>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</si>
  <si>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</si>
  <si>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</si>
  <si>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</si>
  <si>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</si>
  <si>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</si>
  <si>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</si>
  <si>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</si>
  <si>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</si>
  <si>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</si>
  <si>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</si>
  <si>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</si>
  <si>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</si>
  <si>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</si>
  <si>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</si>
  <si>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</si>
  <si>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</si>
  <si>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</si>
  <si>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</si>
  <si>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</si>
  <si>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</si>
  <si>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</si>
  <si>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</si>
  <si>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</si>
  <si>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</si>
  <si>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</si>
  <si>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</si>
  <si>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</si>
  <si>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</si>
  <si>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</si>
  <si>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</si>
  <si>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</si>
  <si>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</si>
  <si>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</si>
  <si>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</si>
  <si>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</si>
  <si>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SS25CR001</t>
  </si>
  <si>
    <t>Practice Short</t>
  </si>
  <si>
    <t xml:space="preserve">SS25  </t>
  </si>
  <si>
    <t>SHORTS</t>
  </si>
  <si>
    <t>MAINLINE</t>
  </si>
  <si>
    <t>LX-75D-T/SP 75D+40D*75D+40D  132*101 120GSM  P/D
98%POLY 2%SPAN; CW: 145CM.</t>
  </si>
  <si>
    <t>100% POLY</t>
  </si>
  <si>
    <t>152 CM</t>
  </si>
  <si>
    <t>ALD</t>
  </si>
  <si>
    <t>XS</t>
  </si>
  <si>
    <t>JET BLACK</t>
  </si>
  <si>
    <t>BRIGHT WHITE</t>
  </si>
  <si>
    <t>NCC: Wujiang</t>
  </si>
  <si>
    <t>LỖI VẢI (DEFECT)
+ ĐẦU KHÚC</t>
  </si>
  <si>
    <t>SỐ LƯỢNG CẦN CẤP CHO TEST INHOUSE</t>
  </si>
  <si>
    <t>SỐ LƯỢNG CẦN CẤP CHO TEST OUTSOURCE</t>
  </si>
  <si>
    <t xml:space="preserve">VẢI CHÍNH </t>
  </si>
  <si>
    <t>THUN TO BẢN 5CM</t>
  </si>
  <si>
    <t>DÂY KÉO GIỌT NƯỚC</t>
  </si>
  <si>
    <t xml:space="preserve"> #580</t>
  </si>
  <si>
    <t xml:space="preserve"> #501</t>
  </si>
  <si>
    <t>UPC STICKER 3" X2"</t>
  </si>
  <si>
    <t>THẺ BÀI - ALD-T06P</t>
  </si>
  <si>
    <t>THÙNG CARTON BOX 60X40X30CM</t>
  </si>
  <si>
    <r>
      <t>IN :</t>
    </r>
    <r>
      <rPr>
        <b/>
        <sz val="28"/>
        <rFont val="Muli"/>
      </rPr>
      <t xml:space="preserve"> </t>
    </r>
  </si>
  <si>
    <t>Theo S/O duyệt ngày 19/11/23</t>
  </si>
  <si>
    <t>Theo S/O duyệt ngày 10/1/24</t>
  </si>
  <si>
    <t>DUNG SAI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</si>
  <si>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</si>
  <si>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</si>
  <si>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</si>
  <si>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</si>
  <si>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 xml:space="preserve"> </t>
  </si>
  <si>
    <t>-SỐ LƯỢNG + CHIỀU DÀI DÂY LUỒN</t>
  </si>
  <si>
    <t>MÀU/ SIZE</t>
  </si>
  <si>
    <t>CHIỀU DÀI</t>
  </si>
  <si>
    <t>THÀNH PHẦN</t>
  </si>
  <si>
    <t>CHỈ</t>
  </si>
  <si>
    <t>BÊN TRONG SƯỜN TRÁI NGƯỜI MẶC, 5 INCH TỪ CẠNH DƯỚI LƯNG QUẦN XUỐNG</t>
  </si>
  <si>
    <t>TẠI LƯNG QUẦN</t>
  </si>
  <si>
    <t>LUỒN BÊN TRONG LƯNG QUẦN GẬP 3/8'' , ĐÁNH BỌ TIỆP MÀU DÂY</t>
  </si>
  <si>
    <t>TẠI TÚI SAU</t>
  </si>
  <si>
    <t>DÁN Ở MẶT SAU BAO, Ở GÓC TRÊN BÊN PHẢI BAO</t>
  </si>
  <si>
    <t>HÌNH ẢNH MINH HỌA</t>
  </si>
  <si>
    <t>THEO QUY CÁCH ĐÓNG GÓI</t>
  </si>
  <si>
    <t>THÙNG, TẤM LÓT THÙNG, BAO 100X120</t>
  </si>
  <si>
    <t xml:space="preserve">THÔNG SỐ </t>
  </si>
  <si>
    <t xml:space="preserve">Sample Size: M
POINT OF MEASURE  </t>
  </si>
  <si>
    <t xml:space="preserve"> HOW TO MEASURE   </t>
  </si>
  <si>
    <t xml:space="preserve">CRITICAL  </t>
  </si>
  <si>
    <t xml:space="preserve"> TYPE  </t>
  </si>
  <si>
    <t xml:space="preserve">TOLERANCE </t>
  </si>
  <si>
    <t>EXPECTED  M</t>
  </si>
  <si>
    <t xml:space="preserve">1ST FIT - RCVD   </t>
  </si>
  <si>
    <t xml:space="preserve">VARIANCE </t>
  </si>
  <si>
    <t xml:space="preserve">ADJUST BY +/-  </t>
  </si>
  <si>
    <t>REVISED SPEC</t>
  </si>
  <si>
    <t>MEASUREMENT NOTES</t>
  </si>
  <si>
    <t>Waistband Height</t>
  </si>
  <si>
    <t>CAO LƯNG QUẦN</t>
  </si>
  <si>
    <t>Waist seam to top edge</t>
  </si>
  <si>
    <t>TỪ ĐƯỜNG LƯNG QUẦN ĐẾN MÉP TRÊN</t>
  </si>
  <si>
    <t>false</t>
  </si>
  <si>
    <t>Full</t>
  </si>
  <si>
    <t>1/8 in</t>
  </si>
  <si>
    <t>1 3/4 in</t>
  </si>
  <si>
    <t>Waist Width Relaxed</t>
  </si>
  <si>
    <t>RỘNG LƯNG ĐO ÊM</t>
  </si>
  <si>
    <t>Straight at top edge- garment relaxed</t>
  </si>
  <si>
    <t>THẲNG TẠI MÉP TRÊN - ĐO ÊM</t>
  </si>
  <si>
    <t>true</t>
  </si>
  <si>
    <t>Half</t>
  </si>
  <si>
    <t>1/2 in</t>
  </si>
  <si>
    <t>15 3/4 in</t>
  </si>
  <si>
    <t>Waist Width Extended</t>
  </si>
  <si>
    <t>RỘNG LƯNG ĐO CĂNG</t>
  </si>
  <si>
    <t>Straight, with waist or elastic stretched</t>
  </si>
  <si>
    <t>THẲNG ĐO CĂNG</t>
  </si>
  <si>
    <t>21 1/2 in</t>
  </si>
  <si>
    <t>Exposed Drawcord Length</t>
  </si>
  <si>
    <t>DÀI DÂY LUỒN DƯ RA KHỎI MẮT CÁO</t>
  </si>
  <si>
    <t>11 in</t>
  </si>
  <si>
    <t>Interior Drawcord Exit Spacing</t>
  </si>
  <si>
    <t>KHOẢNG CÁCH GIỮA 2 MẮT CÁO</t>
  </si>
  <si>
    <t>Center to Center Relaxed</t>
  </si>
  <si>
    <t>GIỮA ĐẾN GIỮA ĐO ÊM</t>
  </si>
  <si>
    <t>1 1/2 in</t>
  </si>
  <si>
    <t>Front Rise</t>
  </si>
  <si>
    <t>HẠ ĐÁY TRƯỚC</t>
  </si>
  <si>
    <t>Crotch seam to waistband top edge</t>
  </si>
  <si>
    <t>TỪ ĐƯỜNG MAY ĐÁY TRƯỚC ĐẾN MÉP TRÊN LƯNG</t>
  </si>
  <si>
    <t>3/8 in</t>
  </si>
  <si>
    <t>Back Rise</t>
  </si>
  <si>
    <t>HẠ ĐÁY SAU</t>
  </si>
  <si>
    <t>16 3/4 in</t>
  </si>
  <si>
    <t>Low Hip Position Below Waistband Top Edge</t>
  </si>
  <si>
    <t>0 in</t>
  </si>
  <si>
    <t>8 in</t>
  </si>
  <si>
    <t>Low Hip Width</t>
  </si>
  <si>
    <t>NGANG MÔNG</t>
  </si>
  <si>
    <t>3-pt measurement taken 8" down from waistband top edge</t>
  </si>
  <si>
    <t>3 ĐIỂM - HẠ 8'' TỪ ĐƯỜNG MAY LƯNG QUẦN ĐẾN MÉP</t>
  </si>
  <si>
    <t>Thigh Width</t>
  </si>
  <si>
    <t>NGANG ĐÙI</t>
  </si>
  <si>
    <t>1" below crotch point</t>
  </si>
  <si>
    <t>DƯỚI ĐIỂM ĐÁY 1''</t>
  </si>
  <si>
    <t>15 in</t>
  </si>
  <si>
    <t>Leg Opening Width for Shorts</t>
  </si>
  <si>
    <t>NGANG LAI QUẦN</t>
  </si>
  <si>
    <t>Along opening edge</t>
  </si>
  <si>
    <t>DỌC THEO MÉP</t>
  </si>
  <si>
    <t>14 1/8 in</t>
  </si>
  <si>
    <t>Leg Opening Hem Height</t>
  </si>
  <si>
    <t>CAO LAI QUẦN</t>
  </si>
  <si>
    <t>Edge to stitch line</t>
  </si>
  <si>
    <t>TỪ MÉP ĐẾN ĐƯỜNG DIỄU</t>
  </si>
  <si>
    <t>1 in</t>
  </si>
  <si>
    <t>Inseam Length</t>
  </si>
  <si>
    <t>DÀI SƯỜN TRONG</t>
  </si>
  <si>
    <t>Crotch point to leg opening, along seam</t>
  </si>
  <si>
    <t>TỪ ĐÁY ĐẾN LAI, DỌC THEO ĐM</t>
  </si>
  <si>
    <t>4 1/2 in</t>
  </si>
  <si>
    <t>Front Pocket Placement Below Waistband</t>
  </si>
  <si>
    <t>VỊ TRÍ TÚI SƯỜN DƯỚI LƯNG QUẦN</t>
  </si>
  <si>
    <t>Waistband seam to top of pocket</t>
  </si>
  <si>
    <t>1/4 in</t>
  </si>
  <si>
    <t>5/8 in</t>
  </si>
  <si>
    <t>Front On-seam Pocket Opening Length</t>
  </si>
  <si>
    <t>DÀI MIỆNG TÚI SƯỜN</t>
  </si>
  <si>
    <t>TỪ ĐƯỜNG  LƯNG ĐẾN CẠNH TRÊN TÚI</t>
  </si>
  <si>
    <t>6 1/2 in</t>
  </si>
  <si>
    <t>Front Pocket Bag Height</t>
  </si>
  <si>
    <t xml:space="preserve">CAO LÓT TÚI </t>
  </si>
  <si>
    <t>Top edge to bottom edge of pocket bag inside</t>
  </si>
  <si>
    <t>Front Pocket Bag Width</t>
  </si>
  <si>
    <t>RỘNG TÚI SƯỜN</t>
  </si>
  <si>
    <t>7 1/4 in</t>
  </si>
  <si>
    <t>Back Yoke Height at CB</t>
  </si>
  <si>
    <t>CAO ĐÔ SAU TẠI GIỮA THÂN SAU</t>
  </si>
  <si>
    <t>Back Yoke Height At Outseam</t>
  </si>
  <si>
    <t>CAO ĐÔ SAU TAI SƯỜN NGOÀI</t>
  </si>
  <si>
    <t>WR Back Pocket Zipper Length</t>
  </si>
  <si>
    <t>DÀI DÂY KÉO TÚI SAU</t>
  </si>
  <si>
    <t>WL Artwork Placement Up from Hem Edge</t>
  </si>
  <si>
    <t>ĐỊNH VỊ HÌNH IN QUẦN TRÁI TỪ LAI LÊN</t>
  </si>
  <si>
    <t>From Hem to Artwork Bottom Edge</t>
  </si>
  <si>
    <t>TỪ LAI ĐẾN MÉP HÌNH IN</t>
  </si>
  <si>
    <t>WL Artwork Placement from Outseam Fold</t>
  </si>
  <si>
    <t>ĐỊNH VỊ HÌNH IN QUẦN TRÁI TỪ NẾP GẤP ĐƯỜNG MAY SƯỜN NGOÀI</t>
  </si>
  <si>
    <t>From Seam to Artwork Edge</t>
  </si>
  <si>
    <t>TỪ ĐƯỜNG MAY ĐẾN MÉP HÌNH IN</t>
  </si>
  <si>
    <t>3 1/2 in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</si>
  <si>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</si>
  <si>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</si>
  <si>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</si>
  <si>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</si>
  <si>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</si>
  <si>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</si>
  <si>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</si>
  <si>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</si>
  <si>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</si>
  <si>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</si>
  <si>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</si>
  <si>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</si>
  <si>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</si>
  <si>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</si>
  <si>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</si>
  <si>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</si>
  <si>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</si>
  <si>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</si>
  <si>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</si>
  <si>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</si>
  <si>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</si>
  <si>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</si>
  <si>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</si>
  <si>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</si>
  <si>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</si>
  <si>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</si>
  <si>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</si>
  <si>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</si>
  <si>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</si>
  <si>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</si>
  <si>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</si>
  <si>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</si>
  <si>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</si>
  <si>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</si>
  <si>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</si>
  <si>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</si>
  <si>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</si>
  <si>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</si>
  <si>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</si>
  <si>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</si>
  <si>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</si>
  <si>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</si>
  <si>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</si>
  <si>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</si>
  <si>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</si>
  <si>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</si>
  <si>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</si>
  <si>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</si>
  <si>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</si>
  <si>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</si>
  <si>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</si>
  <si>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LX-CNB128008 RIPSTOP 86%NYLON  14%SP 155GSM; cw: 145CM</t>
  </si>
  <si>
    <t xml:space="preserve">THÊU:  </t>
  </si>
  <si>
    <t>ALD WOVEN TOP INSERT LABEL (SMALL)
CODE: ALD-ML133</t>
  </si>
  <si>
    <t>IN TẠI THÂN PHỐI LAI TRÁI  - IN BTP TẠI UA</t>
  </si>
  <si>
    <t>DUYỆT LASER THEO</t>
  </si>
  <si>
    <t>THEO S/O ĐÃ CHUYỂN OUTSOURCE</t>
  </si>
  <si>
    <t>MAY KẸP GIỮA LƯNG SAU</t>
  </si>
  <si>
    <t>-1/4 in</t>
  </si>
  <si>
    <t>-1/2 in</t>
  </si>
  <si>
    <t>13 3/4 in</t>
  </si>
  <si>
    <t>13 1/4 in</t>
  </si>
  <si>
    <t>-1 in</t>
  </si>
  <si>
    <t>23 1/4 in</t>
  </si>
  <si>
    <t>14 1/2 in</t>
  </si>
  <si>
    <t>4 5/8 in</t>
  </si>
  <si>
    <t>Back to Spec</t>
  </si>
  <si>
    <t>2 1/4 in</t>
  </si>
  <si>
    <t>5 3/4 in</t>
  </si>
  <si>
    <t>1 5/8 in</t>
  </si>
  <si>
    <t>TỪ CẠNH TRÊN ĐẾN CẠNH DƯỚI BÊN TRONG LÓT TÚI</t>
  </si>
  <si>
    <t>A15 SS25 G2735</t>
  </si>
  <si>
    <t>21 in</t>
  </si>
  <si>
    <t>10 in</t>
  </si>
  <si>
    <t>13 1/2 in</t>
  </si>
  <si>
    <t>23 1/2 in</t>
  </si>
  <si>
    <t>1 1/8 in</t>
  </si>
  <si>
    <t>6 1/4 in</t>
  </si>
  <si>
    <t>-3/4 in</t>
  </si>
  <si>
    <t>-1 1/4 in</t>
  </si>
  <si>
    <t>Follow Revised</t>
  </si>
  <si>
    <t>VỊ TRÍ MÔNG DƯỚI MÉP LƯNG QUẦN TRÊN</t>
  </si>
  <si>
    <t xml:space="preserve">THÔNG SỐ FULL SIZE </t>
  </si>
  <si>
    <t>N0</t>
  </si>
  <si>
    <t xml:space="preserve">POINT OF MEASURE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</si>
  <si>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VỊ TRÍ ĐO</t>
  </si>
  <si>
    <t>CODE</t>
  </si>
  <si>
    <t>HOW TO MEASURE</t>
  </si>
  <si>
    <t>QUY CÁCH ĐO</t>
  </si>
  <si>
    <t>MER.QT-4.BM4</t>
  </si>
  <si>
    <t>02</t>
  </si>
  <si>
    <t>01/01</t>
  </si>
  <si>
    <t>PP MEETING DATE</t>
  </si>
  <si>
    <t>CUSTOMER</t>
  </si>
  <si>
    <t>SEASON</t>
  </si>
  <si>
    <t>SS25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</si>
  <si>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</si>
  <si>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</si>
  <si>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</si>
  <si>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</si>
  <si>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</si>
  <si>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</si>
  <si>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</si>
  <si>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</si>
  <si>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</si>
  <si>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</si>
  <si>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</si>
  <si>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</si>
  <si>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</si>
  <si>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</si>
  <si>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</si>
  <si>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THÚY/TUYỀN: 444</t>
  </si>
  <si>
    <t>TÁC NGHIỆP SẢN XUẤT: THAM KHẢO CÁCH MAY THEO QUẦN MẪU SS25CR001 CHUYỂN CÙNG TÁC NGHIỆP + COMMENT ĐÍNH KÈM</t>
  </si>
  <si>
    <t>PAUL'S</t>
  </si>
  <si>
    <t>TOP/SMS</t>
  </si>
  <si>
    <t>SET IN LEG PANELS, BACK BODY PANEL</t>
  </si>
  <si>
    <t>CHỈ 40/2 MAY NHÃN</t>
  </si>
  <si>
    <t>BE8064</t>
  </si>
  <si>
    <t>A15-0761</t>
  </si>
  <si>
    <t>A15-0794</t>
  </si>
  <si>
    <t>A15-0752</t>
  </si>
  <si>
    <t>DÂY LUỒN DẸP POLY 1/4" GẬP ĐẦU</t>
  </si>
  <si>
    <t>CHỈ 40/2 MAY CHÍNH + VẮT SỔ + MẮT CÁO</t>
  </si>
  <si>
    <t>BAO POLY BAG ALD  ALD Branded Polybag - 12" X 15" (RECYLCED),ALD-PB01-R</t>
  </si>
  <si>
    <t>A15-0755</t>
  </si>
  <si>
    <t>NHÃN THÀNH PHẦN 86%NYLON  14%ELASTANE ALD-COO-686</t>
  </si>
  <si>
    <t>A15-0745</t>
  </si>
  <si>
    <t>A15-0744</t>
  </si>
  <si>
    <t>A15-0744/A15-0717</t>
  </si>
  <si>
    <t>A15-0762</t>
  </si>
  <si>
    <t>A15-0759</t>
  </si>
  <si>
    <t>2.5” W x 2.55” H</t>
  </si>
  <si>
    <t>BK3348</t>
  </si>
  <si>
    <t>ALSS25P0765001U00F, LOT 1514B, ÁNH A, CẤP TRIỆT TIÊU: 69M (ĐI SƠ ĐỒ NÉ BIÊN 11CM)
LOT 1514, ÁNH A, CẤP 273M</t>
  </si>
  <si>
    <t>Back Pocket Bag Height</t>
  </si>
  <si>
    <t>Back Pocket Bag Width</t>
  </si>
  <si>
    <t>WL Artwork Placement from Outseam</t>
  </si>
  <si>
    <t>Not Including Overlock Stitching</t>
  </si>
  <si>
    <t>19 1/2 in</t>
  </si>
  <si>
    <t>12 in</t>
  </si>
  <si>
    <t>7 1/2 in</t>
  </si>
  <si>
    <t>21 1/4 in</t>
  </si>
  <si>
    <t>12 3/4 in</t>
  </si>
  <si>
    <t>10 3/4 in</t>
  </si>
  <si>
    <t>7 in</t>
  </si>
  <si>
    <t>5 1/4 in</t>
  </si>
  <si>
    <t>6 3/4 in</t>
  </si>
  <si>
    <t>14 3/4 in</t>
  </si>
  <si>
    <t>20 1/2 in</t>
  </si>
  <si>
    <t>12 1/2 in</t>
  </si>
  <si>
    <t>16 1/4 in</t>
  </si>
  <si>
    <t>7 3/4 in</t>
  </si>
  <si>
    <t>22 1/4 in</t>
  </si>
  <si>
    <t>13 7/8 in</t>
  </si>
  <si>
    <t>13 in</t>
  </si>
  <si>
    <t>22 1/2 in</t>
  </si>
  <si>
    <t>17 1/4 in</t>
  </si>
  <si>
    <t>8 1/4 in</t>
  </si>
  <si>
    <t>24 1/4 in</t>
  </si>
  <si>
    <t>15 1/8 in</t>
  </si>
  <si>
    <t>14 1/4 in</t>
  </si>
  <si>
    <t>17 3/4 in</t>
  </si>
  <si>
    <t>14 in</t>
  </si>
  <si>
    <t>8 1/2 in</t>
  </si>
  <si>
    <t>25 1/4 in</t>
  </si>
  <si>
    <t>11 1/4 in</t>
  </si>
  <si>
    <t>18 3/4 in</t>
  </si>
  <si>
    <t>24 1/2 in</t>
  </si>
  <si>
    <t>18 1/4 in</t>
  </si>
  <si>
    <t>8 3/4 in</t>
  </si>
  <si>
    <t>26 1/4 in</t>
  </si>
  <si>
    <t>16 3/8 in</t>
  </si>
  <si>
    <t>15 1/4 in</t>
  </si>
  <si>
    <t>CAO BAO TÚI SAU</t>
  </si>
  <si>
    <t>RỘNG BAO TÚI SAU</t>
  </si>
  <si>
    <t>VỊ TRÍ ARTWORK BÊN TRÁI NGƯỜI MẶC TỪ CẠNH LAI</t>
  </si>
  <si>
    <t>VỊ TRÍ ARTWORK BÊN TRÁI NGƯỜI MẶC TỪ SƯỜN NGOÀI</t>
  </si>
  <si>
    <t>KHÔNG BAO GỒM ĐƯỜNG CHỈ DIỄU OVERLOCK</t>
  </si>
  <si>
    <t>THEO QUẦN MẪU PPS MÀU WHITE</t>
  </si>
  <si>
    <t>VẢI SẼ KHỔ THEO RẬP CỦA PHÒNG KĨ THUẬT CHUYỂN ĐI CẮT LASER</t>
  </si>
  <si>
    <t>VẢI CẮT LASER VỀ SẼ CẮT GỌT BÁN THÀNH PHẨM THEO SƠ ĐỒ: PHỐI SƯỜN + PHỐI LAI TRƯỚC + PHỐI ĐÔ SAU</t>
  </si>
  <si>
    <t>LƯU Ý:  VẢI XẺ KHỔ 60X60CM THEO SƠ ĐỒ ĐỂ CHUYỂN  ĐI LASER</t>
  </si>
  <si>
    <t>VẢI CẮT LASER VỀ CẮT GỌT BÁN THÀNH PHẨM VÀ CHUYỂN ĐI IN</t>
  </si>
  <si>
    <t>ALSS25P0765001U00F, 
LOT 1514, ÁNH A, CẤP241M
(VẢI XẺ KHỔ CHUYỂN ĐI CẮT LASER)</t>
  </si>
  <si>
    <t xml:space="preserve">ALSS25P0765001U00F, LOT 1513B, ÁNH A, CẤP TRIỆT TIÊU: 204M
LOT 1513, ÁNH A, CẤP 50M
</t>
  </si>
  <si>
    <t>ALSS25P0765001U00F, LOT 1513, ÁNH A, CẤP 179M
(VẢI XẺ KHỔ CHUYỂN ĐI CẮT LASER)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</si>
</sst>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theme="9" tint="-0.249977111117893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sz val="22"/>
      <name val="Arial"/>
      <family val="2"/>
    </font>
    <font>
      <sz val="22"/>
      <color rgb="FF052937"/>
      <name val="Arial"/>
      <family val="2"/>
    </font>
    <font>
      <sz val="22"/>
      <color theme="1"/>
      <name val="Calibri"/>
      <family val="2"/>
      <scheme val="minor"/>
    </font>
    <font>
      <b/>
      <sz val="28"/>
      <color theme="1"/>
      <name val="Muli"/>
    </font>
    <font>
      <b/>
      <sz val="18"/>
      <name val="Muli"/>
    </font>
    <font>
      <b/>
      <sz val="72"/>
      <color theme="1"/>
      <name val="Muli"/>
    </font>
    <font>
      <b/>
      <sz val="22"/>
      <color theme="1"/>
      <name val="Times New Roman"/>
      <family val="1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28"/>
      <color theme="9" tint="-0.249977111117893"/>
      <name val="Muli"/>
    </font>
    <font>
      <b/>
      <sz val="22"/>
      <color rgb="FF000000"/>
      <name val="Muli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  <fill>
      <patternFill patternType="solid">
        <fgColor rgb="FFF5FAFF"/>
      </patternFill>
    </fill>
    <fill>
      <patternFill patternType="solid">
        <fgColor rgb="FFFFEFF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  <xf numFmtId="0" fontId="95" fillId="0" borderId="0"/>
    <xf numFmtId="0" fontId="95" fillId="0" borderId="0"/>
    <xf numFmtId="0" fontId="1" fillId="0" borderId="0"/>
  </cellStyleXfs>
  <cellXfs count="60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0" fontId="31" fillId="2" borderId="47" xfId="0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1" fontId="53" fillId="2" borderId="0" xfId="0" applyNumberFormat="1" applyFont="1" applyFill="1" applyAlignment="1">
      <alignment vertical="center"/>
    </xf>
    <xf numFmtId="0" fontId="31" fillId="2" borderId="67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0" fontId="96" fillId="0" borderId="0" xfId="128" applyFont="1" applyAlignment="1">
      <alignment horizontal="left" vertical="center"/>
    </xf>
    <xf numFmtId="0" fontId="97" fillId="0" borderId="0" xfId="128" applyFont="1" applyAlignment="1">
      <alignment vertical="center" wrapText="1"/>
    </xf>
    <xf numFmtId="0" fontId="98" fillId="0" borderId="0" xfId="128" applyFont="1" applyAlignment="1">
      <alignment horizontal="left" vertical="center"/>
    </xf>
    <xf numFmtId="0" fontId="99" fillId="0" borderId="0" xfId="128" applyFont="1" applyAlignment="1">
      <alignment vertical="center" wrapText="1"/>
    </xf>
    <xf numFmtId="0" fontId="101" fillId="0" borderId="50" xfId="128" applyFont="1" applyBorder="1" applyAlignment="1">
      <alignment horizontal="center" vertical="center" wrapText="1"/>
    </xf>
    <xf numFmtId="0" fontId="102" fillId="0" borderId="50" xfId="128" applyFont="1" applyBorder="1" applyAlignment="1">
      <alignment horizontal="center" vertical="center" wrapText="1"/>
    </xf>
    <xf numFmtId="0" fontId="102" fillId="0" borderId="0" xfId="128" applyFont="1" applyAlignment="1">
      <alignment horizontal="center" vertical="center"/>
    </xf>
    <xf numFmtId="0" fontId="103" fillId="0" borderId="50" xfId="129" applyFont="1" applyBorder="1" applyAlignment="1">
      <alignment horizontal="left" vertical="center" wrapText="1"/>
    </xf>
    <xf numFmtId="0" fontId="95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104" fillId="0" borderId="0" xfId="128" applyFont="1" applyAlignment="1">
      <alignment horizontal="left" vertical="center"/>
    </xf>
    <xf numFmtId="0" fontId="105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07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26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26" fillId="0" borderId="0" xfId="2" applyFont="1" applyAlignment="1">
      <alignment horizontal="left" vertical="center"/>
    </xf>
    <xf numFmtId="0" fontId="53" fillId="5" borderId="50" xfId="2" applyFont="1" applyFill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5" borderId="50" xfId="2" applyFont="1" applyFill="1" applyBorder="1" applyAlignment="1">
      <alignment horizontal="center" vertical="center"/>
    </xf>
    <xf numFmtId="0" fontId="53" fillId="0" borderId="0" xfId="2" applyFont="1" applyAlignment="1">
      <alignment vertical="center"/>
    </xf>
    <xf numFmtId="1" fontId="53" fillId="0" borderId="50" xfId="2" applyNumberFormat="1" applyFont="1" applyBorder="1" applyAlignment="1">
      <alignment horizontal="center" vertical="center" wrapText="1"/>
    </xf>
    <xf numFmtId="1" fontId="53" fillId="5" borderId="50" xfId="2" applyNumberFormat="1" applyFont="1" applyFill="1" applyBorder="1" applyAlignment="1">
      <alignment horizontal="center" vertical="center" wrapText="1"/>
    </xf>
    <xf numFmtId="0" fontId="52" fillId="0" borderId="50" xfId="2" quotePrefix="1" applyFont="1" applyBorder="1" applyAlignment="1">
      <alignment horizontal="center" vertical="center" wrapText="1"/>
    </xf>
    <xf numFmtId="0" fontId="53" fillId="5" borderId="51" xfId="2" applyFont="1" applyFill="1" applyBorder="1" applyAlignment="1">
      <alignment horizontal="center" vertical="center" wrapText="1"/>
    </xf>
    <xf numFmtId="0" fontId="99" fillId="0" borderId="0" xfId="128" applyFont="1" applyAlignment="1">
      <alignment horizontal="center" vertical="center" wrapText="1"/>
    </xf>
    <xf numFmtId="0" fontId="100" fillId="0" borderId="0" xfId="128" applyFont="1" applyAlignment="1">
      <alignment horizontal="center" vertical="center" wrapText="1"/>
    </xf>
    <xf numFmtId="0" fontId="95" fillId="0" borderId="0" xfId="128" applyAlignment="1">
      <alignment horizontal="center" vertical="top"/>
    </xf>
    <xf numFmtId="0" fontId="108" fillId="0" borderId="50" xfId="0" applyFont="1" applyBorder="1" applyAlignment="1">
      <alignment horizontal="left" vertical="top" wrapText="1"/>
    </xf>
    <xf numFmtId="0" fontId="108" fillId="0" borderId="50" xfId="0" applyFont="1" applyBorder="1" applyAlignment="1">
      <alignment vertical="top" wrapText="1"/>
    </xf>
    <xf numFmtId="0" fontId="103" fillId="0" borderId="50" xfId="0" applyFont="1" applyBorder="1" applyAlignment="1">
      <alignment vertical="top" wrapText="1"/>
    </xf>
    <xf numFmtId="0" fontId="108" fillId="50" borderId="50" xfId="0" applyFont="1" applyFill="1" applyBorder="1" applyAlignment="1">
      <alignment vertical="top" wrapText="1"/>
    </xf>
    <xf numFmtId="0" fontId="108" fillId="49" borderId="50" xfId="0" applyFont="1" applyFill="1" applyBorder="1" applyAlignment="1">
      <alignment vertical="top" wrapText="1"/>
    </xf>
    <xf numFmtId="0" fontId="110" fillId="0" borderId="50" xfId="0" applyFont="1" applyBorder="1" applyAlignment="1">
      <alignment vertical="top" wrapText="1"/>
    </xf>
    <xf numFmtId="0" fontId="108" fillId="51" borderId="50" xfId="0" applyFont="1" applyFill="1" applyBorder="1" applyAlignment="1">
      <alignment vertical="top" wrapText="1"/>
    </xf>
    <xf numFmtId="0" fontId="109" fillId="0" borderId="50" xfId="0" applyFont="1" applyBorder="1" applyAlignment="1">
      <alignment vertical="top" wrapText="1"/>
    </xf>
    <xf numFmtId="0" fontId="111" fillId="2" borderId="1" xfId="0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1" fillId="2" borderId="1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vertical="center"/>
    </xf>
    <xf numFmtId="0" fontId="111" fillId="13" borderId="2" xfId="0" applyFont="1" applyFill="1" applyBorder="1" applyAlignment="1">
      <alignment horizontal="center" vertical="center"/>
    </xf>
    <xf numFmtId="0" fontId="111" fillId="5" borderId="2" xfId="0" applyFont="1" applyFill="1" applyBorder="1" applyAlignment="1">
      <alignment vertical="center"/>
    </xf>
    <xf numFmtId="0" fontId="111" fillId="3" borderId="0" xfId="0" applyFont="1" applyFill="1" applyAlignment="1">
      <alignment horizontal="left" vertical="center"/>
    </xf>
    <xf numFmtId="0" fontId="50" fillId="13" borderId="2" xfId="0" applyFont="1" applyFill="1" applyBorder="1" applyAlignment="1">
      <alignment horizontal="center" vertical="center"/>
    </xf>
    <xf numFmtId="0" fontId="50" fillId="5" borderId="2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left" vertical="center"/>
    </xf>
    <xf numFmtId="0" fontId="62" fillId="2" borderId="0" xfId="0" applyFont="1" applyFill="1" applyAlignment="1">
      <alignment vertical="center"/>
    </xf>
    <xf numFmtId="0" fontId="58" fillId="2" borderId="0" xfId="0" quotePrefix="1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0" fontId="40" fillId="2" borderId="0" xfId="0" applyFont="1" applyFill="1" applyAlignment="1">
      <alignment vertical="center" wrapText="1"/>
    </xf>
    <xf numFmtId="166" fontId="40" fillId="2" borderId="0" xfId="0" applyNumberFormat="1" applyFont="1" applyFill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112" fillId="2" borderId="5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vertical="center"/>
    </xf>
    <xf numFmtId="0" fontId="32" fillId="2" borderId="50" xfId="0" quotePrefix="1" applyFont="1" applyFill="1" applyBorder="1" applyAlignment="1">
      <alignment horizontal="left" vertical="center" wrapText="1"/>
    </xf>
    <xf numFmtId="1" fontId="32" fillId="2" borderId="50" xfId="0" applyNumberFormat="1" applyFont="1" applyFill="1" applyBorder="1" applyAlignment="1">
      <alignment horizontal="center" vertical="center" wrapText="1"/>
    </xf>
    <xf numFmtId="0" fontId="31" fillId="3" borderId="50" xfId="0" applyFont="1" applyFill="1" applyBorder="1" applyAlignment="1">
      <alignment horizontal="center" vertical="center"/>
    </xf>
    <xf numFmtId="0" fontId="62" fillId="2" borderId="19" xfId="0" applyFont="1" applyFill="1" applyBorder="1" applyAlignment="1">
      <alignment horizontal="center" vertical="center" wrapText="1"/>
    </xf>
    <xf numFmtId="0" fontId="62" fillId="2" borderId="20" xfId="0" applyFont="1" applyFill="1" applyBorder="1" applyAlignment="1">
      <alignment horizontal="center" vertical="center" wrapText="1"/>
    </xf>
    <xf numFmtId="0" fontId="62" fillId="2" borderId="21" xfId="0" applyFont="1" applyFill="1" applyBorder="1" applyAlignment="1">
      <alignment vertical="center"/>
    </xf>
    <xf numFmtId="0" fontId="62" fillId="2" borderId="27" xfId="0" applyFont="1" applyFill="1" applyBorder="1" applyAlignment="1">
      <alignment horizontal="center" vertical="center" wrapText="1"/>
    </xf>
    <xf numFmtId="0" fontId="62" fillId="2" borderId="24" xfId="0" applyFont="1" applyFill="1" applyBorder="1" applyAlignment="1">
      <alignment horizontal="center" vertical="center" wrapText="1"/>
    </xf>
    <xf numFmtId="0" fontId="62" fillId="2" borderId="28" xfId="0" applyFont="1" applyFill="1" applyBorder="1" applyAlignment="1">
      <alignment vertical="center"/>
    </xf>
    <xf numFmtId="1" fontId="57" fillId="0" borderId="0" xfId="1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1" fontId="32" fillId="2" borderId="0" xfId="0" applyNumberFormat="1" applyFont="1" applyFill="1" applyAlignment="1">
      <alignment horizontal="center" vertical="center"/>
    </xf>
    <xf numFmtId="1" fontId="32" fillId="2" borderId="0" xfId="0" quotePrefix="1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52" fillId="0" borderId="0" xfId="2" applyFont="1" applyAlignment="1">
      <alignment vertical="center" wrapText="1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13" fillId="0" borderId="0" xfId="0" applyFont="1" applyAlignment="1">
      <alignment vertical="center" wrapText="1"/>
    </xf>
    <xf numFmtId="0" fontId="98" fillId="0" borderId="0" xfId="128" applyFont="1" applyAlignment="1">
      <alignment horizontal="left" vertical="center" wrapText="1"/>
    </xf>
    <xf numFmtId="0" fontId="104" fillId="0" borderId="50" xfId="128" applyFont="1" applyBorder="1" applyAlignment="1">
      <alignment horizontal="left" vertical="center"/>
    </xf>
    <xf numFmtId="0" fontId="95" fillId="0" borderId="0" xfId="128" applyAlignment="1">
      <alignment horizontal="left" vertical="top" wrapText="1"/>
    </xf>
    <xf numFmtId="0" fontId="37" fillId="0" borderId="0" xfId="59" applyFont="1"/>
    <xf numFmtId="0" fontId="1" fillId="0" borderId="0" xfId="131"/>
    <xf numFmtId="0" fontId="115" fillId="9" borderId="50" xfId="131" applyFont="1" applyFill="1" applyBorder="1" applyAlignment="1">
      <alignment vertical="center"/>
    </xf>
    <xf numFmtId="0" fontId="116" fillId="0" borderId="50" xfId="131" applyFont="1" applyBorder="1" applyAlignment="1">
      <alignment horizontal="center"/>
    </xf>
    <xf numFmtId="0" fontId="116" fillId="0" borderId="50" xfId="131" quotePrefix="1" applyFont="1" applyBorder="1" applyAlignment="1">
      <alignment horizontal="center"/>
    </xf>
    <xf numFmtId="16" fontId="116" fillId="0" borderId="50" xfId="131" quotePrefix="1" applyNumberFormat="1" applyFont="1" applyBorder="1" applyAlignment="1">
      <alignment horizontal="center"/>
    </xf>
    <xf numFmtId="0" fontId="117" fillId="0" borderId="0" xfId="59" applyFont="1" applyAlignment="1">
      <alignment vertical="center"/>
    </xf>
    <xf numFmtId="0" fontId="117" fillId="5" borderId="71" xfId="59" applyFont="1" applyFill="1" applyBorder="1" applyAlignment="1">
      <alignment horizontal="left" vertical="center"/>
    </xf>
    <xf numFmtId="14" fontId="117" fillId="52" borderId="71" xfId="59" applyNumberFormat="1" applyFont="1" applyFill="1" applyBorder="1" applyAlignment="1">
      <alignment horizontal="center" vertical="center"/>
    </xf>
    <xf numFmtId="0" fontId="117" fillId="0" borderId="5" xfId="59" applyFont="1" applyBorder="1" applyAlignment="1">
      <alignment horizontal="center" vertical="center"/>
    </xf>
    <xf numFmtId="0" fontId="117" fillId="52" borderId="71" xfId="59" applyFont="1" applyFill="1" applyBorder="1" applyAlignment="1">
      <alignment horizontal="center" vertical="center"/>
    </xf>
    <xf numFmtId="0" fontId="117" fillId="52" borderId="71" xfId="59" applyFont="1" applyFill="1" applyBorder="1" applyAlignment="1">
      <alignment horizontal="left" vertical="center"/>
    </xf>
    <xf numFmtId="0" fontId="117" fillId="0" borderId="0" xfId="59" applyFont="1" applyAlignment="1">
      <alignment horizontal="left" vertical="center"/>
    </xf>
    <xf numFmtId="0" fontId="117" fillId="0" borderId="0" xfId="59" applyFont="1" applyAlignment="1">
      <alignment horizontal="center" vertical="center"/>
    </xf>
    <xf numFmtId="0" fontId="1" fillId="0" borderId="22" xfId="131" applyBorder="1"/>
    <xf numFmtId="0" fontId="37" fillId="0" borderId="20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117" fillId="0" borderId="71" xfId="59" applyFont="1" applyBorder="1" applyAlignment="1">
      <alignment horizontal="center" vertical="center"/>
    </xf>
    <xf numFmtId="0" fontId="117" fillId="0" borderId="71" xfId="59" applyFont="1" applyBorder="1" applyAlignment="1">
      <alignment horizontal="center" vertical="center" wrapText="1"/>
    </xf>
    <xf numFmtId="0" fontId="117" fillId="0" borderId="0" xfId="59" applyFont="1" applyAlignment="1">
      <alignment horizontal="left" vertical="center" wrapText="1"/>
    </xf>
    <xf numFmtId="0" fontId="117" fillId="0" borderId="0" xfId="131" applyFont="1" applyAlignment="1">
      <alignment vertical="center"/>
    </xf>
    <xf numFmtId="0" fontId="117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20" fillId="2" borderId="1" xfId="0" applyFont="1" applyFill="1" applyBorder="1" applyAlignment="1">
      <alignment horizontal="left" vertical="center"/>
    </xf>
    <xf numFmtId="164" fontId="32" fillId="0" borderId="46" xfId="0" quotePrefix="1" applyNumberFormat="1" applyFont="1" applyBorder="1" applyAlignment="1">
      <alignment horizontal="left" vertical="center"/>
    </xf>
    <xf numFmtId="0" fontId="32" fillId="0" borderId="46" xfId="0" applyFont="1" applyBorder="1" applyAlignment="1">
      <alignment vertical="center"/>
    </xf>
    <xf numFmtId="0" fontId="32" fillId="0" borderId="46" xfId="0" applyFont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2" fontId="31" fillId="2" borderId="50" xfId="0" applyNumberFormat="1" applyFont="1" applyFill="1" applyBorder="1" applyAlignment="1">
      <alignment horizontal="center" vertical="center" wrapText="1"/>
    </xf>
    <xf numFmtId="165" fontId="31" fillId="2" borderId="50" xfId="0" applyNumberFormat="1" applyFont="1" applyFill="1" applyBorder="1" applyAlignment="1">
      <alignment horizontal="center" vertical="center" wrapText="1"/>
    </xf>
    <xf numFmtId="0" fontId="51" fillId="2" borderId="50" xfId="0" applyFont="1" applyFill="1" applyBorder="1" applyAlignment="1">
      <alignment horizontal="center" vertical="center" wrapText="1"/>
    </xf>
    <xf numFmtId="0" fontId="51" fillId="2" borderId="50" xfId="0" applyFont="1" applyFill="1" applyBorder="1" applyAlignment="1">
      <alignment horizontal="center" vertical="center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5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176" fontId="51" fillId="2" borderId="50" xfId="0" applyNumberFormat="1" applyFont="1" applyFill="1" applyBorder="1" applyAlignment="1">
      <alignment horizontal="center" vertical="center"/>
    </xf>
    <xf numFmtId="3" fontId="50" fillId="0" borderId="50" xfId="0" applyNumberFormat="1" applyFont="1" applyBorder="1" applyAlignment="1">
      <alignment horizontal="center" vertical="center"/>
    </xf>
    <xf numFmtId="0" fontId="102" fillId="53" borderId="50" xfId="128" applyFont="1" applyFill="1" applyBorder="1" applyAlignment="1">
      <alignment horizontal="center" vertical="center"/>
    </xf>
    <xf numFmtId="0" fontId="114" fillId="53" borderId="50" xfId="130" applyFont="1" applyFill="1" applyBorder="1" applyAlignment="1">
      <alignment horizontal="left" vertical="center"/>
    </xf>
    <xf numFmtId="0" fontId="114" fillId="53" borderId="50" xfId="130" applyFont="1" applyFill="1" applyBorder="1" applyAlignment="1">
      <alignment horizontal="center" vertical="center"/>
    </xf>
    <xf numFmtId="0" fontId="102" fillId="53" borderId="50" xfId="128" applyFont="1" applyFill="1" applyBorder="1" applyAlignment="1">
      <alignment horizontal="center" vertical="center" wrapText="1"/>
    </xf>
    <xf numFmtId="16" fontId="99" fillId="0" borderId="0" xfId="128" applyNumberFormat="1" applyFont="1" applyAlignment="1">
      <alignment vertical="center" wrapText="1"/>
    </xf>
    <xf numFmtId="0" fontId="121" fillId="0" borderId="50" xfId="128" applyFont="1" applyBorder="1" applyAlignment="1">
      <alignment horizontal="left" vertical="center" wrapText="1"/>
    </xf>
    <xf numFmtId="0" fontId="26" fillId="3" borderId="50" xfId="0" applyFont="1" applyFill="1" applyBorder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70" fillId="0" borderId="0" xfId="0" applyFont="1" applyAlignment="1">
      <alignment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68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23" xfId="0" quotePrefix="1" applyNumberFormat="1" applyFont="1" applyFill="1" applyBorder="1" applyAlignment="1">
      <alignment horizontal="center" vertical="center"/>
    </xf>
    <xf numFmtId="0" fontId="53" fillId="10" borderId="50" xfId="0" applyFont="1" applyFill="1" applyBorder="1" applyAlignment="1">
      <alignment horizontal="center" vertical="center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9" xfId="1" applyNumberFormat="1" applyFont="1" applyBorder="1" applyAlignment="1">
      <alignment horizontal="center" vertical="center" wrapText="1"/>
    </xf>
    <xf numFmtId="0" fontId="27" fillId="5" borderId="69" xfId="0" applyFont="1" applyFill="1" applyBorder="1" applyAlignment="1">
      <alignment horizontal="center" vertical="center" wrapText="1"/>
    </xf>
    <xf numFmtId="0" fontId="51" fillId="2" borderId="56" xfId="0" applyFont="1" applyFill="1" applyBorder="1" applyAlignment="1">
      <alignment horizontal="center" vertical="center" wrapText="1"/>
    </xf>
    <xf numFmtId="0" fontId="51" fillId="2" borderId="26" xfId="0" applyFont="1" applyFill="1" applyBorder="1" applyAlignment="1">
      <alignment horizontal="center" vertical="center" wrapText="1"/>
    </xf>
    <xf numFmtId="1" fontId="111" fillId="0" borderId="50" xfId="0" applyNumberFormat="1" applyFont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51" fillId="2" borderId="51" xfId="0" quotePrefix="1" applyFont="1" applyFill="1" applyBorder="1" applyAlignment="1">
      <alignment horizontal="center" vertical="center" wrapText="1"/>
    </xf>
    <xf numFmtId="0" fontId="51" fillId="2" borderId="48" xfId="0" quotePrefix="1" applyFont="1" applyFill="1" applyBorder="1" applyAlignment="1">
      <alignment horizontal="center" vertical="center" wrapText="1"/>
    </xf>
    <xf numFmtId="0" fontId="51" fillId="2" borderId="49" xfId="0" quotePrefix="1" applyFont="1" applyFill="1" applyBorder="1" applyAlignment="1">
      <alignment horizontal="center" vertical="center" wrapText="1"/>
    </xf>
    <xf numFmtId="1" fontId="32" fillId="2" borderId="26" xfId="0" applyNumberFormat="1" applyFont="1" applyFill="1" applyBorder="1" applyAlignment="1">
      <alignment horizontal="center" vertical="center"/>
    </xf>
    <xf numFmtId="0" fontId="26" fillId="3" borderId="0" xfId="0" quotePrefix="1" applyFont="1" applyFill="1" applyAlignment="1">
      <alignment horizontal="left" vertical="center" wrapText="1"/>
    </xf>
    <xf numFmtId="0" fontId="50" fillId="0" borderId="19" xfId="0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 wrapText="1"/>
    </xf>
    <xf numFmtId="0" fontId="50" fillId="0" borderId="22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0" fillId="0" borderId="23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4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15" fontId="32" fillId="0" borderId="46" xfId="0" quotePrefix="1" applyNumberFormat="1" applyFont="1" applyBorder="1" applyAlignment="1">
      <alignment horizontal="left" vertical="center"/>
    </xf>
    <xf numFmtId="15" fontId="32" fillId="0" borderId="46" xfId="0" applyNumberFormat="1" applyFont="1" applyBorder="1" applyAlignment="1">
      <alignment horizontal="left" vertical="center"/>
    </xf>
    <xf numFmtId="0" fontId="27" fillId="5" borderId="50" xfId="0" applyFont="1" applyFill="1" applyBorder="1" applyAlignment="1">
      <alignment horizontal="center" vertical="center"/>
    </xf>
    <xf numFmtId="0" fontId="53" fillId="15" borderId="0" xfId="0" applyFont="1" applyFill="1" applyAlignment="1">
      <alignment horizontal="left" vertical="center"/>
    </xf>
    <xf numFmtId="1" fontId="32" fillId="2" borderId="50" xfId="0" quotePrefix="1" applyNumberFormat="1" applyFont="1" applyFill="1" applyBorder="1" applyAlignment="1">
      <alignment horizontal="center" vertical="center"/>
    </xf>
    <xf numFmtId="1" fontId="32" fillId="2" borderId="56" xfId="0" quotePrefix="1" applyNumberFormat="1" applyFont="1" applyFill="1" applyBorder="1" applyAlignment="1">
      <alignment horizontal="center" vertical="center" wrapText="1"/>
    </xf>
    <xf numFmtId="1" fontId="32" fillId="2" borderId="68" xfId="0" quotePrefix="1" applyNumberFormat="1" applyFont="1" applyFill="1" applyBorder="1" applyAlignment="1">
      <alignment horizontal="center" vertical="center" wrapText="1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1" fontId="32" fillId="2" borderId="56" xfId="0" applyNumberFormat="1" applyFont="1" applyFill="1" applyBorder="1" applyAlignment="1">
      <alignment horizontal="center" vertical="center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left" vertical="center" wrapText="1"/>
    </xf>
    <xf numFmtId="0" fontId="32" fillId="3" borderId="49" xfId="0" applyFont="1" applyFill="1" applyBorder="1" applyAlignment="1">
      <alignment horizontal="left" vertical="center" wrapText="1"/>
    </xf>
    <xf numFmtId="0" fontId="32" fillId="3" borderId="47" xfId="0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0" fontId="51" fillId="2" borderId="51" xfId="0" applyFont="1" applyFill="1" applyBorder="1" applyAlignment="1">
      <alignment horizontal="center" vertical="center" wrapText="1"/>
    </xf>
    <xf numFmtId="0" fontId="51" fillId="2" borderId="49" xfId="0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center" vertical="center" wrapText="1"/>
    </xf>
    <xf numFmtId="0" fontId="53" fillId="5" borderId="50" xfId="2" applyFont="1" applyFill="1" applyBorder="1" applyAlignment="1">
      <alignment horizontal="center" vertical="center" wrapText="1"/>
    </xf>
    <xf numFmtId="1" fontId="53" fillId="0" borderId="50" xfId="2" applyNumberFormat="1" applyFont="1" applyBorder="1" applyAlignment="1">
      <alignment horizontal="center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5" borderId="48" xfId="2" applyNumberFormat="1" applyFont="1" applyFill="1" applyBorder="1" applyAlignment="1">
      <alignment horizontal="center" vertical="center" wrapText="1"/>
    </xf>
    <xf numFmtId="1" fontId="53" fillId="5" borderId="49" xfId="2" applyNumberFormat="1" applyFont="1" applyFill="1" applyBorder="1" applyAlignment="1">
      <alignment horizontal="center" vertical="center" wrapText="1"/>
    </xf>
    <xf numFmtId="1" fontId="53" fillId="0" borderId="51" xfId="2" applyNumberFormat="1" applyFont="1" applyBorder="1" applyAlignment="1">
      <alignment horizontal="center" vertical="center" wrapText="1"/>
    </xf>
    <xf numFmtId="1" fontId="53" fillId="0" borderId="49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1" fillId="0" borderId="56" xfId="2" applyNumberFormat="1" applyFont="1" applyBorder="1" applyAlignment="1">
      <alignment horizontal="center" vertical="center" wrapText="1"/>
    </xf>
    <xf numFmtId="1" fontId="51" fillId="0" borderId="25" xfId="2" applyNumberFormat="1" applyFont="1" applyBorder="1" applyAlignment="1">
      <alignment horizontal="center" vertical="center" wrapText="1"/>
    </xf>
    <xf numFmtId="1" fontId="52" fillId="0" borderId="50" xfId="2" applyNumberFormat="1" applyFont="1" applyBorder="1" applyAlignment="1">
      <alignment horizontal="center" vertical="center" wrapText="1"/>
    </xf>
    <xf numFmtId="0" fontId="38" fillId="5" borderId="71" xfId="59" applyFont="1" applyFill="1" applyBorder="1" applyAlignment="1">
      <alignment horizontal="center" vertical="center"/>
    </xf>
    <xf numFmtId="0" fontId="117" fillId="5" borderId="71" xfId="59" applyFont="1" applyFill="1" applyBorder="1" applyAlignment="1">
      <alignment horizontal="left" vertical="center"/>
    </xf>
    <xf numFmtId="0" fontId="117" fillId="0" borderId="5" xfId="59" applyFont="1" applyBorder="1" applyAlignment="1">
      <alignment vertical="center"/>
    </xf>
    <xf numFmtId="0" fontId="117" fillId="0" borderId="5" xfId="59" applyFont="1" applyBorder="1" applyAlignment="1">
      <alignment horizontal="left" vertical="center"/>
    </xf>
    <xf numFmtId="0" fontId="117" fillId="0" borderId="71" xfId="59" applyFont="1" applyBorder="1" applyAlignment="1">
      <alignment horizontal="left" vertical="center" wrapText="1"/>
    </xf>
    <xf numFmtId="0" fontId="117" fillId="0" borderId="0" xfId="59" applyFont="1" applyAlignment="1">
      <alignment horizontal="left" vertical="center" wrapText="1"/>
    </xf>
    <xf numFmtId="0" fontId="117" fillId="0" borderId="71" xfId="59" applyFont="1" applyBorder="1" applyAlignment="1">
      <alignment horizontal="center" vertical="center"/>
    </xf>
    <xf numFmtId="0" fontId="112" fillId="0" borderId="71" xfId="59" applyFont="1" applyBorder="1" applyAlignment="1">
      <alignment vertical="center" wrapText="1"/>
    </xf>
    <xf numFmtId="0" fontId="38" fillId="0" borderId="71" xfId="59" applyFont="1" applyBorder="1" applyAlignment="1">
      <alignment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4 2 3" xfId="131" xr:uid="{31701650-AD91-4B1C-8979-6D6853D6DB28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6" xfId="130" xr:uid="{F08CFC5B-0E0B-4A28-ADD3-E504CB5F0C48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emf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emf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1.emf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119062</xdr:colOff>
      <xdr:row>5</xdr:row>
      <xdr:rowOff>22844</xdr:rowOff>
    </xdr:from>
    <xdr:to>
      <xdr:col>16</xdr:col>
      <xdr:colOff>1571625</xdr:colOff>
      <xdr:row>7</xdr:row>
      <xdr:rowOff>229003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F4A11-67FA-7AEA-21AF-B94843C15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45187" y="2689844"/>
          <a:ext cx="4881563" cy="1682534"/>
        </a:xfrm>
        <a:prstGeom prst="rect">
          <a:avLst/>
        </a:prstGeom>
      </xdr:spPr>
    </xdr:pic>
    <xdr:clientData/>
  </xdr:twoCellAnchor>
  <xdr:twoCellAnchor editAs="oneCell">
    <xdr:from>
      <xdr:col>9</xdr:col>
      <xdr:colOff>683827</xdr:colOff>
      <xdr:row>73</xdr:row>
      <xdr:rowOff>95249</xdr:rowOff>
    </xdr:from>
    <xdr:to>
      <xdr:col>16</xdr:col>
      <xdr:colOff>1890714</xdr:colOff>
      <xdr:row>77</xdr:row>
      <xdr:rowOff>142874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1F7B35-4407-45BB-B186-0550F221B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85515" y="27812999"/>
          <a:ext cx="9603174" cy="3309937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77</xdr:row>
      <xdr:rowOff>476250</xdr:rowOff>
    </xdr:from>
    <xdr:to>
      <xdr:col>16</xdr:col>
      <xdr:colOff>1711355</xdr:colOff>
      <xdr:row>82</xdr:row>
      <xdr:rowOff>91831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D042DA-4458-F15E-CF38-2C76537B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11600" y="58407300"/>
          <a:ext cx="7674005" cy="4511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10106342</xdr:colOff>
      <xdr:row>22</xdr:row>
      <xdr:rowOff>1680209</xdr:rowOff>
    </xdr:from>
    <xdr:to>
      <xdr:col>2</xdr:col>
      <xdr:colOff>1600660</xdr:colOff>
      <xdr:row>23</xdr:row>
      <xdr:rowOff>2496321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51C996-F617-499D-B20B-C7557EDB8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58502" y="47064929"/>
          <a:ext cx="3747278" cy="2583952"/>
        </a:xfrm>
        <a:prstGeom prst="rect">
          <a:avLst/>
        </a:prstGeom>
      </xdr:spPr>
    </xdr:pic>
    <xdr:clientData/>
  </xdr:twoCellAnchor>
  <xdr:twoCellAnchor editAs="oneCell">
    <xdr:from>
      <xdr:col>3</xdr:col>
      <xdr:colOff>1628779</xdr:colOff>
      <xdr:row>13</xdr:row>
      <xdr:rowOff>317499</xdr:rowOff>
    </xdr:from>
    <xdr:to>
      <xdr:col>3</xdr:col>
      <xdr:colOff>5832479</xdr:colOff>
      <xdr:row>13</xdr:row>
      <xdr:rowOff>2943258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9824687" y="17673654"/>
          <a:ext cx="2625759" cy="4203700"/>
        </a:xfrm>
        <a:prstGeom prst="rect">
          <a:avLst/>
        </a:prstGeom>
      </xdr:spPr>
    </xdr:pic>
    <xdr:clientData/>
  </xdr:twoCellAnchor>
  <xdr:twoCellAnchor>
    <xdr:from>
      <xdr:col>1</xdr:col>
      <xdr:colOff>9067800</xdr:colOff>
      <xdr:row>25</xdr:row>
      <xdr:rowOff>914400</xdr:rowOff>
    </xdr:from>
    <xdr:to>
      <xdr:col>2</xdr:col>
      <xdr:colOff>972503</xdr:colOff>
      <xdr:row>25</xdr:row>
      <xdr:rowOff>3032132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AC27A3D-CB46-41AE-988B-6AFF90DE1914}"/>
            </a:ext>
          </a:extLst>
        </xdr:cNvPr>
        <xdr:cNvGrpSpPr/>
      </xdr:nvGrpSpPr>
      <xdr:grpSpPr>
        <a:xfrm>
          <a:off x="17487900" y="50330100"/>
          <a:ext cx="3830003" cy="2117732"/>
          <a:chOff x="28765499" y="2095501"/>
          <a:chExt cx="2457451" cy="207645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23E834F-5B5C-E488-BF93-BFE3ECD99A9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FEF897A6-57FF-342F-2616-E47A89CFE73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11163299</xdr:colOff>
      <xdr:row>27</xdr:row>
      <xdr:rowOff>304800</xdr:rowOff>
    </xdr:from>
    <xdr:to>
      <xdr:col>2</xdr:col>
      <xdr:colOff>1280159</xdr:colOff>
      <xdr:row>27</xdr:row>
      <xdr:rowOff>3653176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D0979A-5EA8-46D9-B47D-24443C8DD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819619" y="58704480"/>
          <a:ext cx="2369820" cy="3348376"/>
        </a:xfrm>
        <a:prstGeom prst="rect">
          <a:avLst/>
        </a:prstGeom>
      </xdr:spPr>
    </xdr:pic>
    <xdr:clientData/>
  </xdr:twoCellAnchor>
  <xdr:twoCellAnchor editAs="oneCell">
    <xdr:from>
      <xdr:col>1</xdr:col>
      <xdr:colOff>10058400</xdr:colOff>
      <xdr:row>29</xdr:row>
      <xdr:rowOff>220980</xdr:rowOff>
    </xdr:from>
    <xdr:to>
      <xdr:col>2</xdr:col>
      <xdr:colOff>1648902</xdr:colOff>
      <xdr:row>31</xdr:row>
      <xdr:rowOff>7620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D19BF05-F5B0-4187-85FA-982192198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714720" y="64107060"/>
          <a:ext cx="384346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6381750</xdr:colOff>
      <xdr:row>0</xdr:row>
      <xdr:rowOff>71439</xdr:rowOff>
    </xdr:from>
    <xdr:to>
      <xdr:col>1</xdr:col>
      <xdr:colOff>11678767</xdr:colOff>
      <xdr:row>3</xdr:row>
      <xdr:rowOff>382285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CAB7C5-CABE-04F7-8965-105551BD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72938" y="71439"/>
          <a:ext cx="5297017" cy="1977721"/>
        </a:xfrm>
        <a:prstGeom prst="rect">
          <a:avLst/>
        </a:prstGeom>
      </xdr:spPr>
    </xdr:pic>
    <xdr:clientData/>
  </xdr:twoCellAnchor>
  <xdr:twoCellAnchor editAs="oneCell">
    <xdr:from>
      <xdr:col>1</xdr:col>
      <xdr:colOff>2982642</xdr:colOff>
      <xdr:row>12</xdr:row>
      <xdr:rowOff>152401</xdr:rowOff>
    </xdr:from>
    <xdr:to>
      <xdr:col>1</xdr:col>
      <xdr:colOff>10576560</xdr:colOff>
      <xdr:row>13</xdr:row>
      <xdr:rowOff>3578129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6072711-E8C6-D283-CDA7-11647454E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38962" y="16611601"/>
          <a:ext cx="7593918" cy="58641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28515625" defaultRowHeight="16.5"/>
  <cols>
    <col min="1" max="1" width="8.42578125" style="38" customWidth="1"/>
    <col min="2" max="2" width="25" style="38" customWidth="1"/>
    <col min="3" max="3" width="24.28515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28515625" style="38" customWidth="1"/>
    <col min="12" max="12" width="18.7109375" style="38" customWidth="1"/>
    <col min="13" max="13" width="14.28515625" style="38" customWidth="1"/>
    <col min="14" max="15" width="13.42578125" style="38" customWidth="1"/>
    <col min="16" max="16" width="24.28515625" style="38" customWidth="1"/>
    <col min="17" max="17" width="14.7109375" style="38" bestFit="1" customWidth="1"/>
    <col min="18" max="16384" width="9.28515625" style="38"/>
  </cols>
  <sheetData>
    <row r="1" spans="1:16" s="4" customFormat="1" ht="40.15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13" t="s">
        <v>0</v>
      </c>
      <c r="N1" s="413" t="s">
        <v>0</v>
      </c>
      <c r="O1" s="414" t="s">
        <v>1</v>
      </c>
      <c r="P1" s="414"/>
    </row>
    <row r="2" spans="1:16" s="4" customFormat="1" ht="40.15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13" t="s">
        <v>2</v>
      </c>
      <c r="N2" s="413" t="s">
        <v>2</v>
      </c>
      <c r="O2" s="415" t="s">
        <v>3</v>
      </c>
      <c r="P2" s="415"/>
    </row>
    <row r="3" spans="1:16" s="4" customFormat="1" ht="40.1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13" t="s">
        <v>4</v>
      </c>
      <c r="N3" s="413" t="s">
        <v>4</v>
      </c>
      <c r="O3" s="416" t="s">
        <v>5</v>
      </c>
      <c r="P3" s="414"/>
    </row>
    <row r="4" spans="1:16" s="5" customFormat="1" ht="33" customHeight="1" thickBot="1">
      <c r="B4" s="6" t="s">
        <v>6</v>
      </c>
      <c r="G4" s="7"/>
    </row>
    <row r="5" spans="1:16" s="5" customFormat="1" ht="58.15" customHeight="1">
      <c r="B5" s="8" t="s">
        <v>7</v>
      </c>
      <c r="C5" s="8"/>
      <c r="D5" s="6"/>
      <c r="F5" s="9"/>
      <c r="G5" s="399" t="s">
        <v>8</v>
      </c>
      <c r="H5" s="400"/>
      <c r="I5" s="400"/>
      <c r="J5" s="400"/>
      <c r="K5" s="400"/>
      <c r="L5" s="401"/>
    </row>
    <row r="6" spans="1:16" s="10" customFormat="1" ht="58.15" customHeight="1">
      <c r="B6" s="11" t="s">
        <v>9</v>
      </c>
      <c r="C6" s="11"/>
      <c r="D6" s="12" t="s">
        <v>10</v>
      </c>
      <c r="E6" s="14"/>
      <c r="F6" s="11"/>
      <c r="G6" s="402"/>
      <c r="H6" s="403"/>
      <c r="I6" s="403"/>
      <c r="J6" s="403"/>
      <c r="K6" s="403"/>
      <c r="L6" s="404"/>
      <c r="M6" s="13"/>
      <c r="N6" s="13"/>
      <c r="O6" s="13"/>
      <c r="P6" s="13"/>
    </row>
    <row r="7" spans="1:16" s="10" customFormat="1" ht="58.15" customHeight="1">
      <c r="B7" s="11" t="s">
        <v>11</v>
      </c>
      <c r="C7" s="11"/>
      <c r="D7" s="12" t="s">
        <v>12</v>
      </c>
      <c r="E7" s="12"/>
      <c r="F7" s="11"/>
      <c r="G7" s="402"/>
      <c r="H7" s="403"/>
      <c r="I7" s="403"/>
      <c r="J7" s="403"/>
      <c r="K7" s="403"/>
      <c r="L7" s="404"/>
      <c r="M7" s="13"/>
      <c r="N7" s="13"/>
      <c r="O7" s="13"/>
      <c r="P7" s="13"/>
    </row>
    <row r="8" spans="1:16" s="10" customFormat="1" ht="58.15" customHeight="1" thickBot="1">
      <c r="B8" s="11" t="s">
        <v>13</v>
      </c>
      <c r="C8" s="11"/>
      <c r="D8" s="408" t="s">
        <v>14</v>
      </c>
      <c r="E8" s="408"/>
      <c r="F8" s="408"/>
      <c r="G8" s="405"/>
      <c r="H8" s="406"/>
      <c r="I8" s="406"/>
      <c r="J8" s="406"/>
      <c r="K8" s="406"/>
      <c r="L8" s="407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17" t="s">
        <v>17</v>
      </c>
      <c r="C10" s="317"/>
      <c r="D10" s="136" t="s">
        <v>18</v>
      </c>
      <c r="E10" s="136"/>
      <c r="F10" s="136"/>
      <c r="G10" s="318"/>
      <c r="H10" s="136"/>
      <c r="I10" s="182"/>
      <c r="J10" s="182" t="s">
        <v>19</v>
      </c>
      <c r="K10" s="182"/>
      <c r="L10" s="182" t="s">
        <v>20</v>
      </c>
      <c r="M10" s="319"/>
      <c r="N10" s="319"/>
      <c r="O10" s="319"/>
      <c r="P10" s="319"/>
    </row>
    <row r="11" spans="1:16" s="15" customFormat="1" ht="68.25" customHeight="1">
      <c r="B11" s="182" t="s">
        <v>21</v>
      </c>
      <c r="C11" s="182"/>
      <c r="D11" s="409">
        <v>44964</v>
      </c>
      <c r="E11" s="410"/>
      <c r="F11" s="410"/>
      <c r="G11" s="321"/>
      <c r="H11" s="320"/>
      <c r="I11" s="182"/>
      <c r="J11" s="182" t="s">
        <v>22</v>
      </c>
      <c r="K11" s="182"/>
      <c r="L11" s="411" t="s">
        <v>23</v>
      </c>
      <c r="M11" s="411"/>
      <c r="N11" s="411"/>
      <c r="O11" s="411"/>
      <c r="P11" s="411"/>
    </row>
    <row r="12" spans="1:16" s="15" customFormat="1" ht="33">
      <c r="B12" s="182" t="s">
        <v>24</v>
      </c>
      <c r="C12" s="182"/>
      <c r="D12" s="322"/>
      <c r="E12" s="182"/>
      <c r="F12" s="182"/>
      <c r="G12" s="323"/>
      <c r="H12" s="324"/>
      <c r="I12" s="182"/>
      <c r="J12" s="182" t="s">
        <v>25</v>
      </c>
      <c r="L12" s="182" t="s">
        <v>26</v>
      </c>
      <c r="M12" s="182"/>
      <c r="N12" s="324"/>
      <c r="O12" s="324"/>
      <c r="P12" s="319"/>
    </row>
    <row r="13" spans="1:16" s="15" customFormat="1" ht="33">
      <c r="B13" s="412"/>
      <c r="C13" s="412"/>
      <c r="D13" s="412"/>
      <c r="E13" s="412"/>
      <c r="F13" s="412"/>
      <c r="G13" s="323"/>
      <c r="H13" s="324"/>
      <c r="I13" s="182"/>
      <c r="J13" s="182" t="s">
        <v>27</v>
      </c>
      <c r="K13" s="182"/>
      <c r="L13" s="182" t="s">
        <v>28</v>
      </c>
      <c r="M13" s="324"/>
      <c r="N13" s="319"/>
      <c r="O13" s="319"/>
      <c r="P13" s="324"/>
    </row>
    <row r="14" spans="1:16" s="15" customFormat="1" ht="33">
      <c r="B14" s="182" t="s">
        <v>29</v>
      </c>
      <c r="C14" s="182"/>
      <c r="D14" s="182" t="s">
        <v>30</v>
      </c>
      <c r="E14" s="182"/>
      <c r="F14" s="182"/>
      <c r="G14" s="325"/>
      <c r="H14" s="182"/>
      <c r="I14" s="182"/>
      <c r="J14" s="182" t="s">
        <v>31</v>
      </c>
      <c r="K14" s="182"/>
      <c r="L14" s="319" t="s">
        <v>32</v>
      </c>
      <c r="M14" s="319"/>
      <c r="N14" s="319"/>
      <c r="O14" s="319"/>
      <c r="P14" s="319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425" t="s">
        <v>48</v>
      </c>
      <c r="E28" s="425"/>
      <c r="F28" s="42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425" t="str">
        <f>+D28</f>
        <v>WASHED BURGUNDY</v>
      </c>
      <c r="E29" s="425"/>
      <c r="F29" s="42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426" t="str">
        <f>+D29</f>
        <v>WASHED BURGUNDY</v>
      </c>
      <c r="E30" s="426"/>
      <c r="F30" s="426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427" t="s">
        <v>52</v>
      </c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</row>
    <row r="44" spans="1:16" s="4" customFormat="1" ht="59.1" customHeight="1" thickBot="1">
      <c r="B44" s="87" t="s">
        <v>53</v>
      </c>
      <c r="C44" s="24"/>
      <c r="D44" s="428"/>
      <c r="E44" s="428"/>
      <c r="F44" s="428"/>
      <c r="G44" s="428"/>
      <c r="H44" s="428"/>
      <c r="I44" s="428"/>
      <c r="J44" s="428"/>
      <c r="K44" s="428"/>
      <c r="L44" s="428"/>
      <c r="M44" s="428"/>
      <c r="N44" s="428"/>
      <c r="O44" s="428"/>
      <c r="P44" s="428"/>
    </row>
    <row r="45" spans="1:16" s="25" customFormat="1" ht="144.75" thickBot="1">
      <c r="A45" s="429" t="s">
        <v>54</v>
      </c>
      <c r="B45" s="430"/>
      <c r="C45" s="430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431" t="s">
        <v>64</v>
      </c>
      <c r="N45" s="432"/>
      <c r="O45" s="432"/>
      <c r="P45" s="433"/>
    </row>
    <row r="46" spans="1:16" s="34" customFormat="1" ht="45.75" hidden="1" customHeight="1">
      <c r="A46" s="417" t="str">
        <f>D18</f>
        <v>BLACK</v>
      </c>
      <c r="B46" s="418"/>
      <c r="C46" s="418"/>
      <c r="D46" s="418"/>
      <c r="E46" s="418"/>
      <c r="F46" s="418"/>
      <c r="G46" s="418"/>
      <c r="H46" s="418"/>
      <c r="I46" s="418"/>
      <c r="J46" s="418"/>
      <c r="K46" s="418"/>
      <c r="L46" s="418"/>
      <c r="M46" s="418"/>
      <c r="N46" s="418"/>
      <c r="O46" s="418"/>
      <c r="P46" s="419"/>
    </row>
    <row r="47" spans="1:16" s="128" customFormat="1" ht="120" hidden="1" customHeight="1">
      <c r="A47" s="129">
        <v>1</v>
      </c>
      <c r="B47" s="420" t="str">
        <f>$L$11</f>
        <v>100% DRY COTTON FLEECE 410GSM</v>
      </c>
      <c r="C47" s="420"/>
      <c r="D47" s="190" t="s">
        <v>65</v>
      </c>
      <c r="E47" s="190" t="str">
        <f>A46</f>
        <v>BLACK</v>
      </c>
      <c r="F47" s="129" t="s">
        <v>38</v>
      </c>
      <c r="G47" s="191">
        <f>$P$20</f>
        <v>0</v>
      </c>
      <c r="H47" s="192">
        <v>1.5</v>
      </c>
      <c r="I47" s="179">
        <f>G47*H47</f>
        <v>0</v>
      </c>
      <c r="J47" s="179"/>
      <c r="K47" s="179"/>
      <c r="L47" s="326"/>
      <c r="M47" s="421"/>
      <c r="N47" s="422"/>
      <c r="O47" s="422"/>
      <c r="P47" s="423"/>
    </row>
    <row r="48" spans="1:16" s="128" customFormat="1" ht="89.25" hidden="1" customHeight="1">
      <c r="A48" s="129">
        <v>2</v>
      </c>
      <c r="B48" s="420" t="s">
        <v>66</v>
      </c>
      <c r="C48" s="420"/>
      <c r="D48" s="190" t="s">
        <v>67</v>
      </c>
      <c r="E48" s="190" t="str">
        <f>E47</f>
        <v>BLACK</v>
      </c>
      <c r="F48" s="129" t="s">
        <v>38</v>
      </c>
      <c r="G48" s="191">
        <f>$P$20</f>
        <v>0</v>
      </c>
      <c r="H48" s="192">
        <v>0.3</v>
      </c>
      <c r="I48" s="179">
        <f>G48*H48</f>
        <v>0</v>
      </c>
      <c r="J48" s="179"/>
      <c r="K48" s="179"/>
      <c r="L48" s="326"/>
      <c r="M48" s="421"/>
      <c r="N48" s="422"/>
      <c r="O48" s="422"/>
      <c r="P48" s="423"/>
    </row>
    <row r="49" spans="1:16" s="128" customFormat="1" ht="129" hidden="1" customHeight="1">
      <c r="A49" s="129">
        <v>3</v>
      </c>
      <c r="B49" s="424" t="s">
        <v>68</v>
      </c>
      <c r="C49" s="424"/>
      <c r="D49" s="190" t="s">
        <v>69</v>
      </c>
      <c r="E49" s="190" t="str">
        <f>E48</f>
        <v>BLACK</v>
      </c>
      <c r="F49" s="129" t="s">
        <v>38</v>
      </c>
      <c r="G49" s="191">
        <f>$P$20</f>
        <v>0</v>
      </c>
      <c r="H49" s="130">
        <v>0.3</v>
      </c>
      <c r="I49" s="179">
        <f>G49*H49</f>
        <v>0</v>
      </c>
      <c r="J49" s="179"/>
      <c r="K49" s="179"/>
      <c r="L49" s="326"/>
      <c r="M49" s="421"/>
      <c r="N49" s="422"/>
      <c r="O49" s="422"/>
      <c r="P49" s="423"/>
    </row>
    <row r="50" spans="1:16" s="34" customFormat="1" ht="51.75" customHeight="1">
      <c r="A50" s="434" t="str">
        <f>D23</f>
        <v>GREY HEATHER</v>
      </c>
      <c r="B50" s="435"/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6"/>
    </row>
    <row r="51" spans="1:16" s="128" customFormat="1" ht="186.75" customHeight="1">
      <c r="A51" s="129">
        <v>1</v>
      </c>
      <c r="B51" s="420" t="str">
        <f>$L$11</f>
        <v>100% DRY COTTON FLEECE 410GSM</v>
      </c>
      <c r="C51" s="420"/>
      <c r="D51" s="190" t="s">
        <v>65</v>
      </c>
      <c r="E51" s="190" t="str">
        <f>A50</f>
        <v>GREY HEATHER</v>
      </c>
      <c r="F51" s="129" t="s">
        <v>38</v>
      </c>
      <c r="G51" s="191">
        <f>$P$25</f>
        <v>769</v>
      </c>
      <c r="H51" s="327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28">
        <f>SUBTOTAL(9,I51:K51)</f>
        <v>483.06452999999999</v>
      </c>
      <c r="M51" s="421" t="s">
        <v>70</v>
      </c>
      <c r="N51" s="422"/>
      <c r="O51" s="422"/>
      <c r="P51" s="423"/>
    </row>
    <row r="52" spans="1:16" s="128" customFormat="1" ht="186.75" customHeight="1">
      <c r="A52" s="129">
        <v>2</v>
      </c>
      <c r="B52" s="420" t="s">
        <v>66</v>
      </c>
      <c r="C52" s="420"/>
      <c r="D52" s="190" t="s">
        <v>67</v>
      </c>
      <c r="E52" s="190" t="str">
        <f>E51</f>
        <v>GREY HEATHER</v>
      </c>
      <c r="F52" s="129" t="s">
        <v>38</v>
      </c>
      <c r="G52" s="191">
        <f>$P$25</f>
        <v>769</v>
      </c>
      <c r="H52" s="192">
        <v>0.255</v>
      </c>
      <c r="I52" s="179">
        <f>G52*H52</f>
        <v>196.095</v>
      </c>
      <c r="J52" s="176">
        <f>I52*0.7%+(I52/50)*0.5+2</f>
        <v>5.333615</v>
      </c>
      <c r="K52" s="175"/>
      <c r="L52" s="326">
        <f>SUBTOTAL(9,I52:K52)</f>
        <v>201.42861500000001</v>
      </c>
      <c r="M52" s="421" t="s">
        <v>71</v>
      </c>
      <c r="N52" s="422"/>
      <c r="O52" s="422"/>
      <c r="P52" s="423"/>
    </row>
    <row r="53" spans="1:16" s="128" customFormat="1" ht="186.75" customHeight="1">
      <c r="A53" s="129">
        <v>3</v>
      </c>
      <c r="B53" s="424" t="s">
        <v>68</v>
      </c>
      <c r="C53" s="424"/>
      <c r="D53" s="190" t="s">
        <v>69</v>
      </c>
      <c r="E53" s="190" t="str">
        <f>E52</f>
        <v>GREY HEATHER</v>
      </c>
      <c r="F53" s="129" t="s">
        <v>38</v>
      </c>
      <c r="G53" s="191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26">
        <f>SUBTOTAL(9,I53:K53)</f>
        <v>12.731095</v>
      </c>
      <c r="M53" s="421" t="s">
        <v>72</v>
      </c>
      <c r="N53" s="422"/>
      <c r="O53" s="422"/>
      <c r="P53" s="423"/>
    </row>
    <row r="54" spans="1:16" s="34" customFormat="1" ht="51.75" hidden="1" customHeight="1">
      <c r="A54" s="434" t="str">
        <f>D28</f>
        <v>WASHED BURGUNDY</v>
      </c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6"/>
    </row>
    <row r="55" spans="1:16" s="128" customFormat="1" ht="96.75" hidden="1" customHeight="1">
      <c r="A55" s="129">
        <v>1</v>
      </c>
      <c r="B55" s="420" t="str">
        <f>$L$11</f>
        <v>100% DRY COTTON FLEECE 410GSM</v>
      </c>
      <c r="C55" s="420"/>
      <c r="D55" s="190" t="s">
        <v>65</v>
      </c>
      <c r="E55" s="190" t="str">
        <f>A54</f>
        <v>WASHED BURGUNDY</v>
      </c>
      <c r="F55" s="129" t="s">
        <v>38</v>
      </c>
      <c r="G55" s="191">
        <f>$P$20</f>
        <v>0</v>
      </c>
      <c r="H55" s="192">
        <v>1.5</v>
      </c>
      <c r="I55" s="179">
        <f>G55*H55</f>
        <v>0</v>
      </c>
      <c r="J55" s="179"/>
      <c r="K55" s="179"/>
      <c r="L55" s="326"/>
      <c r="M55" s="421"/>
      <c r="N55" s="422"/>
      <c r="O55" s="422"/>
      <c r="P55" s="423"/>
    </row>
    <row r="56" spans="1:16" s="128" customFormat="1" ht="70.5" hidden="1" customHeight="1">
      <c r="A56" s="129">
        <v>2</v>
      </c>
      <c r="B56" s="420" t="s">
        <v>66</v>
      </c>
      <c r="C56" s="420"/>
      <c r="D56" s="190" t="s">
        <v>67</v>
      </c>
      <c r="E56" s="190" t="str">
        <f>E55</f>
        <v>WASHED BURGUNDY</v>
      </c>
      <c r="F56" s="129" t="s">
        <v>38</v>
      </c>
      <c r="G56" s="191">
        <f>$P$20</f>
        <v>0</v>
      </c>
      <c r="H56" s="192">
        <v>0.3</v>
      </c>
      <c r="I56" s="179">
        <f>G56*H56</f>
        <v>0</v>
      </c>
      <c r="J56" s="179"/>
      <c r="K56" s="179"/>
      <c r="L56" s="326"/>
      <c r="M56" s="421"/>
      <c r="N56" s="422"/>
      <c r="O56" s="422"/>
      <c r="P56" s="423"/>
    </row>
    <row r="57" spans="1:16" s="128" customFormat="1" ht="125.25" hidden="1" customHeight="1">
      <c r="A57" s="129">
        <v>3</v>
      </c>
      <c r="B57" s="424" t="s">
        <v>68</v>
      </c>
      <c r="C57" s="424"/>
      <c r="D57" s="190" t="s">
        <v>69</v>
      </c>
      <c r="E57" s="190" t="str">
        <f>E56</f>
        <v>WASHED BURGUNDY</v>
      </c>
      <c r="F57" s="129" t="s">
        <v>38</v>
      </c>
      <c r="G57" s="191">
        <f>$P$20</f>
        <v>0</v>
      </c>
      <c r="H57" s="130">
        <v>0.3</v>
      </c>
      <c r="I57" s="179">
        <f>G57*H57</f>
        <v>0</v>
      </c>
      <c r="J57" s="179"/>
      <c r="K57" s="179"/>
      <c r="L57" s="326"/>
      <c r="M57" s="421"/>
      <c r="N57" s="422"/>
      <c r="O57" s="422"/>
      <c r="P57" s="423"/>
    </row>
    <row r="58" spans="1:16" s="34" customFormat="1" ht="51.75" hidden="1" customHeight="1">
      <c r="A58" s="434" t="str">
        <f>D33</f>
        <v>LIME</v>
      </c>
      <c r="B58" s="435"/>
      <c r="C58" s="435"/>
      <c r="D58" s="435"/>
      <c r="E58" s="435"/>
      <c r="F58" s="435"/>
      <c r="G58" s="435"/>
      <c r="H58" s="435"/>
      <c r="I58" s="435"/>
      <c r="J58" s="435"/>
      <c r="K58" s="435"/>
      <c r="L58" s="435"/>
      <c r="M58" s="435"/>
      <c r="N58" s="435"/>
      <c r="O58" s="435"/>
      <c r="P58" s="436"/>
    </row>
    <row r="59" spans="1:16" s="128" customFormat="1" ht="96.75" hidden="1" customHeight="1">
      <c r="A59" s="129">
        <v>1</v>
      </c>
      <c r="B59" s="420" t="str">
        <f>$L$11</f>
        <v>100% DRY COTTON FLEECE 410GSM</v>
      </c>
      <c r="C59" s="420"/>
      <c r="D59" s="190" t="s">
        <v>65</v>
      </c>
      <c r="E59" s="190" t="str">
        <f>A58</f>
        <v>LIME</v>
      </c>
      <c r="F59" s="129" t="s">
        <v>38</v>
      </c>
      <c r="G59" s="191">
        <f>$P$20</f>
        <v>0</v>
      </c>
      <c r="H59" s="192">
        <v>1.5</v>
      </c>
      <c r="I59" s="179">
        <f>G59*H59</f>
        <v>0</v>
      </c>
      <c r="J59" s="179"/>
      <c r="K59" s="179"/>
      <c r="L59" s="326"/>
      <c r="M59" s="421"/>
      <c r="N59" s="422"/>
      <c r="O59" s="422"/>
      <c r="P59" s="423"/>
    </row>
    <row r="60" spans="1:16" s="128" customFormat="1" ht="70.5" hidden="1" customHeight="1">
      <c r="A60" s="129">
        <v>2</v>
      </c>
      <c r="B60" s="420" t="s">
        <v>66</v>
      </c>
      <c r="C60" s="420"/>
      <c r="D60" s="190" t="s">
        <v>67</v>
      </c>
      <c r="E60" s="190" t="str">
        <f>E59</f>
        <v>LIME</v>
      </c>
      <c r="F60" s="129" t="s">
        <v>38</v>
      </c>
      <c r="G60" s="191">
        <f>$P$20</f>
        <v>0</v>
      </c>
      <c r="H60" s="192">
        <v>0.3</v>
      </c>
      <c r="I60" s="179">
        <f>G60*H60</f>
        <v>0</v>
      </c>
      <c r="J60" s="179"/>
      <c r="K60" s="179"/>
      <c r="L60" s="326"/>
      <c r="M60" s="421"/>
      <c r="N60" s="422"/>
      <c r="O60" s="422"/>
      <c r="P60" s="423"/>
    </row>
    <row r="61" spans="1:16" s="128" customFormat="1" ht="125.25" hidden="1" customHeight="1">
      <c r="A61" s="129">
        <v>3</v>
      </c>
      <c r="B61" s="424" t="s">
        <v>68</v>
      </c>
      <c r="C61" s="424"/>
      <c r="D61" s="190" t="s">
        <v>69</v>
      </c>
      <c r="E61" s="190" t="str">
        <f>E60</f>
        <v>LIME</v>
      </c>
      <c r="F61" s="129" t="s">
        <v>38</v>
      </c>
      <c r="G61" s="191">
        <f>$P$20</f>
        <v>0</v>
      </c>
      <c r="H61" s="130">
        <v>0.3</v>
      </c>
      <c r="I61" s="179">
        <f>G61*H61</f>
        <v>0</v>
      </c>
      <c r="J61" s="179"/>
      <c r="K61" s="179"/>
      <c r="L61" s="326"/>
      <c r="M61" s="421"/>
      <c r="N61" s="422"/>
      <c r="O61" s="422"/>
      <c r="P61" s="423"/>
    </row>
    <row r="62" spans="1:16" s="34" customFormat="1" ht="21.75" customHeight="1">
      <c r="A62" s="434"/>
      <c r="B62" s="435"/>
      <c r="C62" s="435"/>
      <c r="D62" s="435"/>
      <c r="E62" s="435"/>
      <c r="F62" s="435"/>
      <c r="G62" s="435"/>
      <c r="H62" s="435"/>
      <c r="I62" s="435"/>
      <c r="J62" s="435"/>
      <c r="K62" s="435"/>
      <c r="L62" s="435"/>
      <c r="M62" s="435"/>
      <c r="N62" s="435"/>
      <c r="O62" s="435"/>
      <c r="P62" s="436"/>
    </row>
    <row r="63" spans="1:16" s="26" customFormat="1" ht="33.75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437" t="s">
        <v>74</v>
      </c>
      <c r="B64" s="438"/>
      <c r="C64" s="438"/>
      <c r="D64" s="438"/>
      <c r="E64" s="439"/>
      <c r="F64" s="84" t="s">
        <v>75</v>
      </c>
      <c r="G64" s="84" t="s">
        <v>76</v>
      </c>
      <c r="H64" s="440" t="s">
        <v>77</v>
      </c>
      <c r="I64" s="441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7">
        <v>1</v>
      </c>
      <c r="B65" s="442" t="s">
        <v>84</v>
      </c>
      <c r="C65" s="442"/>
      <c r="D65" s="442"/>
      <c r="E65" s="442"/>
      <c r="F65" s="181" t="str">
        <f>H65</f>
        <v>BLACK</v>
      </c>
      <c r="G65" s="230"/>
      <c r="H65" s="443" t="str">
        <f>$D$18</f>
        <v>BLACK</v>
      </c>
      <c r="I65" s="444" t="str">
        <f t="shared" ref="I65:I88" si="0">$E$47</f>
        <v>BLACK</v>
      </c>
      <c r="J65" s="183" t="s">
        <v>85</v>
      </c>
      <c r="K65" s="183">
        <f>$P$20</f>
        <v>0</v>
      </c>
      <c r="L65" s="329">
        <f>195/5000</f>
        <v>3.9E-2</v>
      </c>
      <c r="M65" s="188">
        <f t="shared" ref="M65:M72" si="1">K65*L65</f>
        <v>0</v>
      </c>
      <c r="N65" s="188"/>
      <c r="O65" s="184">
        <f t="shared" ref="O65:O88" si="2">ROUNDUP(N65+M65,0)</f>
        <v>0</v>
      </c>
      <c r="P65" s="330"/>
    </row>
    <row r="66" spans="1:16" s="15" customFormat="1" ht="84" customHeight="1">
      <c r="A66" s="187">
        <v>1</v>
      </c>
      <c r="B66" s="442" t="s">
        <v>84</v>
      </c>
      <c r="C66" s="442"/>
      <c r="D66" s="442"/>
      <c r="E66" s="442"/>
      <c r="F66" s="181" t="str">
        <f>H66</f>
        <v>GREY HEATHER</v>
      </c>
      <c r="G66" s="230" t="s">
        <v>86</v>
      </c>
      <c r="H66" s="443" t="str">
        <f>$D$23</f>
        <v>GREY HEATHER</v>
      </c>
      <c r="I66" s="444" t="str">
        <f t="shared" si="0"/>
        <v>BLACK</v>
      </c>
      <c r="J66" s="183" t="s">
        <v>85</v>
      </c>
      <c r="K66" s="183">
        <f>$P$25</f>
        <v>769</v>
      </c>
      <c r="L66" s="329">
        <f>185/5000</f>
        <v>3.6999999999999998E-2</v>
      </c>
      <c r="M66" s="188">
        <f t="shared" si="1"/>
        <v>28.452999999999999</v>
      </c>
      <c r="N66" s="188"/>
      <c r="O66" s="184">
        <f t="shared" si="2"/>
        <v>29</v>
      </c>
      <c r="P66" s="330"/>
    </row>
    <row r="67" spans="1:16" s="15" customFormat="1" ht="57.75" hidden="1" customHeight="1">
      <c r="A67" s="187">
        <v>1</v>
      </c>
      <c r="B67" s="442" t="s">
        <v>84</v>
      </c>
      <c r="C67" s="442"/>
      <c r="D67" s="442"/>
      <c r="E67" s="442"/>
      <c r="F67" s="181" t="str">
        <f>H67</f>
        <v>WASHED BURGUNDY</v>
      </c>
      <c r="G67" s="230"/>
      <c r="H67" s="443" t="str">
        <f>$D$28</f>
        <v>WASHED BURGUNDY</v>
      </c>
      <c r="I67" s="444" t="str">
        <f t="shared" si="0"/>
        <v>BLACK</v>
      </c>
      <c r="J67" s="183" t="s">
        <v>85</v>
      </c>
      <c r="K67" s="183">
        <f>$P$30</f>
        <v>0</v>
      </c>
      <c r="L67" s="329">
        <f>195/5000</f>
        <v>3.9E-2</v>
      </c>
      <c r="M67" s="188">
        <f t="shared" si="1"/>
        <v>0</v>
      </c>
      <c r="N67" s="188"/>
      <c r="O67" s="184">
        <f t="shared" si="2"/>
        <v>0</v>
      </c>
      <c r="P67" s="330"/>
    </row>
    <row r="68" spans="1:16" s="15" customFormat="1" ht="57.75" hidden="1" customHeight="1">
      <c r="A68" s="187">
        <v>1</v>
      </c>
      <c r="B68" s="442" t="s">
        <v>84</v>
      </c>
      <c r="C68" s="442"/>
      <c r="D68" s="442"/>
      <c r="E68" s="442"/>
      <c r="F68" s="181" t="str">
        <f>H68</f>
        <v>LIME</v>
      </c>
      <c r="G68" s="230"/>
      <c r="H68" s="443" t="str">
        <f>$D$33</f>
        <v>LIME</v>
      </c>
      <c r="I68" s="444" t="str">
        <f t="shared" si="0"/>
        <v>BLACK</v>
      </c>
      <c r="J68" s="183" t="s">
        <v>85</v>
      </c>
      <c r="K68" s="183">
        <f>$P$35</f>
        <v>0</v>
      </c>
      <c r="L68" s="329">
        <f>195/5000</f>
        <v>3.9E-2</v>
      </c>
      <c r="M68" s="188">
        <f t="shared" si="1"/>
        <v>0</v>
      </c>
      <c r="N68" s="188"/>
      <c r="O68" s="184">
        <f t="shared" si="2"/>
        <v>0</v>
      </c>
      <c r="P68" s="330"/>
    </row>
    <row r="69" spans="1:16" s="15" customFormat="1" ht="57.75" hidden="1" customHeight="1">
      <c r="A69" s="187">
        <v>2</v>
      </c>
      <c r="B69" s="442" t="s">
        <v>87</v>
      </c>
      <c r="C69" s="442"/>
      <c r="D69" s="442"/>
      <c r="E69" s="442"/>
      <c r="F69" s="445" t="s">
        <v>44</v>
      </c>
      <c r="G69" s="449" t="s">
        <v>88</v>
      </c>
      <c r="H69" s="453" t="str">
        <f>$D$18</f>
        <v>BLACK</v>
      </c>
      <c r="I69" s="454" t="str">
        <f t="shared" si="0"/>
        <v>BLACK</v>
      </c>
      <c r="J69" s="183" t="s">
        <v>85</v>
      </c>
      <c r="K69" s="183">
        <f>$P$20</f>
        <v>0</v>
      </c>
      <c r="L69" s="331">
        <f>4/4500</f>
        <v>8.8888888888888893E-4</v>
      </c>
      <c r="M69" s="188">
        <f t="shared" si="1"/>
        <v>0</v>
      </c>
      <c r="N69" s="188"/>
      <c r="O69" s="184">
        <f t="shared" si="2"/>
        <v>0</v>
      </c>
      <c r="P69" s="330"/>
    </row>
    <row r="70" spans="1:16" s="15" customFormat="1" ht="84" customHeight="1">
      <c r="A70" s="187">
        <v>2</v>
      </c>
      <c r="B70" s="442" t="s">
        <v>87</v>
      </c>
      <c r="C70" s="442"/>
      <c r="D70" s="442"/>
      <c r="E70" s="442"/>
      <c r="F70" s="446" t="s">
        <v>44</v>
      </c>
      <c r="G70" s="450" t="s">
        <v>88</v>
      </c>
      <c r="H70" s="455" t="str">
        <f>$D$23</f>
        <v>GREY HEATHER</v>
      </c>
      <c r="I70" s="455" t="str">
        <f t="shared" si="0"/>
        <v>BLACK</v>
      </c>
      <c r="J70" s="183" t="s">
        <v>85</v>
      </c>
      <c r="K70" s="183">
        <f>$P$25</f>
        <v>769</v>
      </c>
      <c r="L70" s="331">
        <f>4/4500</f>
        <v>8.8888888888888893E-4</v>
      </c>
      <c r="M70" s="188">
        <f t="shared" si="1"/>
        <v>0.68355555555555558</v>
      </c>
      <c r="N70" s="188"/>
      <c r="O70" s="184">
        <f t="shared" si="2"/>
        <v>1</v>
      </c>
      <c r="P70" s="330"/>
    </row>
    <row r="71" spans="1:16" s="15" customFormat="1" ht="57.75" hidden="1" customHeight="1">
      <c r="A71" s="187">
        <v>2</v>
      </c>
      <c r="B71" s="442" t="s">
        <v>87</v>
      </c>
      <c r="C71" s="442"/>
      <c r="D71" s="442"/>
      <c r="E71" s="442"/>
      <c r="F71" s="447" t="s">
        <v>44</v>
      </c>
      <c r="G71" s="451" t="s">
        <v>88</v>
      </c>
      <c r="H71" s="456" t="str">
        <f>$D$28</f>
        <v>WASHED BURGUNDY</v>
      </c>
      <c r="I71" s="457" t="str">
        <f t="shared" si="0"/>
        <v>BLACK</v>
      </c>
      <c r="J71" s="183" t="s">
        <v>85</v>
      </c>
      <c r="K71" s="183">
        <f>$P$30</f>
        <v>0</v>
      </c>
      <c r="L71" s="331">
        <f>4/4500</f>
        <v>8.8888888888888893E-4</v>
      </c>
      <c r="M71" s="188">
        <f t="shared" si="1"/>
        <v>0</v>
      </c>
      <c r="N71" s="188"/>
      <c r="O71" s="184">
        <f t="shared" si="2"/>
        <v>0</v>
      </c>
      <c r="P71" s="330"/>
    </row>
    <row r="72" spans="1:16" s="15" customFormat="1" ht="57.75" hidden="1" customHeight="1">
      <c r="A72" s="187">
        <v>2</v>
      </c>
      <c r="B72" s="442" t="s">
        <v>87</v>
      </c>
      <c r="C72" s="442"/>
      <c r="D72" s="442"/>
      <c r="E72" s="442"/>
      <c r="F72" s="448" t="s">
        <v>44</v>
      </c>
      <c r="G72" s="452" t="s">
        <v>88</v>
      </c>
      <c r="H72" s="443" t="str">
        <f>$D$33</f>
        <v>LIME</v>
      </c>
      <c r="I72" s="444" t="str">
        <f t="shared" si="0"/>
        <v>BLACK</v>
      </c>
      <c r="J72" s="183" t="s">
        <v>85</v>
      </c>
      <c r="K72" s="183">
        <f>$P$35</f>
        <v>0</v>
      </c>
      <c r="L72" s="331">
        <f>4/4500</f>
        <v>8.8888888888888893E-4</v>
      </c>
      <c r="M72" s="188">
        <f t="shared" si="1"/>
        <v>0</v>
      </c>
      <c r="N72" s="188"/>
      <c r="O72" s="184">
        <f t="shared" si="2"/>
        <v>0</v>
      </c>
      <c r="P72" s="330"/>
    </row>
    <row r="73" spans="1:16" s="15" customFormat="1" ht="57.75" hidden="1" customHeight="1">
      <c r="A73" s="187">
        <v>3</v>
      </c>
      <c r="B73" s="458" t="s">
        <v>89</v>
      </c>
      <c r="C73" s="442"/>
      <c r="D73" s="442"/>
      <c r="E73" s="442"/>
      <c r="F73" s="445" t="s">
        <v>90</v>
      </c>
      <c r="G73" s="449" t="s">
        <v>91</v>
      </c>
      <c r="H73" s="453" t="str">
        <f>$D$18</f>
        <v>BLACK</v>
      </c>
      <c r="I73" s="454" t="str">
        <f t="shared" si="0"/>
        <v>BLACK</v>
      </c>
      <c r="J73" s="183" t="s">
        <v>92</v>
      </c>
      <c r="K73" s="183">
        <f>$P$20</f>
        <v>0</v>
      </c>
      <c r="L73" s="183">
        <v>1</v>
      </c>
      <c r="M73" s="183">
        <f t="shared" ref="M73:M84" si="3">L73*K73</f>
        <v>0</v>
      </c>
      <c r="N73" s="188"/>
      <c r="O73" s="184">
        <f t="shared" si="2"/>
        <v>0</v>
      </c>
      <c r="P73" s="330"/>
    </row>
    <row r="74" spans="1:16" s="15" customFormat="1" ht="84" customHeight="1">
      <c r="A74" s="187">
        <v>3</v>
      </c>
      <c r="B74" s="458" t="s">
        <v>89</v>
      </c>
      <c r="C74" s="442"/>
      <c r="D74" s="442"/>
      <c r="E74" s="442"/>
      <c r="F74" s="446"/>
      <c r="G74" s="450"/>
      <c r="H74" s="455" t="str">
        <f>$D$23</f>
        <v>GREY HEATHER</v>
      </c>
      <c r="I74" s="455" t="str">
        <f t="shared" si="0"/>
        <v>BLACK</v>
      </c>
      <c r="J74" s="183" t="s">
        <v>92</v>
      </c>
      <c r="K74" s="183">
        <f>$P$25</f>
        <v>769</v>
      </c>
      <c r="L74" s="183">
        <v>1</v>
      </c>
      <c r="M74" s="183">
        <f t="shared" si="3"/>
        <v>769</v>
      </c>
      <c r="N74" s="188"/>
      <c r="O74" s="184">
        <f t="shared" si="2"/>
        <v>769</v>
      </c>
      <c r="P74" s="330"/>
    </row>
    <row r="75" spans="1:16" s="15" customFormat="1" ht="57.75" hidden="1" customHeight="1">
      <c r="A75" s="187">
        <v>3</v>
      </c>
      <c r="B75" s="458" t="s">
        <v>89</v>
      </c>
      <c r="C75" s="442"/>
      <c r="D75" s="442"/>
      <c r="E75" s="442"/>
      <c r="F75" s="447"/>
      <c r="G75" s="451"/>
      <c r="H75" s="456" t="str">
        <f>$D$28</f>
        <v>WASHED BURGUNDY</v>
      </c>
      <c r="I75" s="457" t="str">
        <f t="shared" si="0"/>
        <v>BLACK</v>
      </c>
      <c r="J75" s="183" t="s">
        <v>92</v>
      </c>
      <c r="K75" s="183">
        <f>$P$30</f>
        <v>0</v>
      </c>
      <c r="L75" s="183">
        <v>1</v>
      </c>
      <c r="M75" s="183">
        <f t="shared" si="3"/>
        <v>0</v>
      </c>
      <c r="N75" s="188"/>
      <c r="O75" s="184">
        <f t="shared" si="2"/>
        <v>0</v>
      </c>
      <c r="P75" s="330"/>
    </row>
    <row r="76" spans="1:16" s="15" customFormat="1" ht="57.75" hidden="1" customHeight="1">
      <c r="A76" s="187">
        <v>3</v>
      </c>
      <c r="B76" s="458" t="s">
        <v>89</v>
      </c>
      <c r="C76" s="442"/>
      <c r="D76" s="442"/>
      <c r="E76" s="442"/>
      <c r="F76" s="448"/>
      <c r="G76" s="452"/>
      <c r="H76" s="443" t="str">
        <f>$D$33</f>
        <v>LIME</v>
      </c>
      <c r="I76" s="444" t="str">
        <f t="shared" si="0"/>
        <v>BLACK</v>
      </c>
      <c r="J76" s="183" t="s">
        <v>92</v>
      </c>
      <c r="K76" s="183">
        <f>$P$35</f>
        <v>0</v>
      </c>
      <c r="L76" s="183">
        <v>1</v>
      </c>
      <c r="M76" s="183">
        <f t="shared" si="3"/>
        <v>0</v>
      </c>
      <c r="N76" s="188"/>
      <c r="O76" s="184">
        <f t="shared" si="2"/>
        <v>0</v>
      </c>
      <c r="P76" s="330"/>
    </row>
    <row r="77" spans="1:16" s="15" customFormat="1" ht="57.75" hidden="1" customHeight="1">
      <c r="A77" s="187">
        <v>4</v>
      </c>
      <c r="B77" s="458" t="s">
        <v>93</v>
      </c>
      <c r="C77" s="442"/>
      <c r="D77" s="442"/>
      <c r="E77" s="442"/>
      <c r="F77" s="445" t="s">
        <v>90</v>
      </c>
      <c r="G77" s="449" t="s">
        <v>94</v>
      </c>
      <c r="H77" s="453" t="str">
        <f>$D$18</f>
        <v>BLACK</v>
      </c>
      <c r="I77" s="454" t="str">
        <f t="shared" si="0"/>
        <v>BLACK</v>
      </c>
      <c r="J77" s="183" t="s">
        <v>92</v>
      </c>
      <c r="K77" s="183">
        <f>$P$20</f>
        <v>0</v>
      </c>
      <c r="L77" s="183">
        <v>1</v>
      </c>
      <c r="M77" s="183">
        <f t="shared" si="3"/>
        <v>0</v>
      </c>
      <c r="N77" s="188"/>
      <c r="O77" s="184">
        <f t="shared" si="2"/>
        <v>0</v>
      </c>
      <c r="P77" s="330"/>
    </row>
    <row r="78" spans="1:16" s="15" customFormat="1" ht="84" customHeight="1">
      <c r="A78" s="187">
        <v>4</v>
      </c>
      <c r="B78" s="458" t="s">
        <v>93</v>
      </c>
      <c r="C78" s="442"/>
      <c r="D78" s="442"/>
      <c r="E78" s="442"/>
      <c r="F78" s="446"/>
      <c r="G78" s="450"/>
      <c r="H78" s="455" t="str">
        <f>$D$23</f>
        <v>GREY HEATHER</v>
      </c>
      <c r="I78" s="455" t="str">
        <f t="shared" si="0"/>
        <v>BLACK</v>
      </c>
      <c r="J78" s="183" t="s">
        <v>92</v>
      </c>
      <c r="K78" s="183">
        <f>$P$25</f>
        <v>769</v>
      </c>
      <c r="L78" s="183">
        <v>1</v>
      </c>
      <c r="M78" s="183">
        <f t="shared" si="3"/>
        <v>769</v>
      </c>
      <c r="N78" s="188"/>
      <c r="O78" s="184">
        <f t="shared" si="2"/>
        <v>769</v>
      </c>
      <c r="P78" s="330"/>
    </row>
    <row r="79" spans="1:16" s="15" customFormat="1" ht="57.75" hidden="1" customHeight="1">
      <c r="A79" s="187">
        <v>4</v>
      </c>
      <c r="B79" s="458" t="s">
        <v>93</v>
      </c>
      <c r="C79" s="442"/>
      <c r="D79" s="442"/>
      <c r="E79" s="442"/>
      <c r="F79" s="447"/>
      <c r="G79" s="451"/>
      <c r="H79" s="456" t="str">
        <f>$D$28</f>
        <v>WASHED BURGUNDY</v>
      </c>
      <c r="I79" s="457" t="str">
        <f t="shared" si="0"/>
        <v>BLACK</v>
      </c>
      <c r="J79" s="183" t="s">
        <v>92</v>
      </c>
      <c r="K79" s="183">
        <f>$P$30</f>
        <v>0</v>
      </c>
      <c r="L79" s="183">
        <v>1</v>
      </c>
      <c r="M79" s="183">
        <f t="shared" si="3"/>
        <v>0</v>
      </c>
      <c r="N79" s="188"/>
      <c r="O79" s="184">
        <f t="shared" si="2"/>
        <v>0</v>
      </c>
      <c r="P79" s="330"/>
    </row>
    <row r="80" spans="1:16" s="15" customFormat="1" ht="57.75" hidden="1" customHeight="1">
      <c r="A80" s="187">
        <v>4</v>
      </c>
      <c r="B80" s="458" t="s">
        <v>93</v>
      </c>
      <c r="C80" s="442"/>
      <c r="D80" s="442"/>
      <c r="E80" s="442"/>
      <c r="F80" s="448"/>
      <c r="G80" s="452"/>
      <c r="H80" s="443" t="str">
        <f>$D$33</f>
        <v>LIME</v>
      </c>
      <c r="I80" s="444" t="str">
        <f t="shared" si="0"/>
        <v>BLACK</v>
      </c>
      <c r="J80" s="183" t="s">
        <v>92</v>
      </c>
      <c r="K80" s="183">
        <f>$P$35</f>
        <v>0</v>
      </c>
      <c r="L80" s="183">
        <v>1</v>
      </c>
      <c r="M80" s="183">
        <f t="shared" si="3"/>
        <v>0</v>
      </c>
      <c r="N80" s="188"/>
      <c r="O80" s="184">
        <f t="shared" si="2"/>
        <v>0</v>
      </c>
      <c r="P80" s="330"/>
    </row>
    <row r="81" spans="1:16" s="15" customFormat="1" ht="57.75" hidden="1" customHeight="1">
      <c r="A81" s="187">
        <v>5</v>
      </c>
      <c r="B81" s="458" t="s">
        <v>95</v>
      </c>
      <c r="C81" s="442"/>
      <c r="D81" s="442"/>
      <c r="E81" s="442"/>
      <c r="F81" s="445" t="s">
        <v>96</v>
      </c>
      <c r="G81" s="449"/>
      <c r="H81" s="453" t="str">
        <f>$D$18</f>
        <v>BLACK</v>
      </c>
      <c r="I81" s="454" t="str">
        <f t="shared" si="0"/>
        <v>BLACK</v>
      </c>
      <c r="J81" s="183" t="s">
        <v>92</v>
      </c>
      <c r="K81" s="183">
        <f>$P$20</f>
        <v>0</v>
      </c>
      <c r="L81" s="183">
        <v>1</v>
      </c>
      <c r="M81" s="183">
        <f t="shared" si="3"/>
        <v>0</v>
      </c>
      <c r="N81" s="188"/>
      <c r="O81" s="184">
        <f t="shared" si="2"/>
        <v>0</v>
      </c>
      <c r="P81" s="330"/>
    </row>
    <row r="82" spans="1:16" s="15" customFormat="1" ht="84" customHeight="1">
      <c r="A82" s="187">
        <v>5</v>
      </c>
      <c r="B82" s="458" t="s">
        <v>95</v>
      </c>
      <c r="C82" s="442"/>
      <c r="D82" s="442"/>
      <c r="E82" s="442"/>
      <c r="F82" s="446"/>
      <c r="G82" s="450"/>
      <c r="H82" s="455" t="str">
        <f>$D$23</f>
        <v>GREY HEATHER</v>
      </c>
      <c r="I82" s="455" t="str">
        <f t="shared" si="0"/>
        <v>BLACK</v>
      </c>
      <c r="J82" s="183" t="s">
        <v>92</v>
      </c>
      <c r="K82" s="183">
        <f>$P$25</f>
        <v>769</v>
      </c>
      <c r="L82" s="183">
        <v>1</v>
      </c>
      <c r="M82" s="183">
        <f t="shared" si="3"/>
        <v>769</v>
      </c>
      <c r="N82" s="188"/>
      <c r="O82" s="184">
        <f t="shared" si="2"/>
        <v>769</v>
      </c>
      <c r="P82" s="330" t="s">
        <v>97</v>
      </c>
    </row>
    <row r="83" spans="1:16" s="15" customFormat="1" ht="57.75" hidden="1" customHeight="1">
      <c r="A83" s="187">
        <v>5</v>
      </c>
      <c r="B83" s="458" t="s">
        <v>95</v>
      </c>
      <c r="C83" s="442"/>
      <c r="D83" s="442"/>
      <c r="E83" s="442"/>
      <c r="F83" s="447"/>
      <c r="G83" s="451"/>
      <c r="H83" s="456" t="str">
        <f>$D$28</f>
        <v>WASHED BURGUNDY</v>
      </c>
      <c r="I83" s="457" t="str">
        <f t="shared" si="0"/>
        <v>BLACK</v>
      </c>
      <c r="J83" s="183" t="s">
        <v>92</v>
      </c>
      <c r="K83" s="183">
        <f>$P$30</f>
        <v>0</v>
      </c>
      <c r="L83" s="183">
        <v>1</v>
      </c>
      <c r="M83" s="183">
        <f t="shared" si="3"/>
        <v>0</v>
      </c>
      <c r="N83" s="188"/>
      <c r="O83" s="184">
        <f t="shared" si="2"/>
        <v>0</v>
      </c>
      <c r="P83" s="330"/>
    </row>
    <row r="84" spans="1:16" s="15" customFormat="1" ht="57.75" hidden="1" customHeight="1">
      <c r="A84" s="187">
        <v>5</v>
      </c>
      <c r="B84" s="458" t="s">
        <v>95</v>
      </c>
      <c r="C84" s="442"/>
      <c r="D84" s="442"/>
      <c r="E84" s="442"/>
      <c r="F84" s="448"/>
      <c r="G84" s="452"/>
      <c r="H84" s="443" t="str">
        <f>$D$33</f>
        <v>LIME</v>
      </c>
      <c r="I84" s="444" t="str">
        <f t="shared" si="0"/>
        <v>BLACK</v>
      </c>
      <c r="J84" s="183" t="s">
        <v>92</v>
      </c>
      <c r="K84" s="183">
        <f>$P$35</f>
        <v>0</v>
      </c>
      <c r="L84" s="183">
        <v>1</v>
      </c>
      <c r="M84" s="183">
        <f t="shared" si="3"/>
        <v>0</v>
      </c>
      <c r="N84" s="188"/>
      <c r="O84" s="184">
        <f t="shared" si="2"/>
        <v>0</v>
      </c>
      <c r="P84" s="330"/>
    </row>
    <row r="85" spans="1:16" s="15" customFormat="1" ht="57.75" hidden="1" customHeight="1">
      <c r="A85" s="187">
        <v>6</v>
      </c>
      <c r="B85" s="442" t="s">
        <v>98</v>
      </c>
      <c r="C85" s="442"/>
      <c r="D85" s="442"/>
      <c r="E85" s="442"/>
      <c r="F85" s="445" t="s">
        <v>99</v>
      </c>
      <c r="G85" s="449" t="s">
        <v>100</v>
      </c>
      <c r="H85" s="453" t="str">
        <f>$D$18</f>
        <v>BLACK</v>
      </c>
      <c r="I85" s="454" t="str">
        <f t="shared" si="0"/>
        <v>BLACK</v>
      </c>
      <c r="J85" s="183" t="s">
        <v>92</v>
      </c>
      <c r="K85" s="183">
        <f>$P$20</f>
        <v>0</v>
      </c>
      <c r="L85" s="183">
        <v>1</v>
      </c>
      <c r="M85" s="188">
        <f>K85*L85</f>
        <v>0</v>
      </c>
      <c r="N85" s="188"/>
      <c r="O85" s="184">
        <f t="shared" si="2"/>
        <v>0</v>
      </c>
      <c r="P85" s="330"/>
    </row>
    <row r="86" spans="1:16" s="15" customFormat="1" ht="95.25" customHeight="1">
      <c r="A86" s="187">
        <v>6</v>
      </c>
      <c r="B86" s="442" t="s">
        <v>98</v>
      </c>
      <c r="C86" s="442"/>
      <c r="D86" s="442"/>
      <c r="E86" s="442"/>
      <c r="F86" s="446"/>
      <c r="G86" s="450"/>
      <c r="H86" s="455" t="str">
        <f>$D$23</f>
        <v>GREY HEATHER</v>
      </c>
      <c r="I86" s="455" t="str">
        <f t="shared" si="0"/>
        <v>BLACK</v>
      </c>
      <c r="J86" s="183" t="s">
        <v>92</v>
      </c>
      <c r="K86" s="183">
        <f>$P$25</f>
        <v>769</v>
      </c>
      <c r="L86" s="183">
        <v>1</v>
      </c>
      <c r="M86" s="188">
        <f>K86*L86</f>
        <v>769</v>
      </c>
      <c r="N86" s="188"/>
      <c r="O86" s="184">
        <f t="shared" si="2"/>
        <v>769</v>
      </c>
      <c r="P86" s="330"/>
    </row>
    <row r="87" spans="1:16" s="15" customFormat="1" ht="33" hidden="1">
      <c r="A87" s="187">
        <v>6</v>
      </c>
      <c r="B87" s="442" t="s">
        <v>98</v>
      </c>
      <c r="C87" s="442"/>
      <c r="D87" s="442"/>
      <c r="E87" s="442"/>
      <c r="F87" s="447"/>
      <c r="G87" s="451"/>
      <c r="H87" s="456" t="str">
        <f>$D$28</f>
        <v>WASHED BURGUNDY</v>
      </c>
      <c r="I87" s="457" t="str">
        <f t="shared" si="0"/>
        <v>BLACK</v>
      </c>
      <c r="J87" s="183" t="s">
        <v>92</v>
      </c>
      <c r="K87" s="183">
        <f>$P$30</f>
        <v>0</v>
      </c>
      <c r="L87" s="183">
        <v>1</v>
      </c>
      <c r="M87" s="188">
        <f>K87*L87</f>
        <v>0</v>
      </c>
      <c r="N87" s="188"/>
      <c r="O87" s="184">
        <f t="shared" si="2"/>
        <v>0</v>
      </c>
      <c r="P87" s="330"/>
    </row>
    <row r="88" spans="1:16" s="15" customFormat="1" ht="33" hidden="1">
      <c r="A88" s="187">
        <v>6</v>
      </c>
      <c r="B88" s="442" t="s">
        <v>98</v>
      </c>
      <c r="C88" s="442"/>
      <c r="D88" s="442"/>
      <c r="E88" s="442"/>
      <c r="F88" s="448"/>
      <c r="G88" s="452"/>
      <c r="H88" s="443" t="str">
        <f>$D$33</f>
        <v>LIME</v>
      </c>
      <c r="I88" s="444" t="str">
        <f t="shared" si="0"/>
        <v>BLACK</v>
      </c>
      <c r="J88" s="183" t="s">
        <v>92</v>
      </c>
      <c r="K88" s="183">
        <f>$P$35</f>
        <v>0</v>
      </c>
      <c r="L88" s="183">
        <v>1</v>
      </c>
      <c r="M88" s="188">
        <f>K88*L88</f>
        <v>0</v>
      </c>
      <c r="N88" s="188"/>
      <c r="O88" s="184">
        <f t="shared" si="2"/>
        <v>0</v>
      </c>
      <c r="P88" s="330"/>
    </row>
    <row r="89" spans="1:16" s="26" customFormat="1" ht="33.75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37" t="s">
        <v>74</v>
      </c>
      <c r="B90" s="438"/>
      <c r="C90" s="438"/>
      <c r="D90" s="438"/>
      <c r="E90" s="439"/>
      <c r="F90" s="84" t="s">
        <v>75</v>
      </c>
      <c r="G90" s="84" t="s">
        <v>76</v>
      </c>
      <c r="H90" s="440" t="s">
        <v>77</v>
      </c>
      <c r="I90" s="441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3" hidden="1">
      <c r="A91" s="187">
        <v>1</v>
      </c>
      <c r="B91" s="458" t="s">
        <v>102</v>
      </c>
      <c r="C91" s="442"/>
      <c r="D91" s="442"/>
      <c r="E91" s="442"/>
      <c r="F91" s="445" t="s">
        <v>96</v>
      </c>
      <c r="G91" s="449" t="s">
        <v>103</v>
      </c>
      <c r="H91" s="443" t="str">
        <f>$D$18</f>
        <v>BLACK</v>
      </c>
      <c r="I91" s="444" t="str">
        <f t="shared" ref="I91:I126" si="4">$E$47</f>
        <v>BLACK</v>
      </c>
      <c r="J91" s="183" t="s">
        <v>104</v>
      </c>
      <c r="K91" s="183">
        <f>$P$20</f>
        <v>0</v>
      </c>
      <c r="L91" s="183">
        <v>2</v>
      </c>
      <c r="M91" s="183">
        <f t="shared" ref="M91:M118" si="5">K91*L91</f>
        <v>0</v>
      </c>
      <c r="N91" s="188"/>
      <c r="O91" s="184">
        <f t="shared" ref="O91:O131" si="6">ROUNDUP(N91+M91,0)</f>
        <v>0</v>
      </c>
      <c r="P91" s="315"/>
    </row>
    <row r="92" spans="1:16" s="34" customFormat="1" ht="98.25" customHeight="1">
      <c r="A92" s="187">
        <v>1</v>
      </c>
      <c r="B92" s="458" t="s">
        <v>102</v>
      </c>
      <c r="C92" s="442"/>
      <c r="D92" s="442"/>
      <c r="E92" s="442"/>
      <c r="F92" s="447"/>
      <c r="G92" s="451"/>
      <c r="H92" s="443" t="str">
        <f>$D$23</f>
        <v>GREY HEATHER</v>
      </c>
      <c r="I92" s="444" t="str">
        <f t="shared" si="4"/>
        <v>BLACK</v>
      </c>
      <c r="J92" s="183" t="s">
        <v>104</v>
      </c>
      <c r="K92" s="183">
        <f>$P$25</f>
        <v>769</v>
      </c>
      <c r="L92" s="183">
        <v>2</v>
      </c>
      <c r="M92" s="183">
        <f t="shared" si="5"/>
        <v>1538</v>
      </c>
      <c r="N92" s="188"/>
      <c r="O92" s="184">
        <f t="shared" si="6"/>
        <v>1538</v>
      </c>
      <c r="P92" s="315" t="s">
        <v>105</v>
      </c>
    </row>
    <row r="93" spans="1:16" s="34" customFormat="1" ht="33" hidden="1">
      <c r="A93" s="187">
        <v>1</v>
      </c>
      <c r="B93" s="458" t="s">
        <v>102</v>
      </c>
      <c r="C93" s="442"/>
      <c r="D93" s="442"/>
      <c r="E93" s="442"/>
      <c r="F93" s="447"/>
      <c r="G93" s="451"/>
      <c r="H93" s="443" t="str">
        <f>$D$28</f>
        <v>WASHED BURGUNDY</v>
      </c>
      <c r="I93" s="444" t="str">
        <f t="shared" si="4"/>
        <v>BLACK</v>
      </c>
      <c r="J93" s="183" t="s">
        <v>104</v>
      </c>
      <c r="K93" s="183">
        <f>$P$30</f>
        <v>0</v>
      </c>
      <c r="L93" s="183">
        <v>2</v>
      </c>
      <c r="M93" s="183">
        <f t="shared" si="5"/>
        <v>0</v>
      </c>
      <c r="N93" s="188"/>
      <c r="O93" s="184">
        <f t="shared" si="6"/>
        <v>0</v>
      </c>
      <c r="P93" s="315"/>
    </row>
    <row r="94" spans="1:16" s="34" customFormat="1" ht="33" hidden="1">
      <c r="A94" s="187">
        <v>1</v>
      </c>
      <c r="B94" s="458" t="s">
        <v>102</v>
      </c>
      <c r="C94" s="442"/>
      <c r="D94" s="442"/>
      <c r="E94" s="442"/>
      <c r="F94" s="448"/>
      <c r="G94" s="452"/>
      <c r="H94" s="443" t="str">
        <f>$D$33</f>
        <v>LIME</v>
      </c>
      <c r="I94" s="444" t="str">
        <f t="shared" si="4"/>
        <v>BLACK</v>
      </c>
      <c r="J94" s="183" t="s">
        <v>104</v>
      </c>
      <c r="K94" s="183">
        <f>$P$35</f>
        <v>0</v>
      </c>
      <c r="L94" s="183">
        <v>2</v>
      </c>
      <c r="M94" s="183">
        <f t="shared" si="5"/>
        <v>0</v>
      </c>
      <c r="N94" s="188"/>
      <c r="O94" s="184">
        <f t="shared" si="6"/>
        <v>0</v>
      </c>
      <c r="P94" s="315"/>
    </row>
    <row r="95" spans="1:16" s="34" customFormat="1" ht="33" hidden="1">
      <c r="A95" s="187">
        <v>2</v>
      </c>
      <c r="B95" s="459" t="s">
        <v>106</v>
      </c>
      <c r="C95" s="460"/>
      <c r="D95" s="460"/>
      <c r="E95" s="461"/>
      <c r="F95" s="445" t="s">
        <v>96</v>
      </c>
      <c r="G95" s="449" t="s">
        <v>103</v>
      </c>
      <c r="H95" s="443" t="str">
        <f>$D$18</f>
        <v>BLACK</v>
      </c>
      <c r="I95" s="444" t="str">
        <f t="shared" si="4"/>
        <v>BLACK</v>
      </c>
      <c r="J95" s="183" t="s">
        <v>104</v>
      </c>
      <c r="K95" s="183">
        <f>$P$20</f>
        <v>0</v>
      </c>
      <c r="L95" s="189">
        <f>L107*2</f>
        <v>0.08</v>
      </c>
      <c r="M95" s="183">
        <f t="shared" si="5"/>
        <v>0</v>
      </c>
      <c r="N95" s="188"/>
      <c r="O95" s="184">
        <f t="shared" si="6"/>
        <v>0</v>
      </c>
      <c r="P95" s="315"/>
    </row>
    <row r="96" spans="1:16" s="34" customFormat="1" ht="98.25" customHeight="1">
      <c r="A96" s="187">
        <v>2</v>
      </c>
      <c r="B96" s="459" t="s">
        <v>106</v>
      </c>
      <c r="C96" s="460"/>
      <c r="D96" s="460"/>
      <c r="E96" s="461"/>
      <c r="F96" s="447"/>
      <c r="G96" s="451"/>
      <c r="H96" s="443" t="str">
        <f>$D$23</f>
        <v>GREY HEATHER</v>
      </c>
      <c r="I96" s="444" t="str">
        <f t="shared" si="4"/>
        <v>BLACK</v>
      </c>
      <c r="J96" s="183" t="s">
        <v>104</v>
      </c>
      <c r="K96" s="183">
        <f>$P$25</f>
        <v>769</v>
      </c>
      <c r="L96" s="189">
        <f>L108*2</f>
        <v>0.08</v>
      </c>
      <c r="M96" s="183">
        <f t="shared" si="5"/>
        <v>61.52</v>
      </c>
      <c r="N96" s="188"/>
      <c r="O96" s="184">
        <f t="shared" si="6"/>
        <v>62</v>
      </c>
      <c r="P96" s="315" t="s">
        <v>105</v>
      </c>
    </row>
    <row r="97" spans="1:16" s="34" customFormat="1" ht="33" hidden="1">
      <c r="A97" s="187">
        <v>2</v>
      </c>
      <c r="B97" s="459" t="s">
        <v>106</v>
      </c>
      <c r="C97" s="460"/>
      <c r="D97" s="460"/>
      <c r="E97" s="461"/>
      <c r="F97" s="447"/>
      <c r="G97" s="451"/>
      <c r="H97" s="443" t="str">
        <f>$D$28</f>
        <v>WASHED BURGUNDY</v>
      </c>
      <c r="I97" s="444" t="str">
        <f t="shared" si="4"/>
        <v>BLACK</v>
      </c>
      <c r="J97" s="183" t="s">
        <v>104</v>
      </c>
      <c r="K97" s="183">
        <f>$P$30</f>
        <v>0</v>
      </c>
      <c r="L97" s="189">
        <f>L109*2</f>
        <v>0.08</v>
      </c>
      <c r="M97" s="183">
        <f t="shared" si="5"/>
        <v>0</v>
      </c>
      <c r="N97" s="188"/>
      <c r="O97" s="184">
        <f t="shared" si="6"/>
        <v>0</v>
      </c>
      <c r="P97" s="315"/>
    </row>
    <row r="98" spans="1:16" s="34" customFormat="1" ht="33" hidden="1">
      <c r="A98" s="187">
        <v>2</v>
      </c>
      <c r="B98" s="459" t="s">
        <v>106</v>
      </c>
      <c r="C98" s="460"/>
      <c r="D98" s="460"/>
      <c r="E98" s="461"/>
      <c r="F98" s="448"/>
      <c r="G98" s="452"/>
      <c r="H98" s="443" t="str">
        <f>$D$33</f>
        <v>LIME</v>
      </c>
      <c r="I98" s="444" t="str">
        <f t="shared" si="4"/>
        <v>BLACK</v>
      </c>
      <c r="J98" s="183" t="s">
        <v>104</v>
      </c>
      <c r="K98" s="183">
        <f>$P$35</f>
        <v>0</v>
      </c>
      <c r="L98" s="189">
        <f>L110*2</f>
        <v>0.08</v>
      </c>
      <c r="M98" s="183">
        <f t="shared" si="5"/>
        <v>0</v>
      </c>
      <c r="N98" s="188"/>
      <c r="O98" s="184">
        <f t="shared" si="6"/>
        <v>0</v>
      </c>
      <c r="P98" s="315"/>
    </row>
    <row r="99" spans="1:16" s="34" customFormat="1" ht="33" hidden="1">
      <c r="A99" s="187">
        <v>3</v>
      </c>
      <c r="B99" s="459" t="s">
        <v>107</v>
      </c>
      <c r="C99" s="460"/>
      <c r="D99" s="460"/>
      <c r="E99" s="461"/>
      <c r="F99" s="445" t="s">
        <v>108</v>
      </c>
      <c r="G99" s="449" t="s">
        <v>109</v>
      </c>
      <c r="H99" s="443" t="str">
        <f>$D$18</f>
        <v>BLACK</v>
      </c>
      <c r="I99" s="444" t="str">
        <f t="shared" si="4"/>
        <v>BLACK</v>
      </c>
      <c r="J99" s="183" t="s">
        <v>104</v>
      </c>
      <c r="K99" s="183">
        <f>$P$20</f>
        <v>0</v>
      </c>
      <c r="L99" s="183">
        <v>1</v>
      </c>
      <c r="M99" s="183">
        <f t="shared" si="5"/>
        <v>0</v>
      </c>
      <c r="N99" s="188"/>
      <c r="O99" s="184">
        <f t="shared" si="6"/>
        <v>0</v>
      </c>
      <c r="P99" s="315"/>
    </row>
    <row r="100" spans="1:16" s="34" customFormat="1" ht="98.25" customHeight="1">
      <c r="A100" s="187">
        <v>3</v>
      </c>
      <c r="B100" s="459" t="s">
        <v>107</v>
      </c>
      <c r="C100" s="460"/>
      <c r="D100" s="460"/>
      <c r="E100" s="461"/>
      <c r="F100" s="447"/>
      <c r="G100" s="451"/>
      <c r="H100" s="443" t="str">
        <f>$D$23</f>
        <v>GREY HEATHER</v>
      </c>
      <c r="I100" s="444" t="str">
        <f t="shared" si="4"/>
        <v>BLACK</v>
      </c>
      <c r="J100" s="183" t="s">
        <v>104</v>
      </c>
      <c r="K100" s="183">
        <f>$P$25</f>
        <v>769</v>
      </c>
      <c r="L100" s="183">
        <v>1</v>
      </c>
      <c r="M100" s="183">
        <f t="shared" si="5"/>
        <v>769</v>
      </c>
      <c r="N100" s="188"/>
      <c r="O100" s="184">
        <f t="shared" si="6"/>
        <v>769</v>
      </c>
      <c r="P100" s="315"/>
    </row>
    <row r="101" spans="1:16" s="34" customFormat="1" ht="33" hidden="1">
      <c r="A101" s="187">
        <v>3</v>
      </c>
      <c r="B101" s="459" t="s">
        <v>107</v>
      </c>
      <c r="C101" s="460"/>
      <c r="D101" s="460"/>
      <c r="E101" s="461"/>
      <c r="F101" s="447"/>
      <c r="G101" s="451"/>
      <c r="H101" s="443" t="str">
        <f>$D$28</f>
        <v>WASHED BURGUNDY</v>
      </c>
      <c r="I101" s="444" t="str">
        <f t="shared" si="4"/>
        <v>BLACK</v>
      </c>
      <c r="J101" s="183" t="s">
        <v>104</v>
      </c>
      <c r="K101" s="183">
        <f>$P$30</f>
        <v>0</v>
      </c>
      <c r="L101" s="183">
        <v>1</v>
      </c>
      <c r="M101" s="183">
        <f t="shared" si="5"/>
        <v>0</v>
      </c>
      <c r="N101" s="188"/>
      <c r="O101" s="184">
        <f t="shared" si="6"/>
        <v>0</v>
      </c>
      <c r="P101" s="315"/>
    </row>
    <row r="102" spans="1:16" s="34" customFormat="1" ht="33" hidden="1">
      <c r="A102" s="187">
        <v>3</v>
      </c>
      <c r="B102" s="459" t="s">
        <v>107</v>
      </c>
      <c r="C102" s="460"/>
      <c r="D102" s="460"/>
      <c r="E102" s="461"/>
      <c r="F102" s="448"/>
      <c r="G102" s="452"/>
      <c r="H102" s="443" t="str">
        <f>$D$33</f>
        <v>LIME</v>
      </c>
      <c r="I102" s="444" t="str">
        <f t="shared" si="4"/>
        <v>BLACK</v>
      </c>
      <c r="J102" s="183" t="s">
        <v>104</v>
      </c>
      <c r="K102" s="183">
        <f>$P$35</f>
        <v>0</v>
      </c>
      <c r="L102" s="183">
        <v>1</v>
      </c>
      <c r="M102" s="183">
        <f t="shared" si="5"/>
        <v>0</v>
      </c>
      <c r="N102" s="188"/>
      <c r="O102" s="184">
        <f t="shared" si="6"/>
        <v>0</v>
      </c>
      <c r="P102" s="315"/>
    </row>
    <row r="103" spans="1:16" s="34" customFormat="1" ht="33" hidden="1">
      <c r="A103" s="187">
        <v>4</v>
      </c>
      <c r="B103" s="459" t="s">
        <v>110</v>
      </c>
      <c r="C103" s="460"/>
      <c r="D103" s="460"/>
      <c r="E103" s="461"/>
      <c r="F103" s="181" t="s">
        <v>111</v>
      </c>
      <c r="G103" s="181"/>
      <c r="H103" s="443" t="str">
        <f>$D$18</f>
        <v>BLACK</v>
      </c>
      <c r="I103" s="444" t="str">
        <f t="shared" si="4"/>
        <v>BLACK</v>
      </c>
      <c r="J103" s="183" t="s">
        <v>104</v>
      </c>
      <c r="K103" s="183">
        <f>$P$20</f>
        <v>0</v>
      </c>
      <c r="L103" s="183">
        <v>1</v>
      </c>
      <c r="M103" s="183">
        <f t="shared" si="5"/>
        <v>0</v>
      </c>
      <c r="N103" s="188"/>
      <c r="O103" s="184">
        <f t="shared" si="6"/>
        <v>0</v>
      </c>
      <c r="P103" s="315"/>
    </row>
    <row r="104" spans="1:16" s="34" customFormat="1" ht="63.75" customHeight="1">
      <c r="A104" s="187">
        <v>4</v>
      </c>
      <c r="B104" s="459" t="s">
        <v>110</v>
      </c>
      <c r="C104" s="460"/>
      <c r="D104" s="460"/>
      <c r="E104" s="461"/>
      <c r="F104" s="181" t="s">
        <v>111</v>
      </c>
      <c r="G104" s="181"/>
      <c r="H104" s="443" t="str">
        <f>$D$23</f>
        <v>GREY HEATHER</v>
      </c>
      <c r="I104" s="444" t="str">
        <f t="shared" si="4"/>
        <v>BLACK</v>
      </c>
      <c r="J104" s="183" t="s">
        <v>104</v>
      </c>
      <c r="K104" s="183">
        <f>$P$25</f>
        <v>769</v>
      </c>
      <c r="L104" s="183">
        <v>1</v>
      </c>
      <c r="M104" s="183">
        <f t="shared" si="5"/>
        <v>769</v>
      </c>
      <c r="N104" s="188"/>
      <c r="O104" s="184">
        <f t="shared" si="6"/>
        <v>769</v>
      </c>
      <c r="P104" s="315"/>
    </row>
    <row r="105" spans="1:16" s="34" customFormat="1" ht="33" hidden="1">
      <c r="A105" s="187">
        <v>4</v>
      </c>
      <c r="B105" s="459" t="s">
        <v>110</v>
      </c>
      <c r="C105" s="460"/>
      <c r="D105" s="460"/>
      <c r="E105" s="461"/>
      <c r="F105" s="181" t="s">
        <v>111</v>
      </c>
      <c r="G105" s="181"/>
      <c r="H105" s="443" t="str">
        <f>$D$28</f>
        <v>WASHED BURGUNDY</v>
      </c>
      <c r="I105" s="444" t="str">
        <f t="shared" si="4"/>
        <v>BLACK</v>
      </c>
      <c r="J105" s="183" t="s">
        <v>104</v>
      </c>
      <c r="K105" s="183">
        <f>$P$30</f>
        <v>0</v>
      </c>
      <c r="L105" s="183">
        <v>1</v>
      </c>
      <c r="M105" s="183">
        <f t="shared" si="5"/>
        <v>0</v>
      </c>
      <c r="N105" s="188"/>
      <c r="O105" s="184">
        <f t="shared" si="6"/>
        <v>0</v>
      </c>
      <c r="P105" s="315"/>
    </row>
    <row r="106" spans="1:16" s="34" customFormat="1" ht="33" hidden="1">
      <c r="A106" s="187">
        <v>4</v>
      </c>
      <c r="B106" s="459" t="s">
        <v>110</v>
      </c>
      <c r="C106" s="460"/>
      <c r="D106" s="460"/>
      <c r="E106" s="461"/>
      <c r="F106" s="181" t="s">
        <v>111</v>
      </c>
      <c r="G106" s="181"/>
      <c r="H106" s="443" t="str">
        <f>$D$33</f>
        <v>LIME</v>
      </c>
      <c r="I106" s="444" t="str">
        <f t="shared" si="4"/>
        <v>BLACK</v>
      </c>
      <c r="J106" s="183" t="s">
        <v>104</v>
      </c>
      <c r="K106" s="183">
        <f>$P$35</f>
        <v>0</v>
      </c>
      <c r="L106" s="183">
        <v>1</v>
      </c>
      <c r="M106" s="183">
        <f t="shared" si="5"/>
        <v>0</v>
      </c>
      <c r="N106" s="188"/>
      <c r="O106" s="184">
        <f t="shared" si="6"/>
        <v>0</v>
      </c>
      <c r="P106" s="315"/>
    </row>
    <row r="107" spans="1:16" s="34" customFormat="1" ht="33" hidden="1">
      <c r="A107" s="187">
        <v>5</v>
      </c>
      <c r="B107" s="458" t="s">
        <v>112</v>
      </c>
      <c r="C107" s="442"/>
      <c r="D107" s="442"/>
      <c r="E107" s="442"/>
      <c r="F107" s="181" t="s">
        <v>113</v>
      </c>
      <c r="G107" s="181"/>
      <c r="H107" s="443" t="str">
        <f>$D$18</f>
        <v>BLACK</v>
      </c>
      <c r="I107" s="444" t="str">
        <f t="shared" si="4"/>
        <v>BLACK</v>
      </c>
      <c r="J107" s="183" t="s">
        <v>104</v>
      </c>
      <c r="K107" s="183">
        <f>$P$20</f>
        <v>0</v>
      </c>
      <c r="L107" s="189">
        <f>1/25</f>
        <v>0.04</v>
      </c>
      <c r="M107" s="183">
        <f t="shared" si="5"/>
        <v>0</v>
      </c>
      <c r="N107" s="188"/>
      <c r="O107" s="184">
        <f t="shared" si="6"/>
        <v>0</v>
      </c>
      <c r="P107" s="315"/>
    </row>
    <row r="108" spans="1:16" s="34" customFormat="1" ht="63.75" customHeight="1">
      <c r="A108" s="187">
        <v>5</v>
      </c>
      <c r="B108" s="458" t="s">
        <v>112</v>
      </c>
      <c r="C108" s="442"/>
      <c r="D108" s="442"/>
      <c r="E108" s="442"/>
      <c r="F108" s="181" t="s">
        <v>113</v>
      </c>
      <c r="G108" s="181"/>
      <c r="H108" s="443" t="str">
        <f>$D$23</f>
        <v>GREY HEATHER</v>
      </c>
      <c r="I108" s="444" t="str">
        <f t="shared" si="4"/>
        <v>BLACK</v>
      </c>
      <c r="J108" s="183" t="s">
        <v>104</v>
      </c>
      <c r="K108" s="183">
        <f>$P$25</f>
        <v>769</v>
      </c>
      <c r="L108" s="189">
        <f>1/25</f>
        <v>0.04</v>
      </c>
      <c r="M108" s="183">
        <f t="shared" si="5"/>
        <v>30.76</v>
      </c>
      <c r="N108" s="188"/>
      <c r="O108" s="184">
        <f t="shared" si="6"/>
        <v>31</v>
      </c>
      <c r="P108" s="315"/>
    </row>
    <row r="109" spans="1:16" s="34" customFormat="1" ht="33" hidden="1">
      <c r="A109" s="187">
        <v>5</v>
      </c>
      <c r="B109" s="458" t="s">
        <v>112</v>
      </c>
      <c r="C109" s="442"/>
      <c r="D109" s="442"/>
      <c r="E109" s="442"/>
      <c r="F109" s="181" t="s">
        <v>113</v>
      </c>
      <c r="G109" s="181"/>
      <c r="H109" s="443" t="str">
        <f>$D$28</f>
        <v>WASHED BURGUNDY</v>
      </c>
      <c r="I109" s="444" t="str">
        <f t="shared" si="4"/>
        <v>BLACK</v>
      </c>
      <c r="J109" s="183" t="s">
        <v>104</v>
      </c>
      <c r="K109" s="183">
        <f>$P$30</f>
        <v>0</v>
      </c>
      <c r="L109" s="189">
        <f>1/25</f>
        <v>0.04</v>
      </c>
      <c r="M109" s="183">
        <f t="shared" si="5"/>
        <v>0</v>
      </c>
      <c r="N109" s="188"/>
      <c r="O109" s="184">
        <f t="shared" si="6"/>
        <v>0</v>
      </c>
      <c r="P109" s="315"/>
    </row>
    <row r="110" spans="1:16" s="34" customFormat="1" ht="33" hidden="1">
      <c r="A110" s="187">
        <v>5</v>
      </c>
      <c r="B110" s="458" t="s">
        <v>112</v>
      </c>
      <c r="C110" s="442"/>
      <c r="D110" s="442"/>
      <c r="E110" s="442"/>
      <c r="F110" s="181" t="s">
        <v>113</v>
      </c>
      <c r="G110" s="181"/>
      <c r="H110" s="443" t="str">
        <f>$D$33</f>
        <v>LIME</v>
      </c>
      <c r="I110" s="444" t="str">
        <f t="shared" si="4"/>
        <v>BLACK</v>
      </c>
      <c r="J110" s="183" t="s">
        <v>104</v>
      </c>
      <c r="K110" s="183">
        <f>$P$35</f>
        <v>0</v>
      </c>
      <c r="L110" s="189">
        <f>1/25</f>
        <v>0.04</v>
      </c>
      <c r="M110" s="183">
        <f t="shared" si="5"/>
        <v>0</v>
      </c>
      <c r="N110" s="188"/>
      <c r="O110" s="184">
        <f t="shared" si="6"/>
        <v>0</v>
      </c>
      <c r="P110" s="315"/>
    </row>
    <row r="111" spans="1:16" s="34" customFormat="1" ht="33" hidden="1">
      <c r="A111" s="187">
        <v>6</v>
      </c>
      <c r="B111" s="458" t="s">
        <v>114</v>
      </c>
      <c r="C111" s="442"/>
      <c r="D111" s="442"/>
      <c r="E111" s="442"/>
      <c r="F111" s="181" t="s">
        <v>113</v>
      </c>
      <c r="G111" s="181"/>
      <c r="H111" s="443" t="str">
        <f>$D$18</f>
        <v>BLACK</v>
      </c>
      <c r="I111" s="444" t="str">
        <f t="shared" si="4"/>
        <v>BLACK</v>
      </c>
      <c r="J111" s="183" t="s">
        <v>104</v>
      </c>
      <c r="K111" s="183">
        <f>$P$20</f>
        <v>0</v>
      </c>
      <c r="L111" s="189">
        <f>L107*2</f>
        <v>0.08</v>
      </c>
      <c r="M111" s="183">
        <f t="shared" si="5"/>
        <v>0</v>
      </c>
      <c r="N111" s="188"/>
      <c r="O111" s="184">
        <f t="shared" si="6"/>
        <v>0</v>
      </c>
      <c r="P111" s="315"/>
    </row>
    <row r="112" spans="1:16" s="34" customFormat="1" ht="63.75" customHeight="1">
      <c r="A112" s="187">
        <v>6</v>
      </c>
      <c r="B112" s="458" t="s">
        <v>114</v>
      </c>
      <c r="C112" s="442"/>
      <c r="D112" s="442"/>
      <c r="E112" s="442"/>
      <c r="F112" s="181" t="s">
        <v>113</v>
      </c>
      <c r="G112" s="181"/>
      <c r="H112" s="443" t="str">
        <f>$D$23</f>
        <v>GREY HEATHER</v>
      </c>
      <c r="I112" s="444" t="str">
        <f t="shared" si="4"/>
        <v>BLACK</v>
      </c>
      <c r="J112" s="183" t="s">
        <v>104</v>
      </c>
      <c r="K112" s="183">
        <f>$P$25</f>
        <v>769</v>
      </c>
      <c r="L112" s="189">
        <f>L108*2</f>
        <v>0.08</v>
      </c>
      <c r="M112" s="183">
        <f t="shared" si="5"/>
        <v>61.52</v>
      </c>
      <c r="N112" s="188"/>
      <c r="O112" s="184">
        <f t="shared" si="6"/>
        <v>62</v>
      </c>
      <c r="P112" s="315"/>
    </row>
    <row r="113" spans="1:16" s="34" customFormat="1" ht="33" hidden="1">
      <c r="A113" s="187">
        <v>6</v>
      </c>
      <c r="B113" s="458" t="s">
        <v>114</v>
      </c>
      <c r="C113" s="442"/>
      <c r="D113" s="442"/>
      <c r="E113" s="442"/>
      <c r="F113" s="181" t="s">
        <v>113</v>
      </c>
      <c r="G113" s="181"/>
      <c r="H113" s="443" t="str">
        <f>$D$28</f>
        <v>WASHED BURGUNDY</v>
      </c>
      <c r="I113" s="444" t="str">
        <f t="shared" si="4"/>
        <v>BLACK</v>
      </c>
      <c r="J113" s="183" t="s">
        <v>104</v>
      </c>
      <c r="K113" s="183">
        <f>$P$30</f>
        <v>0</v>
      </c>
      <c r="L113" s="189">
        <f>L109*2</f>
        <v>0.08</v>
      </c>
      <c r="M113" s="183">
        <f t="shared" si="5"/>
        <v>0</v>
      </c>
      <c r="N113" s="188"/>
      <c r="O113" s="184">
        <f t="shared" si="6"/>
        <v>0</v>
      </c>
      <c r="P113" s="315"/>
    </row>
    <row r="114" spans="1:16" s="34" customFormat="1" ht="33" hidden="1">
      <c r="A114" s="187">
        <v>6</v>
      </c>
      <c r="B114" s="458" t="s">
        <v>114</v>
      </c>
      <c r="C114" s="442"/>
      <c r="D114" s="442"/>
      <c r="E114" s="442"/>
      <c r="F114" s="181" t="s">
        <v>113</v>
      </c>
      <c r="G114" s="181"/>
      <c r="H114" s="443" t="str">
        <f>$D$33</f>
        <v>LIME</v>
      </c>
      <c r="I114" s="444" t="str">
        <f t="shared" si="4"/>
        <v>BLACK</v>
      </c>
      <c r="J114" s="183" t="s">
        <v>104</v>
      </c>
      <c r="K114" s="183">
        <f>$P$35</f>
        <v>0</v>
      </c>
      <c r="L114" s="189">
        <f>L110*2</f>
        <v>0.08</v>
      </c>
      <c r="M114" s="183">
        <f t="shared" si="5"/>
        <v>0</v>
      </c>
      <c r="N114" s="188"/>
      <c r="O114" s="184">
        <f t="shared" si="6"/>
        <v>0</v>
      </c>
      <c r="P114" s="315"/>
    </row>
    <row r="115" spans="1:16" s="34" customFormat="1" ht="33" hidden="1">
      <c r="A115" s="187">
        <v>7</v>
      </c>
      <c r="B115" s="458" t="s">
        <v>115</v>
      </c>
      <c r="C115" s="442"/>
      <c r="D115" s="442"/>
      <c r="E115" s="442"/>
      <c r="F115" s="181" t="s">
        <v>111</v>
      </c>
      <c r="G115" s="181"/>
      <c r="H115" s="443" t="str">
        <f>$D$18</f>
        <v>BLACK</v>
      </c>
      <c r="I115" s="444" t="str">
        <f t="shared" si="4"/>
        <v>BLACK</v>
      </c>
      <c r="J115" s="183" t="s">
        <v>104</v>
      </c>
      <c r="K115" s="183">
        <f>$P$20</f>
        <v>0</v>
      </c>
      <c r="L115" s="189">
        <f>L107</f>
        <v>0.04</v>
      </c>
      <c r="M115" s="183">
        <f t="shared" si="5"/>
        <v>0</v>
      </c>
      <c r="N115" s="188"/>
      <c r="O115" s="184">
        <f t="shared" si="6"/>
        <v>0</v>
      </c>
      <c r="P115" s="315"/>
    </row>
    <row r="116" spans="1:16" s="34" customFormat="1" ht="63.75" customHeight="1">
      <c r="A116" s="187">
        <v>7</v>
      </c>
      <c r="B116" s="458" t="s">
        <v>115</v>
      </c>
      <c r="C116" s="442"/>
      <c r="D116" s="442"/>
      <c r="E116" s="442"/>
      <c r="F116" s="181" t="s">
        <v>111</v>
      </c>
      <c r="G116" s="181"/>
      <c r="H116" s="443" t="str">
        <f>$D$23</f>
        <v>GREY HEATHER</v>
      </c>
      <c r="I116" s="444" t="str">
        <f t="shared" si="4"/>
        <v>BLACK</v>
      </c>
      <c r="J116" s="183" t="s">
        <v>104</v>
      </c>
      <c r="K116" s="183">
        <f>$P$25</f>
        <v>769</v>
      </c>
      <c r="L116" s="189">
        <f>L108</f>
        <v>0.04</v>
      </c>
      <c r="M116" s="183">
        <f t="shared" si="5"/>
        <v>30.76</v>
      </c>
      <c r="N116" s="188"/>
      <c r="O116" s="184">
        <f t="shared" si="6"/>
        <v>31</v>
      </c>
      <c r="P116" s="315"/>
    </row>
    <row r="117" spans="1:16" s="34" customFormat="1" ht="33" hidden="1">
      <c r="A117" s="187">
        <v>7</v>
      </c>
      <c r="B117" s="458" t="s">
        <v>115</v>
      </c>
      <c r="C117" s="442"/>
      <c r="D117" s="442"/>
      <c r="E117" s="442"/>
      <c r="F117" s="181" t="s">
        <v>111</v>
      </c>
      <c r="G117" s="181"/>
      <c r="H117" s="443" t="str">
        <f>$D$28</f>
        <v>WASHED BURGUNDY</v>
      </c>
      <c r="I117" s="444" t="str">
        <f t="shared" si="4"/>
        <v>BLACK</v>
      </c>
      <c r="J117" s="183" t="s">
        <v>104</v>
      </c>
      <c r="K117" s="183">
        <f>$P$30</f>
        <v>0</v>
      </c>
      <c r="L117" s="189">
        <f>L109</f>
        <v>0.04</v>
      </c>
      <c r="M117" s="183">
        <f t="shared" si="5"/>
        <v>0</v>
      </c>
      <c r="N117" s="188"/>
      <c r="O117" s="184">
        <f t="shared" si="6"/>
        <v>0</v>
      </c>
      <c r="P117" s="315"/>
    </row>
    <row r="118" spans="1:16" s="34" customFormat="1" ht="33" hidden="1">
      <c r="A118" s="187">
        <v>7</v>
      </c>
      <c r="B118" s="458" t="s">
        <v>115</v>
      </c>
      <c r="C118" s="442"/>
      <c r="D118" s="442"/>
      <c r="E118" s="442"/>
      <c r="F118" s="181" t="s">
        <v>111</v>
      </c>
      <c r="G118" s="181"/>
      <c r="H118" s="443" t="str">
        <f>$D$33</f>
        <v>LIME</v>
      </c>
      <c r="I118" s="444" t="str">
        <f t="shared" si="4"/>
        <v>BLACK</v>
      </c>
      <c r="J118" s="183" t="s">
        <v>104</v>
      </c>
      <c r="K118" s="183">
        <f>$P$35</f>
        <v>0</v>
      </c>
      <c r="L118" s="189">
        <f>L110</f>
        <v>0.04</v>
      </c>
      <c r="M118" s="183">
        <f t="shared" si="5"/>
        <v>0</v>
      </c>
      <c r="N118" s="188"/>
      <c r="O118" s="184">
        <f t="shared" si="6"/>
        <v>0</v>
      </c>
      <c r="P118" s="315"/>
    </row>
    <row r="119" spans="1:16" s="34" customFormat="1" ht="33" hidden="1">
      <c r="A119" s="187">
        <v>8</v>
      </c>
      <c r="B119" s="459" t="s">
        <v>116</v>
      </c>
      <c r="C119" s="460"/>
      <c r="D119" s="460"/>
      <c r="E119" s="461"/>
      <c r="F119" s="181" t="s">
        <v>117</v>
      </c>
      <c r="G119" s="181"/>
      <c r="H119" s="443" t="str">
        <f>$D$18</f>
        <v>BLACK</v>
      </c>
      <c r="I119" s="444" t="str">
        <f t="shared" si="4"/>
        <v>BLACK</v>
      </c>
      <c r="J119" s="183" t="s">
        <v>104</v>
      </c>
      <c r="K119" s="183">
        <f>$P$20</f>
        <v>0</v>
      </c>
      <c r="L119" s="183">
        <v>1</v>
      </c>
      <c r="M119" s="183">
        <f>K119*L119</f>
        <v>0</v>
      </c>
      <c r="N119" s="188"/>
      <c r="O119" s="184">
        <f t="shared" si="6"/>
        <v>0</v>
      </c>
      <c r="P119" s="315"/>
    </row>
    <row r="120" spans="1:16" s="34" customFormat="1" ht="63.75" customHeight="1">
      <c r="A120" s="187">
        <v>8</v>
      </c>
      <c r="B120" s="458" t="s">
        <v>116</v>
      </c>
      <c r="C120" s="442"/>
      <c r="D120" s="442"/>
      <c r="E120" s="442"/>
      <c r="F120" s="181" t="s">
        <v>117</v>
      </c>
      <c r="G120" s="181"/>
      <c r="H120" s="443" t="str">
        <f>$D$23</f>
        <v>GREY HEATHER</v>
      </c>
      <c r="I120" s="444" t="str">
        <f t="shared" si="4"/>
        <v>BLACK</v>
      </c>
      <c r="J120" s="183" t="s">
        <v>104</v>
      </c>
      <c r="K120" s="183">
        <f>$P$25</f>
        <v>769</v>
      </c>
      <c r="L120" s="183">
        <v>1</v>
      </c>
      <c r="M120" s="183">
        <f t="shared" ref="M120:M131" si="7">K120*L120</f>
        <v>769</v>
      </c>
      <c r="N120" s="188"/>
      <c r="O120" s="184">
        <f t="shared" si="6"/>
        <v>769</v>
      </c>
      <c r="P120" s="315"/>
    </row>
    <row r="121" spans="1:16" s="34" customFormat="1" ht="33" hidden="1">
      <c r="A121" s="187">
        <v>8</v>
      </c>
      <c r="B121" s="458" t="s">
        <v>116</v>
      </c>
      <c r="C121" s="442"/>
      <c r="D121" s="442"/>
      <c r="E121" s="442"/>
      <c r="F121" s="181" t="s">
        <v>117</v>
      </c>
      <c r="G121" s="181"/>
      <c r="H121" s="443" t="str">
        <f>$D$28</f>
        <v>WASHED BURGUNDY</v>
      </c>
      <c r="I121" s="444" t="str">
        <f t="shared" si="4"/>
        <v>BLACK</v>
      </c>
      <c r="J121" s="183" t="s">
        <v>104</v>
      </c>
      <c r="K121" s="183">
        <f>$P$30</f>
        <v>0</v>
      </c>
      <c r="L121" s="183">
        <v>1</v>
      </c>
      <c r="M121" s="183">
        <f t="shared" si="7"/>
        <v>0</v>
      </c>
      <c r="N121" s="188"/>
      <c r="O121" s="184">
        <f t="shared" si="6"/>
        <v>0</v>
      </c>
      <c r="P121" s="315"/>
    </row>
    <row r="122" spans="1:16" s="34" customFormat="1" ht="33" hidden="1">
      <c r="A122" s="187">
        <v>8</v>
      </c>
      <c r="B122" s="458" t="s">
        <v>116</v>
      </c>
      <c r="C122" s="442"/>
      <c r="D122" s="442"/>
      <c r="E122" s="442"/>
      <c r="F122" s="181" t="s">
        <v>117</v>
      </c>
      <c r="G122" s="181"/>
      <c r="H122" s="443" t="str">
        <f>$D$33</f>
        <v>LIME</v>
      </c>
      <c r="I122" s="444" t="str">
        <f t="shared" si="4"/>
        <v>BLACK</v>
      </c>
      <c r="J122" s="183" t="s">
        <v>104</v>
      </c>
      <c r="K122" s="183">
        <f>$P$35</f>
        <v>0</v>
      </c>
      <c r="L122" s="183">
        <v>1</v>
      </c>
      <c r="M122" s="183">
        <f t="shared" si="7"/>
        <v>0</v>
      </c>
      <c r="N122" s="188"/>
      <c r="O122" s="184">
        <f t="shared" si="6"/>
        <v>0</v>
      </c>
      <c r="P122" s="315"/>
    </row>
    <row r="123" spans="1:16" s="34" customFormat="1" ht="33" hidden="1">
      <c r="A123" s="187">
        <v>9</v>
      </c>
      <c r="B123" s="458" t="s">
        <v>118</v>
      </c>
      <c r="C123" s="442"/>
      <c r="D123" s="442"/>
      <c r="E123" s="442"/>
      <c r="F123" s="181" t="s">
        <v>111</v>
      </c>
      <c r="G123" s="181"/>
      <c r="H123" s="443" t="str">
        <f>$D$18</f>
        <v>BLACK</v>
      </c>
      <c r="I123" s="444" t="str">
        <f t="shared" si="4"/>
        <v>BLACK</v>
      </c>
      <c r="J123" s="183" t="s">
        <v>104</v>
      </c>
      <c r="K123" s="183">
        <f>$P$20</f>
        <v>0</v>
      </c>
      <c r="L123" s="183">
        <v>1.1000000000000001</v>
      </c>
      <c r="M123" s="183">
        <f t="shared" si="7"/>
        <v>0</v>
      </c>
      <c r="N123" s="188"/>
      <c r="O123" s="184">
        <f t="shared" si="6"/>
        <v>0</v>
      </c>
      <c r="P123" s="315"/>
    </row>
    <row r="124" spans="1:16" s="34" customFormat="1" ht="63.75" customHeight="1">
      <c r="A124" s="187">
        <v>9</v>
      </c>
      <c r="B124" s="459" t="s">
        <v>118</v>
      </c>
      <c r="C124" s="460"/>
      <c r="D124" s="460"/>
      <c r="E124" s="461"/>
      <c r="F124" s="181" t="s">
        <v>111</v>
      </c>
      <c r="G124" s="181"/>
      <c r="H124" s="443" t="str">
        <f>$D$23</f>
        <v>GREY HEATHER</v>
      </c>
      <c r="I124" s="444" t="str">
        <f t="shared" si="4"/>
        <v>BLACK</v>
      </c>
      <c r="J124" s="183" t="s">
        <v>104</v>
      </c>
      <c r="K124" s="183">
        <f>$P$25</f>
        <v>769</v>
      </c>
      <c r="L124" s="183">
        <v>1.1000000000000001</v>
      </c>
      <c r="M124" s="183">
        <f t="shared" si="7"/>
        <v>845.90000000000009</v>
      </c>
      <c r="N124" s="188"/>
      <c r="O124" s="184">
        <f t="shared" si="6"/>
        <v>846</v>
      </c>
      <c r="P124" s="315"/>
    </row>
    <row r="125" spans="1:16" s="34" customFormat="1" ht="33" hidden="1">
      <c r="A125" s="187">
        <v>9</v>
      </c>
      <c r="B125" s="459" t="s">
        <v>118</v>
      </c>
      <c r="C125" s="460"/>
      <c r="D125" s="460"/>
      <c r="E125" s="461"/>
      <c r="F125" s="181" t="s">
        <v>111</v>
      </c>
      <c r="G125" s="181"/>
      <c r="H125" s="443" t="str">
        <f>$D$28</f>
        <v>WASHED BURGUNDY</v>
      </c>
      <c r="I125" s="444" t="str">
        <f t="shared" si="4"/>
        <v>BLACK</v>
      </c>
      <c r="J125" s="183" t="s">
        <v>104</v>
      </c>
      <c r="K125" s="183">
        <f>$P$30</f>
        <v>0</v>
      </c>
      <c r="L125" s="183">
        <v>1.1000000000000001</v>
      </c>
      <c r="M125" s="183">
        <f t="shared" si="7"/>
        <v>0</v>
      </c>
      <c r="N125" s="188"/>
      <c r="O125" s="184">
        <f t="shared" si="6"/>
        <v>0</v>
      </c>
      <c r="P125" s="315"/>
    </row>
    <row r="126" spans="1:16" s="34" customFormat="1" ht="33" hidden="1">
      <c r="A126" s="187">
        <v>9</v>
      </c>
      <c r="B126" s="459" t="s">
        <v>118</v>
      </c>
      <c r="C126" s="460"/>
      <c r="D126" s="460"/>
      <c r="E126" s="461"/>
      <c r="F126" s="181" t="s">
        <v>111</v>
      </c>
      <c r="G126" s="181"/>
      <c r="H126" s="443" t="str">
        <f>$D$33</f>
        <v>LIME</v>
      </c>
      <c r="I126" s="444" t="str">
        <f t="shared" si="4"/>
        <v>BLACK</v>
      </c>
      <c r="J126" s="183" t="s">
        <v>104</v>
      </c>
      <c r="K126" s="183">
        <f>$P$35</f>
        <v>0</v>
      </c>
      <c r="L126" s="183">
        <v>1.1000000000000001</v>
      </c>
      <c r="M126" s="183">
        <f t="shared" si="7"/>
        <v>0</v>
      </c>
      <c r="N126" s="188"/>
      <c r="O126" s="184">
        <f t="shared" si="6"/>
        <v>0</v>
      </c>
      <c r="P126" s="315"/>
    </row>
    <row r="127" spans="1:16" s="34" customFormat="1" ht="46.5" customHeight="1">
      <c r="A127" s="187">
        <v>10</v>
      </c>
      <c r="B127" s="458" t="s">
        <v>119</v>
      </c>
      <c r="C127" s="442"/>
      <c r="D127" s="442"/>
      <c r="E127" s="442"/>
      <c r="F127" s="462" t="s">
        <v>120</v>
      </c>
      <c r="G127" s="181"/>
      <c r="H127" s="463" t="s">
        <v>121</v>
      </c>
      <c r="I127" s="444"/>
      <c r="J127" s="183" t="s">
        <v>104</v>
      </c>
      <c r="K127" s="183">
        <v>9</v>
      </c>
      <c r="L127" s="189">
        <f>$L$107*2</f>
        <v>0.08</v>
      </c>
      <c r="M127" s="183">
        <f t="shared" si="7"/>
        <v>0.72</v>
      </c>
      <c r="N127" s="188"/>
      <c r="O127" s="184">
        <f t="shared" si="6"/>
        <v>1</v>
      </c>
      <c r="P127" s="315"/>
    </row>
    <row r="128" spans="1:16" s="34" customFormat="1" ht="46.5" customHeight="1">
      <c r="A128" s="187">
        <v>10</v>
      </c>
      <c r="B128" s="458" t="s">
        <v>119</v>
      </c>
      <c r="C128" s="442"/>
      <c r="D128" s="442"/>
      <c r="E128" s="442"/>
      <c r="F128" s="462"/>
      <c r="G128" s="181"/>
      <c r="H128" s="463" t="s">
        <v>122</v>
      </c>
      <c r="I128" s="444"/>
      <c r="J128" s="183" t="s">
        <v>104</v>
      </c>
      <c r="K128" s="183">
        <v>24</v>
      </c>
      <c r="L128" s="189">
        <f>$L$107*2</f>
        <v>0.08</v>
      </c>
      <c r="M128" s="183">
        <f t="shared" si="7"/>
        <v>1.92</v>
      </c>
      <c r="N128" s="188"/>
      <c r="O128" s="184">
        <f t="shared" si="6"/>
        <v>2</v>
      </c>
      <c r="P128" s="315"/>
    </row>
    <row r="129" spans="1:16" s="34" customFormat="1" ht="46.5" customHeight="1">
      <c r="A129" s="187">
        <v>10</v>
      </c>
      <c r="B129" s="458" t="s">
        <v>119</v>
      </c>
      <c r="C129" s="442"/>
      <c r="D129" s="442"/>
      <c r="E129" s="442"/>
      <c r="F129" s="462"/>
      <c r="G129" s="181"/>
      <c r="H129" s="463" t="s">
        <v>123</v>
      </c>
      <c r="I129" s="444"/>
      <c r="J129" s="183" t="s">
        <v>104</v>
      </c>
      <c r="K129" s="183">
        <v>12</v>
      </c>
      <c r="L129" s="189">
        <f>$L$107*2</f>
        <v>0.08</v>
      </c>
      <c r="M129" s="183">
        <f t="shared" si="7"/>
        <v>0.96</v>
      </c>
      <c r="N129" s="188"/>
      <c r="O129" s="184">
        <f t="shared" si="6"/>
        <v>1</v>
      </c>
      <c r="P129" s="315"/>
    </row>
    <row r="130" spans="1:16" s="34" customFormat="1" ht="46.5" customHeight="1">
      <c r="A130" s="187">
        <v>10</v>
      </c>
      <c r="B130" s="458" t="s">
        <v>119</v>
      </c>
      <c r="C130" s="442"/>
      <c r="D130" s="442"/>
      <c r="E130" s="442"/>
      <c r="F130" s="462"/>
      <c r="G130" s="181"/>
      <c r="H130" s="463">
        <v>41</v>
      </c>
      <c r="I130" s="444"/>
      <c r="J130" s="183" t="s">
        <v>104</v>
      </c>
      <c r="K130" s="183">
        <v>30</v>
      </c>
      <c r="L130" s="189">
        <f>$L$107*2</f>
        <v>0.08</v>
      </c>
      <c r="M130" s="183">
        <f t="shared" si="7"/>
        <v>2.4</v>
      </c>
      <c r="N130" s="188"/>
      <c r="O130" s="184">
        <f t="shared" si="6"/>
        <v>3</v>
      </c>
      <c r="P130" s="315"/>
    </row>
    <row r="131" spans="1:16" s="34" customFormat="1" ht="46.5" customHeight="1">
      <c r="A131" s="187">
        <v>10</v>
      </c>
      <c r="B131" s="458" t="s">
        <v>119</v>
      </c>
      <c r="C131" s="442"/>
      <c r="D131" s="442"/>
      <c r="E131" s="442"/>
      <c r="F131" s="462"/>
      <c r="G131" s="181"/>
      <c r="H131" s="443">
        <v>42</v>
      </c>
      <c r="I131" s="444"/>
      <c r="J131" s="183" t="s">
        <v>104</v>
      </c>
      <c r="K131" s="183">
        <v>67</v>
      </c>
      <c r="L131" s="189">
        <f>$L$107*2</f>
        <v>0.08</v>
      </c>
      <c r="M131" s="183">
        <f t="shared" si="7"/>
        <v>5.36</v>
      </c>
      <c r="N131" s="188"/>
      <c r="O131" s="184">
        <f t="shared" si="6"/>
        <v>6</v>
      </c>
      <c r="P131" s="315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464" t="s">
        <v>125</v>
      </c>
      <c r="K133" s="464"/>
      <c r="L133" s="464"/>
      <c r="M133" s="464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65" t="s">
        <v>128</v>
      </c>
      <c r="C135" s="466"/>
      <c r="D135" s="466"/>
      <c r="E135" s="466"/>
      <c r="F135" s="466"/>
      <c r="G135" s="466"/>
      <c r="H135" s="466"/>
      <c r="I135" s="467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32" t="s">
        <v>129</v>
      </c>
      <c r="D136" s="468" t="s">
        <v>130</v>
      </c>
      <c r="E136" s="468"/>
      <c r="F136" s="468" t="s">
        <v>131</v>
      </c>
      <c r="G136" s="468"/>
      <c r="H136" s="468"/>
      <c r="I136" s="468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33" t="str">
        <f>$D$18</f>
        <v>BLACK</v>
      </c>
      <c r="C137" s="469" t="s">
        <v>132</v>
      </c>
      <c r="D137" s="471" t="s">
        <v>133</v>
      </c>
      <c r="E137" s="472"/>
      <c r="F137" s="473" t="s">
        <v>134</v>
      </c>
      <c r="G137" s="473"/>
      <c r="H137" s="473"/>
      <c r="I137" s="473"/>
      <c r="J137" s="35"/>
      <c r="K137" s="35"/>
      <c r="L137" s="35"/>
      <c r="M137" s="35"/>
      <c r="N137" s="35"/>
    </row>
    <row r="138" spans="1:16" s="15" customFormat="1" ht="66" hidden="1">
      <c r="A138" s="92"/>
      <c r="B138" s="333" t="str">
        <f>$D$23</f>
        <v>GREY HEATHER</v>
      </c>
      <c r="C138" s="470"/>
      <c r="D138" s="474" t="s">
        <v>135</v>
      </c>
      <c r="E138" s="475"/>
      <c r="F138" s="473" t="s">
        <v>136</v>
      </c>
      <c r="G138" s="473"/>
      <c r="H138" s="473"/>
      <c r="I138" s="473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465"/>
      <c r="C140" s="466"/>
      <c r="D140" s="480"/>
      <c r="E140" s="480"/>
      <c r="F140" s="480"/>
      <c r="G140" s="480"/>
      <c r="H140" s="480"/>
      <c r="I140" s="481"/>
      <c r="J140" s="35"/>
      <c r="K140" s="35"/>
    </row>
    <row r="141" spans="1:16" s="15" customFormat="1" ht="33" hidden="1">
      <c r="A141" s="92"/>
      <c r="B141" s="459"/>
      <c r="C141" s="461"/>
      <c r="D141" s="227" t="s">
        <v>36</v>
      </c>
      <c r="E141" s="227" t="s">
        <v>37</v>
      </c>
      <c r="F141" s="227" t="s">
        <v>38</v>
      </c>
      <c r="G141" s="227" t="s">
        <v>39</v>
      </c>
      <c r="H141" s="227" t="s">
        <v>40</v>
      </c>
      <c r="I141" s="227" t="s">
        <v>41</v>
      </c>
      <c r="J141" s="35"/>
    </row>
    <row r="142" spans="1:16" s="15" customFormat="1" ht="178.5" hidden="1" customHeight="1">
      <c r="A142" s="92"/>
      <c r="B142" s="482" t="s">
        <v>137</v>
      </c>
      <c r="C142" s="482"/>
      <c r="D142" s="334"/>
      <c r="E142" s="334">
        <v>2.2000000000000002</v>
      </c>
      <c r="F142" s="483">
        <v>3</v>
      </c>
      <c r="G142" s="484"/>
      <c r="H142" s="484"/>
      <c r="I142" s="485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138</v>
      </c>
      <c r="C144" s="486" t="s">
        <v>139</v>
      </c>
      <c r="D144" s="486"/>
      <c r="E144" s="486"/>
      <c r="F144" s="486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465" t="s">
        <v>128</v>
      </c>
      <c r="C145" s="466"/>
      <c r="D145" s="466"/>
      <c r="E145" s="466"/>
      <c r="F145" s="466"/>
      <c r="G145" s="466"/>
      <c r="H145" s="466"/>
      <c r="I145" s="467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476" t="s">
        <v>142</v>
      </c>
      <c r="F146" s="477"/>
      <c r="G146" s="477"/>
      <c r="H146" s="477"/>
      <c r="I146" s="47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474" t="s">
        <v>145</v>
      </c>
      <c r="F147" s="479"/>
      <c r="G147" s="479"/>
      <c r="H147" s="479"/>
      <c r="I147" s="475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474" t="s">
        <v>146</v>
      </c>
      <c r="F148" s="479"/>
      <c r="G148" s="479"/>
      <c r="H148" s="479"/>
      <c r="I148" s="475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474" t="s">
        <v>145</v>
      </c>
      <c r="F149" s="479"/>
      <c r="G149" s="479"/>
      <c r="H149" s="479"/>
      <c r="I149" s="475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474" t="s">
        <v>145</v>
      </c>
      <c r="F150" s="479"/>
      <c r="G150" s="479"/>
      <c r="H150" s="479"/>
      <c r="I150" s="475"/>
      <c r="J150" s="35"/>
      <c r="K150" s="35"/>
      <c r="L150" s="35"/>
      <c r="M150" s="35"/>
      <c r="N150" s="35"/>
    </row>
    <row r="151" spans="1:16" s="15" customFormat="1" ht="33">
      <c r="A151" s="92"/>
      <c r="B151" s="465" t="s">
        <v>147</v>
      </c>
      <c r="C151" s="466"/>
      <c r="D151" s="480"/>
      <c r="E151" s="480"/>
      <c r="F151" s="480"/>
      <c r="G151" s="480"/>
      <c r="H151" s="480"/>
      <c r="I151" s="481"/>
      <c r="J151" s="35"/>
      <c r="K151" s="35"/>
    </row>
    <row r="152" spans="1:16" s="15" customFormat="1" ht="56.25" customHeight="1">
      <c r="A152" s="92"/>
      <c r="B152" s="459"/>
      <c r="C152" s="461"/>
      <c r="D152" s="227" t="s">
        <v>36</v>
      </c>
      <c r="E152" s="227" t="s">
        <v>37</v>
      </c>
      <c r="F152" s="227" t="s">
        <v>38</v>
      </c>
      <c r="G152" s="227" t="s">
        <v>39</v>
      </c>
      <c r="H152" s="227" t="s">
        <v>40</v>
      </c>
      <c r="I152" s="227" t="s">
        <v>41</v>
      </c>
      <c r="J152" s="35"/>
    </row>
    <row r="153" spans="1:16" s="15" customFormat="1" ht="111.75" customHeight="1">
      <c r="A153" s="92"/>
      <c r="B153" s="498" t="s">
        <v>148</v>
      </c>
      <c r="C153" s="499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98" t="s">
        <v>149</v>
      </c>
      <c r="C154" s="499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500" t="s">
        <v>152</v>
      </c>
      <c r="D157" s="501"/>
      <c r="E157" s="501"/>
      <c r="F157" s="501"/>
      <c r="G157" s="501"/>
      <c r="H157" s="501"/>
      <c r="I157" s="502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33" t="str">
        <f>$D$18</f>
        <v>BLACK</v>
      </c>
      <c r="C158" s="474" t="s">
        <v>153</v>
      </c>
      <c r="D158" s="479"/>
      <c r="E158" s="479"/>
      <c r="F158" s="479"/>
      <c r="G158" s="479"/>
      <c r="H158" s="479"/>
      <c r="I158" s="475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33" t="str">
        <f>$D$23</f>
        <v>GREY HEATHER</v>
      </c>
      <c r="C159" s="474" t="s">
        <v>154</v>
      </c>
      <c r="D159" s="479"/>
      <c r="E159" s="479"/>
      <c r="F159" s="479"/>
      <c r="G159" s="479"/>
      <c r="H159" s="479"/>
      <c r="I159" s="475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33" t="s">
        <v>155</v>
      </c>
      <c r="C160" s="487" t="s">
        <v>153</v>
      </c>
      <c r="D160" s="488"/>
      <c r="E160" s="488"/>
      <c r="F160" s="488"/>
      <c r="G160" s="488"/>
      <c r="H160" s="488"/>
      <c r="I160" s="489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33" t="s">
        <v>156</v>
      </c>
      <c r="C161" s="490"/>
      <c r="D161" s="491"/>
      <c r="E161" s="491"/>
      <c r="F161" s="491"/>
      <c r="G161" s="491"/>
      <c r="H161" s="491"/>
      <c r="I161" s="49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33" t="s">
        <v>50</v>
      </c>
      <c r="C162" s="493"/>
      <c r="D162" s="494"/>
      <c r="E162" s="494"/>
      <c r="F162" s="494"/>
      <c r="G162" s="494"/>
      <c r="H162" s="494"/>
      <c r="I162" s="495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64" t="s">
        <v>157</v>
      </c>
      <c r="C164" s="464"/>
      <c r="D164" s="464"/>
      <c r="E164" s="464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296" t="s">
        <v>161</v>
      </c>
      <c r="C168" s="297" t="s">
        <v>37</v>
      </c>
      <c r="D168" s="297" t="s">
        <v>38</v>
      </c>
      <c r="E168" s="297" t="s">
        <v>39</v>
      </c>
      <c r="F168" s="297" t="s">
        <v>40</v>
      </c>
      <c r="G168" s="297" t="s">
        <v>41</v>
      </c>
      <c r="H168" s="297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296" t="s">
        <v>162</v>
      </c>
      <c r="C169" s="184">
        <f>G42</f>
        <v>133</v>
      </c>
      <c r="D169" s="184">
        <f>H42</f>
        <v>268</v>
      </c>
      <c r="E169" s="184">
        <f>I42</f>
        <v>248</v>
      </c>
      <c r="F169" s="184">
        <f>J42</f>
        <v>105</v>
      </c>
      <c r="G169" s="184">
        <f>K42</f>
        <v>15</v>
      </c>
      <c r="H169" s="184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96"/>
      <c r="B170" s="497"/>
      <c r="C170" s="497"/>
      <c r="D170" s="497"/>
      <c r="E170" s="497"/>
      <c r="F170" s="497"/>
      <c r="G170" s="497"/>
      <c r="H170" s="497"/>
      <c r="I170" s="497"/>
      <c r="J170" s="497"/>
      <c r="K170" s="497"/>
      <c r="L170" s="497"/>
      <c r="M170" s="497"/>
      <c r="N170" s="497"/>
      <c r="O170" s="497"/>
      <c r="P170" s="497"/>
    </row>
    <row r="171" spans="1:16" s="96" customFormat="1" ht="133.15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24"/>
  <sheetViews>
    <sheetView tabSelected="1" view="pageBreakPreview" topLeftCell="A50" zoomScale="40" zoomScaleNormal="10" zoomScaleSheetLayoutView="40" zoomScalePageLayoutView="25" workbookViewId="0">
      <selection activeCell="P55" sqref="P55:Q56"/>
    </sheetView>
  </sheetViews>
  <sheetFormatPr defaultColWidth="9.28515625" defaultRowHeight="16.5"/>
  <cols>
    <col min="1" max="1" width="8.42578125" style="38" customWidth="1"/>
    <col min="2" max="2" width="25" style="38" customWidth="1"/>
    <col min="3" max="3" width="45.28515625" style="38" customWidth="1"/>
    <col min="4" max="4" width="39.28515625" style="38" customWidth="1"/>
    <col min="5" max="5" width="31.85546875" style="38" customWidth="1"/>
    <col min="6" max="6" width="24.5703125" style="223" customWidth="1"/>
    <col min="7" max="7" width="20" style="39" customWidth="1"/>
    <col min="8" max="8" width="19.42578125" style="38" customWidth="1"/>
    <col min="9" max="9" width="18.5703125" style="38" customWidth="1"/>
    <col min="10" max="10" width="16" style="38" customWidth="1"/>
    <col min="11" max="11" width="22.28515625" style="38" customWidth="1"/>
    <col min="12" max="12" width="21.5703125" style="38" customWidth="1"/>
    <col min="13" max="13" width="15.7109375" style="38" customWidth="1"/>
    <col min="14" max="15" width="13.42578125" style="38" customWidth="1"/>
    <col min="16" max="16" width="24.28515625" style="38" customWidth="1"/>
    <col min="17" max="17" width="52.42578125" style="38" customWidth="1"/>
    <col min="18" max="18" width="10.7109375" style="38" bestFit="1" customWidth="1"/>
    <col min="19" max="19" width="13.28515625" style="38" bestFit="1" customWidth="1"/>
    <col min="20" max="20" width="9.5703125" style="38" bestFit="1" customWidth="1"/>
    <col min="21" max="16384" width="9.28515625" style="38"/>
  </cols>
  <sheetData>
    <row r="1" spans="1:17" s="4" customFormat="1" ht="40.15" customHeight="1">
      <c r="A1" s="69"/>
      <c r="B1" s="69"/>
      <c r="C1" s="69"/>
      <c r="D1" s="70"/>
      <c r="E1" s="69"/>
      <c r="F1" s="215"/>
      <c r="G1" s="69"/>
      <c r="H1" s="69"/>
      <c r="I1" s="69"/>
      <c r="J1" s="69"/>
      <c r="K1" s="69"/>
      <c r="L1" s="71"/>
      <c r="M1" s="71"/>
      <c r="N1" s="413" t="s">
        <v>0</v>
      </c>
      <c r="O1" s="413" t="s">
        <v>0</v>
      </c>
      <c r="P1" s="414" t="s">
        <v>1</v>
      </c>
      <c r="Q1" s="414"/>
    </row>
    <row r="2" spans="1:17" s="4" customFormat="1" ht="40.15" customHeight="1">
      <c r="A2" s="69"/>
      <c r="B2" s="69"/>
      <c r="C2" s="69"/>
      <c r="D2" s="69"/>
      <c r="E2" s="69"/>
      <c r="F2" s="215"/>
      <c r="G2" s="69"/>
      <c r="H2" s="69"/>
      <c r="I2" s="69"/>
      <c r="J2" s="69"/>
      <c r="K2" s="69"/>
      <c r="L2" s="71"/>
      <c r="M2" s="71"/>
      <c r="N2" s="413" t="s">
        <v>2</v>
      </c>
      <c r="O2" s="413" t="s">
        <v>2</v>
      </c>
      <c r="P2" s="415" t="s">
        <v>3</v>
      </c>
      <c r="Q2" s="415"/>
    </row>
    <row r="3" spans="1:17" s="4" customFormat="1" ht="40.15" customHeight="1">
      <c r="A3" s="69"/>
      <c r="B3" s="69"/>
      <c r="C3" s="69"/>
      <c r="D3" s="69"/>
      <c r="E3" s="69"/>
      <c r="F3" s="215"/>
      <c r="G3" s="69"/>
      <c r="H3" s="69"/>
      <c r="I3" s="69"/>
      <c r="J3" s="69"/>
      <c r="K3" s="69"/>
      <c r="L3" s="71"/>
      <c r="M3" s="71"/>
      <c r="N3" s="413" t="s">
        <v>4</v>
      </c>
      <c r="O3" s="413" t="s">
        <v>4</v>
      </c>
      <c r="P3" s="416" t="s">
        <v>5</v>
      </c>
      <c r="Q3" s="414"/>
    </row>
    <row r="4" spans="1:17" s="5" customFormat="1" ht="33" customHeight="1" thickBot="1">
      <c r="B4" s="6" t="s">
        <v>426</v>
      </c>
      <c r="F4" s="216"/>
      <c r="G4" s="7"/>
    </row>
    <row r="5" spans="1:17" s="5" customFormat="1" ht="58.15" customHeight="1">
      <c r="B5" s="8" t="s">
        <v>7</v>
      </c>
      <c r="C5" s="8"/>
      <c r="D5" s="6"/>
      <c r="F5" s="217"/>
      <c r="G5" s="524" t="s">
        <v>427</v>
      </c>
      <c r="H5" s="525"/>
      <c r="I5" s="525"/>
      <c r="J5" s="525"/>
      <c r="K5" s="525"/>
      <c r="L5" s="525"/>
      <c r="M5" s="526"/>
    </row>
    <row r="6" spans="1:17" s="10" customFormat="1" ht="58.15" customHeight="1">
      <c r="B6" s="11" t="s">
        <v>9</v>
      </c>
      <c r="C6" s="11"/>
      <c r="D6" s="12" t="s">
        <v>386</v>
      </c>
      <c r="E6" s="14"/>
      <c r="F6" s="218"/>
      <c r="G6" s="527"/>
      <c r="H6" s="528"/>
      <c r="I6" s="528"/>
      <c r="J6" s="528"/>
      <c r="K6" s="528"/>
      <c r="L6" s="528"/>
      <c r="M6" s="529"/>
      <c r="N6" s="13"/>
      <c r="O6" s="13"/>
      <c r="P6" s="13"/>
      <c r="Q6" s="13"/>
    </row>
    <row r="7" spans="1:17" s="10" customFormat="1" ht="58.15" customHeight="1">
      <c r="B7" s="11" t="s">
        <v>11</v>
      </c>
      <c r="C7" s="11"/>
      <c r="D7" s="12" t="s">
        <v>163</v>
      </c>
      <c r="E7" s="12"/>
      <c r="F7" s="218"/>
      <c r="G7" s="527"/>
      <c r="H7" s="528"/>
      <c r="I7" s="528"/>
      <c r="J7" s="528"/>
      <c r="K7" s="528"/>
      <c r="L7" s="528"/>
      <c r="M7" s="529"/>
      <c r="N7" s="13"/>
      <c r="O7" s="13"/>
      <c r="P7" s="13"/>
      <c r="Q7" s="13"/>
    </row>
    <row r="8" spans="1:17" s="10" customFormat="1" ht="58.15" customHeight="1" thickBot="1">
      <c r="B8" s="11" t="s">
        <v>13</v>
      </c>
      <c r="C8" s="11"/>
      <c r="D8" s="523" t="s">
        <v>164</v>
      </c>
      <c r="E8" s="408"/>
      <c r="F8" s="408"/>
      <c r="G8" s="530"/>
      <c r="H8" s="531"/>
      <c r="I8" s="531"/>
      <c r="J8" s="531"/>
      <c r="K8" s="531"/>
      <c r="L8" s="531"/>
      <c r="M8" s="532"/>
      <c r="N8" s="13"/>
      <c r="O8" s="13"/>
      <c r="P8" s="13"/>
      <c r="Q8" s="13"/>
    </row>
    <row r="9" spans="1:17" s="15" customFormat="1" ht="33">
      <c r="B9" s="16" t="s">
        <v>15</v>
      </c>
      <c r="C9" s="16"/>
      <c r="D9" s="137" t="s">
        <v>165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3">
      <c r="B10" s="317" t="s">
        <v>17</v>
      </c>
      <c r="C10" s="317"/>
      <c r="D10" s="136" t="s">
        <v>166</v>
      </c>
      <c r="E10" s="136"/>
      <c r="F10" s="335"/>
      <c r="G10" s="318"/>
      <c r="H10" s="136"/>
      <c r="I10" s="182"/>
      <c r="J10" s="336" t="s">
        <v>19</v>
      </c>
      <c r="K10" s="182"/>
      <c r="L10" s="182"/>
      <c r="M10" s="182" t="s">
        <v>167</v>
      </c>
      <c r="N10" s="319"/>
      <c r="O10" s="319"/>
      <c r="P10" s="319"/>
      <c r="Q10" s="319"/>
    </row>
    <row r="11" spans="1:17" s="15" customFormat="1" ht="76.150000000000006" customHeight="1">
      <c r="B11" s="182" t="s">
        <v>21</v>
      </c>
      <c r="C11" s="182"/>
      <c r="D11" s="533">
        <v>45642</v>
      </c>
      <c r="E11" s="534"/>
      <c r="F11" s="534"/>
      <c r="G11" s="321"/>
      <c r="H11" s="320"/>
      <c r="I11" s="182"/>
      <c r="J11" s="336" t="s">
        <v>22</v>
      </c>
      <c r="K11" s="182"/>
      <c r="L11" s="182"/>
      <c r="M11" s="411" t="s">
        <v>366</v>
      </c>
      <c r="N11" s="411"/>
      <c r="O11" s="411"/>
      <c r="P11" s="411"/>
      <c r="Q11" s="411"/>
    </row>
    <row r="12" spans="1:17" s="15" customFormat="1" ht="33">
      <c r="B12" s="182" t="s">
        <v>24</v>
      </c>
      <c r="C12" s="182"/>
      <c r="D12" s="375">
        <f>D11+15</f>
        <v>45657</v>
      </c>
      <c r="E12" s="376"/>
      <c r="F12" s="377"/>
      <c r="G12" s="323"/>
      <c r="H12" s="324"/>
      <c r="I12" s="182"/>
      <c r="J12" s="336" t="s">
        <v>25</v>
      </c>
      <c r="M12" s="182" t="s">
        <v>169</v>
      </c>
      <c r="N12" s="182"/>
      <c r="O12" s="324"/>
      <c r="P12" s="324"/>
      <c r="Q12" s="319"/>
    </row>
    <row r="13" spans="1:17" s="15" customFormat="1" ht="33">
      <c r="B13" s="412"/>
      <c r="C13" s="412"/>
      <c r="D13" s="412"/>
      <c r="E13" s="412"/>
      <c r="F13" s="412"/>
      <c r="G13" s="323"/>
      <c r="H13" s="324"/>
      <c r="I13" s="182"/>
      <c r="J13" s="336" t="s">
        <v>27</v>
      </c>
      <c r="K13" s="182"/>
      <c r="L13" s="182"/>
      <c r="M13" s="182" t="s">
        <v>170</v>
      </c>
      <c r="N13" s="324"/>
      <c r="O13" s="319"/>
      <c r="P13" s="319"/>
      <c r="Q13" s="324"/>
    </row>
    <row r="14" spans="1:17" s="15" customFormat="1" ht="33">
      <c r="B14" s="182" t="s">
        <v>29</v>
      </c>
      <c r="C14" s="182"/>
      <c r="D14" s="182" t="s">
        <v>30</v>
      </c>
      <c r="E14" s="182"/>
      <c r="F14" s="324"/>
      <c r="G14" s="325"/>
      <c r="H14" s="182"/>
      <c r="I14" s="182"/>
      <c r="J14" s="336" t="s">
        <v>31</v>
      </c>
      <c r="K14" s="182"/>
      <c r="L14" s="182"/>
      <c r="M14" s="319" t="s">
        <v>171</v>
      </c>
      <c r="N14" s="319"/>
      <c r="O14" s="319"/>
      <c r="P14" s="319"/>
      <c r="Q14" s="319"/>
    </row>
    <row r="15" spans="1:17" s="15" customFormat="1" ht="32.65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9" s="195" customFormat="1" ht="37.5" customHeight="1">
      <c r="B17" s="276"/>
      <c r="C17" s="277" t="s">
        <v>34</v>
      </c>
      <c r="D17" s="277" t="s">
        <v>35</v>
      </c>
      <c r="E17" s="193" t="s">
        <v>36</v>
      </c>
      <c r="F17" s="193" t="s">
        <v>172</v>
      </c>
      <c r="G17" s="193" t="s">
        <v>37</v>
      </c>
      <c r="H17" s="193" t="s">
        <v>38</v>
      </c>
      <c r="I17" s="193" t="s">
        <v>39</v>
      </c>
      <c r="J17" s="193" t="s">
        <v>40</v>
      </c>
      <c r="K17" s="193" t="s">
        <v>41</v>
      </c>
      <c r="L17" s="193"/>
      <c r="M17" s="193"/>
      <c r="N17" s="193"/>
      <c r="O17" s="193"/>
      <c r="P17" s="193"/>
      <c r="Q17" s="194" t="s">
        <v>42</v>
      </c>
    </row>
    <row r="18" spans="2:19" s="195" customFormat="1" ht="52.5">
      <c r="B18" s="374" t="s">
        <v>43</v>
      </c>
      <c r="C18" s="278"/>
      <c r="D18" s="279" t="s">
        <v>173</v>
      </c>
      <c r="E18" s="196"/>
      <c r="F18" s="197">
        <v>19</v>
      </c>
      <c r="G18" s="197">
        <v>58</v>
      </c>
      <c r="H18" s="197">
        <v>141</v>
      </c>
      <c r="I18" s="197">
        <v>85</v>
      </c>
      <c r="J18" s="197">
        <v>34</v>
      </c>
      <c r="K18" s="197">
        <v>13</v>
      </c>
      <c r="L18" s="197"/>
      <c r="M18" s="197"/>
      <c r="N18" s="197"/>
      <c r="O18" s="197"/>
      <c r="P18" s="197"/>
      <c r="Q18" s="198">
        <f>SUM(E18:P18)</f>
        <v>350</v>
      </c>
    </row>
    <row r="19" spans="2:19" s="195" customFormat="1" ht="52.5">
      <c r="B19" s="374" t="s">
        <v>45</v>
      </c>
      <c r="C19" s="278"/>
      <c r="D19" s="280" t="str">
        <f>+D18</f>
        <v>JET BLACK</v>
      </c>
      <c r="E19" s="196"/>
      <c r="F19" s="197">
        <f>ROUND(F18*7%,0)</f>
        <v>1</v>
      </c>
      <c r="G19" s="197">
        <f t="shared" ref="G19:K19" si="0">ROUND(G18*7%,0)</f>
        <v>4</v>
      </c>
      <c r="H19" s="197">
        <f t="shared" si="0"/>
        <v>10</v>
      </c>
      <c r="I19" s="197">
        <f t="shared" si="0"/>
        <v>6</v>
      </c>
      <c r="J19" s="197">
        <f t="shared" si="0"/>
        <v>2</v>
      </c>
      <c r="K19" s="197">
        <f t="shared" si="0"/>
        <v>1</v>
      </c>
      <c r="L19" s="199"/>
      <c r="M19" s="199"/>
      <c r="N19" s="199"/>
      <c r="O19" s="199"/>
      <c r="P19" s="199"/>
      <c r="Q19" s="198">
        <f t="shared" ref="Q19:Q22" si="1">SUM(E19:P19)</f>
        <v>24</v>
      </c>
    </row>
    <row r="20" spans="2:19" s="195" customFormat="1" ht="52.5">
      <c r="B20" s="374" t="s">
        <v>428</v>
      </c>
      <c r="C20" s="278"/>
      <c r="D20" s="280" t="str">
        <f>D19</f>
        <v>JET BLACK</v>
      </c>
      <c r="E20" s="196"/>
      <c r="F20" s="197">
        <v>1</v>
      </c>
      <c r="G20" s="197">
        <v>2</v>
      </c>
      <c r="H20" s="197">
        <v>2</v>
      </c>
      <c r="I20" s="197">
        <v>1</v>
      </c>
      <c r="J20" s="197">
        <v>1</v>
      </c>
      <c r="K20" s="197">
        <v>1</v>
      </c>
      <c r="L20" s="214"/>
      <c r="M20" s="199"/>
      <c r="N20" s="199"/>
      <c r="O20" s="199"/>
      <c r="P20" s="199"/>
      <c r="Q20" s="198">
        <f t="shared" si="1"/>
        <v>8</v>
      </c>
    </row>
    <row r="21" spans="2:19" s="195" customFormat="1" ht="52.5">
      <c r="B21" s="374" t="s">
        <v>429</v>
      </c>
      <c r="C21" s="278"/>
      <c r="D21" s="280" t="str">
        <f>D20</f>
        <v>JET BLACK</v>
      </c>
      <c r="E21" s="196"/>
      <c r="F21" s="197">
        <v>0</v>
      </c>
      <c r="G21" s="197">
        <v>0</v>
      </c>
      <c r="H21" s="197">
        <v>2</v>
      </c>
      <c r="I21" s="197">
        <v>0</v>
      </c>
      <c r="J21" s="197">
        <v>0</v>
      </c>
      <c r="K21" s="197">
        <v>0</v>
      </c>
      <c r="L21" s="214"/>
      <c r="M21" s="199"/>
      <c r="N21" s="199"/>
      <c r="O21" s="199"/>
      <c r="P21" s="199"/>
      <c r="Q21" s="198">
        <f t="shared" si="1"/>
        <v>2</v>
      </c>
    </row>
    <row r="22" spans="2:19" s="203" customFormat="1" ht="52.5">
      <c r="B22" s="281" t="s">
        <v>46</v>
      </c>
      <c r="C22" s="281"/>
      <c r="D22" s="282" t="str">
        <f>+D19</f>
        <v>JET BLACK</v>
      </c>
      <c r="E22" s="200"/>
      <c r="F22" s="201">
        <f t="shared" ref="F22:K22" si="2">SUM(F18:F21)</f>
        <v>21</v>
      </c>
      <c r="G22" s="201">
        <f>SUM(G18:G21)</f>
        <v>64</v>
      </c>
      <c r="H22" s="201">
        <f t="shared" si="2"/>
        <v>155</v>
      </c>
      <c r="I22" s="201">
        <f t="shared" si="2"/>
        <v>92</v>
      </c>
      <c r="J22" s="201">
        <f t="shared" si="2"/>
        <v>37</v>
      </c>
      <c r="K22" s="201">
        <f t="shared" si="2"/>
        <v>15</v>
      </c>
      <c r="L22" s="202"/>
      <c r="M22" s="201"/>
      <c r="N22" s="201"/>
      <c r="O22" s="201"/>
      <c r="P22" s="201"/>
      <c r="Q22" s="201">
        <f t="shared" si="1"/>
        <v>384</v>
      </c>
    </row>
    <row r="23" spans="2:19" s="195" customFormat="1" ht="52.5">
      <c r="B23" s="283"/>
      <c r="C23" s="283"/>
      <c r="D23" s="283"/>
      <c r="E23" s="205"/>
      <c r="F23" s="219"/>
      <c r="G23" s="206"/>
      <c r="H23" s="205"/>
      <c r="I23" s="205"/>
      <c r="J23" s="205"/>
      <c r="K23" s="205"/>
      <c r="L23" s="205"/>
      <c r="M23" s="207"/>
      <c r="N23" s="207"/>
      <c r="O23" s="207"/>
      <c r="P23" s="207"/>
      <c r="Q23" s="208"/>
    </row>
    <row r="24" spans="2:19" s="195" customFormat="1" ht="52.5">
      <c r="B24" s="276"/>
      <c r="C24" s="277" t="s">
        <v>34</v>
      </c>
      <c r="D24" s="277" t="s">
        <v>35</v>
      </c>
      <c r="E24" s="209" t="s">
        <v>36</v>
      </c>
      <c r="F24" s="209" t="s">
        <v>172</v>
      </c>
      <c r="G24" s="193" t="s">
        <v>37</v>
      </c>
      <c r="H24" s="193" t="s">
        <v>38</v>
      </c>
      <c r="I24" s="193" t="s">
        <v>39</v>
      </c>
      <c r="J24" s="193" t="s">
        <v>40</v>
      </c>
      <c r="K24" s="193" t="s">
        <v>41</v>
      </c>
      <c r="L24" s="193"/>
      <c r="M24" s="209"/>
      <c r="N24" s="209"/>
      <c r="O24" s="209"/>
      <c r="P24" s="209"/>
      <c r="Q24" s="194" t="s">
        <v>42</v>
      </c>
    </row>
    <row r="25" spans="2:19" s="195" customFormat="1" ht="52.5">
      <c r="B25" s="374" t="s">
        <v>43</v>
      </c>
      <c r="C25" s="278"/>
      <c r="D25" s="279" t="s">
        <v>174</v>
      </c>
      <c r="E25" s="196"/>
      <c r="F25" s="197">
        <v>12</v>
      </c>
      <c r="G25" s="197">
        <v>42</v>
      </c>
      <c r="H25" s="197">
        <v>104</v>
      </c>
      <c r="I25" s="197">
        <v>59</v>
      </c>
      <c r="J25" s="197">
        <v>25</v>
      </c>
      <c r="K25" s="197">
        <v>8</v>
      </c>
      <c r="L25" s="197"/>
      <c r="M25" s="197"/>
      <c r="N25" s="197"/>
      <c r="O25" s="197"/>
      <c r="P25" s="197"/>
      <c r="Q25" s="198">
        <f>SUM(E25:P25)</f>
        <v>250</v>
      </c>
    </row>
    <row r="26" spans="2:19" s="195" customFormat="1" ht="52.5">
      <c r="B26" s="374" t="s">
        <v>45</v>
      </c>
      <c r="C26" s="278"/>
      <c r="D26" s="280" t="str">
        <f>+D25</f>
        <v>BRIGHT WHITE</v>
      </c>
      <c r="E26" s="196"/>
      <c r="F26" s="197">
        <f>ROUND(F25*7%,0)</f>
        <v>1</v>
      </c>
      <c r="G26" s="197">
        <f t="shared" ref="G26:K26" si="3">ROUND(G25*7%,0)</f>
        <v>3</v>
      </c>
      <c r="H26" s="197">
        <f t="shared" si="3"/>
        <v>7</v>
      </c>
      <c r="I26" s="197">
        <f t="shared" si="3"/>
        <v>4</v>
      </c>
      <c r="J26" s="197">
        <f t="shared" si="3"/>
        <v>2</v>
      </c>
      <c r="K26" s="197">
        <f t="shared" si="3"/>
        <v>1</v>
      </c>
      <c r="L26" s="199"/>
      <c r="M26" s="199"/>
      <c r="N26" s="199"/>
      <c r="O26" s="199"/>
      <c r="P26" s="199"/>
      <c r="Q26" s="198">
        <f t="shared" ref="Q26:Q29" si="4">SUM(E26:P26)</f>
        <v>18</v>
      </c>
    </row>
    <row r="27" spans="2:19" s="195" customFormat="1" ht="52.5">
      <c r="B27" s="374" t="s">
        <v>428</v>
      </c>
      <c r="C27" s="278"/>
      <c r="D27" s="280" t="str">
        <f>D26</f>
        <v>BRIGHT WHITE</v>
      </c>
      <c r="E27" s="196"/>
      <c r="F27" s="197">
        <v>1</v>
      </c>
      <c r="G27" s="197">
        <v>2</v>
      </c>
      <c r="H27" s="197">
        <v>2</v>
      </c>
      <c r="I27" s="197">
        <v>1</v>
      </c>
      <c r="J27" s="197">
        <v>1</v>
      </c>
      <c r="K27" s="197">
        <v>1</v>
      </c>
      <c r="L27" s="214"/>
      <c r="M27" s="199"/>
      <c r="N27" s="199"/>
      <c r="O27" s="199"/>
      <c r="P27" s="199"/>
      <c r="Q27" s="198">
        <f t="shared" si="4"/>
        <v>8</v>
      </c>
    </row>
    <row r="28" spans="2:19" s="195" customFormat="1" ht="52.5">
      <c r="B28" s="374" t="s">
        <v>429</v>
      </c>
      <c r="C28" s="278"/>
      <c r="D28" s="280" t="str">
        <f>D27</f>
        <v>BRIGHT WHITE</v>
      </c>
      <c r="E28" s="196"/>
      <c r="F28" s="197">
        <v>0</v>
      </c>
      <c r="G28" s="197">
        <v>0</v>
      </c>
      <c r="H28" s="197">
        <v>2</v>
      </c>
      <c r="I28" s="197">
        <v>0</v>
      </c>
      <c r="J28" s="197">
        <v>0</v>
      </c>
      <c r="K28" s="197">
        <v>0</v>
      </c>
      <c r="L28" s="214"/>
      <c r="M28" s="199"/>
      <c r="N28" s="199"/>
      <c r="O28" s="199"/>
      <c r="P28" s="199"/>
      <c r="Q28" s="198">
        <f t="shared" si="4"/>
        <v>2</v>
      </c>
    </row>
    <row r="29" spans="2:19" s="203" customFormat="1" ht="52.5">
      <c r="B29" s="284" t="s">
        <v>46</v>
      </c>
      <c r="C29" s="284"/>
      <c r="D29" s="285" t="str">
        <f>+D26</f>
        <v>BRIGHT WHITE</v>
      </c>
      <c r="E29" s="200"/>
      <c r="F29" s="201">
        <f t="shared" ref="F29" si="5">SUM(F25:F28)</f>
        <v>14</v>
      </c>
      <c r="G29" s="201">
        <f>SUM(G25:G28)</f>
        <v>47</v>
      </c>
      <c r="H29" s="201">
        <f t="shared" ref="H29:K29" si="6">SUM(H25:H28)</f>
        <v>115</v>
      </c>
      <c r="I29" s="201">
        <f t="shared" si="6"/>
        <v>64</v>
      </c>
      <c r="J29" s="201">
        <f t="shared" si="6"/>
        <v>28</v>
      </c>
      <c r="K29" s="201">
        <f t="shared" si="6"/>
        <v>10</v>
      </c>
      <c r="L29" s="202"/>
      <c r="M29" s="201"/>
      <c r="N29" s="201"/>
      <c r="O29" s="201"/>
      <c r="P29" s="201"/>
      <c r="Q29" s="201">
        <f t="shared" si="4"/>
        <v>278</v>
      </c>
    </row>
    <row r="30" spans="2:19" s="195" customFormat="1" ht="52.5">
      <c r="B30" s="204"/>
      <c r="C30" s="204"/>
      <c r="D30" s="204"/>
      <c r="E30" s="205"/>
      <c r="F30" s="219"/>
      <c r="G30" s="206"/>
      <c r="H30" s="205"/>
      <c r="I30" s="205"/>
      <c r="J30" s="205"/>
      <c r="K30" s="205"/>
      <c r="L30" s="205"/>
      <c r="M30" s="207"/>
      <c r="N30" s="207"/>
      <c r="O30" s="207"/>
      <c r="P30" s="207"/>
      <c r="Q30" s="208"/>
    </row>
    <row r="31" spans="2:19" s="203" customFormat="1" ht="52.5">
      <c r="B31" s="210" t="s">
        <v>51</v>
      </c>
      <c r="C31" s="211"/>
      <c r="D31" s="210"/>
      <c r="E31" s="212"/>
      <c r="F31" s="213">
        <f t="shared" ref="F31:K31" si="7">+F22+F29</f>
        <v>35</v>
      </c>
      <c r="G31" s="213">
        <f t="shared" si="7"/>
        <v>111</v>
      </c>
      <c r="H31" s="213">
        <f t="shared" si="7"/>
        <v>270</v>
      </c>
      <c r="I31" s="213">
        <f t="shared" si="7"/>
        <v>156</v>
      </c>
      <c r="J31" s="213">
        <f t="shared" si="7"/>
        <v>65</v>
      </c>
      <c r="K31" s="213">
        <f t="shared" si="7"/>
        <v>25</v>
      </c>
      <c r="L31" s="213"/>
      <c r="M31" s="213"/>
      <c r="N31" s="213"/>
      <c r="O31" s="213"/>
      <c r="P31" s="213"/>
      <c r="Q31" s="213">
        <f>+Q22+Q29</f>
        <v>662</v>
      </c>
      <c r="S31" s="228"/>
    </row>
    <row r="32" spans="2:19" s="99" customFormat="1" ht="20.25" customHeight="1">
      <c r="B32" s="100"/>
      <c r="C32" s="101"/>
      <c r="D32" s="536" t="s">
        <v>175</v>
      </c>
      <c r="E32" s="536"/>
      <c r="F32" s="536"/>
      <c r="G32" s="536"/>
      <c r="H32" s="536"/>
      <c r="I32" s="536"/>
      <c r="J32" s="536"/>
      <c r="K32" s="536"/>
      <c r="L32" s="536"/>
      <c r="M32" s="536"/>
      <c r="N32" s="536"/>
      <c r="O32" s="536"/>
      <c r="P32" s="536"/>
      <c r="Q32" s="536"/>
    </row>
    <row r="33" spans="1:21" s="286" customFormat="1" ht="59.1" customHeight="1">
      <c r="B33" s="287" t="s">
        <v>53</v>
      </c>
      <c r="C33" s="288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  <c r="P33" s="536"/>
      <c r="Q33" s="536"/>
    </row>
    <row r="34" spans="1:21" s="25" customFormat="1" ht="168">
      <c r="A34" s="535" t="s">
        <v>54</v>
      </c>
      <c r="B34" s="535"/>
      <c r="C34" s="535"/>
      <c r="D34" s="186" t="s">
        <v>55</v>
      </c>
      <c r="E34" s="186" t="s">
        <v>56</v>
      </c>
      <c r="F34" s="186" t="s">
        <v>57</v>
      </c>
      <c r="G34" s="185" t="s">
        <v>58</v>
      </c>
      <c r="H34" s="185" t="s">
        <v>59</v>
      </c>
      <c r="I34" s="185" t="s">
        <v>60</v>
      </c>
      <c r="J34" s="185" t="s">
        <v>176</v>
      </c>
      <c r="K34" s="185" t="s">
        <v>177</v>
      </c>
      <c r="L34" s="185" t="s">
        <v>178</v>
      </c>
      <c r="M34" s="185" t="s">
        <v>63</v>
      </c>
      <c r="N34" s="503" t="s">
        <v>64</v>
      </c>
      <c r="O34" s="503"/>
      <c r="P34" s="503"/>
      <c r="Q34" s="503"/>
    </row>
    <row r="35" spans="1:21" s="34" customFormat="1" ht="45.75" customHeight="1">
      <c r="A35" s="508" t="str">
        <f>D18</f>
        <v>JET BLACK</v>
      </c>
      <c r="B35" s="508"/>
      <c r="C35" s="508"/>
      <c r="D35" s="508"/>
      <c r="E35" s="508"/>
      <c r="F35" s="508"/>
      <c r="G35" s="508"/>
      <c r="H35" s="508"/>
      <c r="I35" s="508"/>
      <c r="J35" s="508"/>
      <c r="K35" s="508"/>
      <c r="L35" s="508"/>
      <c r="M35" s="508"/>
      <c r="N35" s="508"/>
      <c r="O35" s="508"/>
      <c r="P35" s="508"/>
      <c r="Q35" s="508"/>
    </row>
    <row r="36" spans="1:21" s="128" customFormat="1" ht="276.60000000000002" customHeight="1">
      <c r="A36" s="129">
        <v>1</v>
      </c>
      <c r="B36" s="512" t="str">
        <f>$M$11</f>
        <v>LX-CNB128008 RIPSTOP 86%NYLON  14%SP 155GSM; cw: 145CM</v>
      </c>
      <c r="C36" s="513"/>
      <c r="D36" s="382" t="s">
        <v>179</v>
      </c>
      <c r="E36" s="382" t="str">
        <f>A35</f>
        <v>JET BLACK</v>
      </c>
      <c r="F36" s="383" t="s">
        <v>38</v>
      </c>
      <c r="G36" s="384">
        <f>$Q$22</f>
        <v>384</v>
      </c>
      <c r="H36" s="385">
        <v>0.86</v>
      </c>
      <c r="I36" s="386">
        <f>H36*G36</f>
        <v>330.24</v>
      </c>
      <c r="J36" s="387">
        <f>ROUND(I36*1.7%+(I36/30)*0.5,0)+1</f>
        <v>12</v>
      </c>
      <c r="K36" s="388"/>
      <c r="L36" s="388"/>
      <c r="M36" s="389">
        <f>SUM(I36:L36)</f>
        <v>342.24</v>
      </c>
      <c r="N36" s="514" t="s">
        <v>448</v>
      </c>
      <c r="O36" s="514"/>
      <c r="P36" s="514"/>
      <c r="Q36" s="514"/>
      <c r="R36" s="128">
        <f>342-69</f>
        <v>273</v>
      </c>
      <c r="S36" s="128">
        <v>69</v>
      </c>
    </row>
    <row r="37" spans="1:21" s="128" customFormat="1" ht="184.9" customHeight="1">
      <c r="A37" s="129">
        <v>1</v>
      </c>
      <c r="B37" s="512" t="str">
        <f>$M$11</f>
        <v>LX-CNB128008 RIPSTOP 86%NYLON  14%SP 155GSM; cw: 145CM</v>
      </c>
      <c r="C37" s="513"/>
      <c r="D37" s="382" t="s">
        <v>430</v>
      </c>
      <c r="E37" s="382" t="str">
        <f>E36</f>
        <v>JET BLACK</v>
      </c>
      <c r="F37" s="383" t="s">
        <v>38</v>
      </c>
      <c r="G37" s="384">
        <f>$Q$22</f>
        <v>384</v>
      </c>
      <c r="H37" s="385">
        <v>0.6</v>
      </c>
      <c r="I37" s="386">
        <f>H37*G37</f>
        <v>230.39999999999998</v>
      </c>
      <c r="J37" s="387">
        <f>ROUND(I37*1.7%+(I37/30)*0.5,0)+1</f>
        <v>9</v>
      </c>
      <c r="K37" s="388">
        <v>2</v>
      </c>
      <c r="L37" s="388"/>
      <c r="M37" s="389">
        <f>SUM(I37:L37)</f>
        <v>241.39999999999998</v>
      </c>
      <c r="N37" s="514" t="s">
        <v>498</v>
      </c>
      <c r="O37" s="514"/>
      <c r="P37" s="514"/>
      <c r="Q37" s="514"/>
    </row>
    <row r="38" spans="1:21" s="34" customFormat="1" ht="52.5">
      <c r="A38" s="508" t="str">
        <f>D29</f>
        <v>BRIGHT WHITE</v>
      </c>
      <c r="B38" s="508"/>
      <c r="C38" s="508"/>
      <c r="D38" s="508"/>
      <c r="E38" s="508"/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</row>
    <row r="39" spans="1:21" s="128" customFormat="1" ht="217.9" customHeight="1">
      <c r="A39" s="129">
        <v>1</v>
      </c>
      <c r="B39" s="549" t="str">
        <f>$M$11</f>
        <v>LX-CNB128008 RIPSTOP 86%NYLON  14%SP 155GSM; cw: 145CM</v>
      </c>
      <c r="C39" s="550"/>
      <c r="D39" s="382" t="s">
        <v>179</v>
      </c>
      <c r="E39" s="382" t="str">
        <f>A38</f>
        <v>BRIGHT WHITE</v>
      </c>
      <c r="F39" s="383" t="s">
        <v>38</v>
      </c>
      <c r="G39" s="384">
        <f>$Q$29</f>
        <v>278</v>
      </c>
      <c r="H39" s="385">
        <v>0.86</v>
      </c>
      <c r="I39" s="386">
        <f>H39*G39</f>
        <v>239.07999999999998</v>
      </c>
      <c r="J39" s="387">
        <f>ROUND(I39*4%+(I39/30)*0.5,0)+1</f>
        <v>15</v>
      </c>
      <c r="K39" s="388"/>
      <c r="L39" s="388"/>
      <c r="M39" s="389">
        <f>SUM(I39:L39)</f>
        <v>254.07999999999998</v>
      </c>
      <c r="N39" s="514" t="s">
        <v>499</v>
      </c>
      <c r="O39" s="514"/>
      <c r="P39" s="514"/>
      <c r="Q39" s="514"/>
    </row>
    <row r="40" spans="1:21" s="128" customFormat="1" ht="217.9" customHeight="1">
      <c r="A40" s="129">
        <v>1</v>
      </c>
      <c r="B40" s="549" t="str">
        <f>$M$11</f>
        <v>LX-CNB128008 RIPSTOP 86%NYLON  14%SP 155GSM; cw: 145CM</v>
      </c>
      <c r="C40" s="550"/>
      <c r="D40" s="382" t="s">
        <v>430</v>
      </c>
      <c r="E40" s="382" t="str">
        <f>E39</f>
        <v>BRIGHT WHITE</v>
      </c>
      <c r="F40" s="383" t="s">
        <v>38</v>
      </c>
      <c r="G40" s="384">
        <f>$Q$29</f>
        <v>278</v>
      </c>
      <c r="H40" s="385">
        <v>0.6</v>
      </c>
      <c r="I40" s="386">
        <f>H40*G40</f>
        <v>166.79999999999998</v>
      </c>
      <c r="J40" s="387">
        <f>ROUND(I40*4%+(I40/30)*0.5,0)+1</f>
        <v>10</v>
      </c>
      <c r="K40" s="388">
        <v>2</v>
      </c>
      <c r="L40" s="388"/>
      <c r="M40" s="389">
        <f>SUM(I40:L40)</f>
        <v>178.79999999999998</v>
      </c>
      <c r="N40" s="514" t="s">
        <v>500</v>
      </c>
      <c r="O40" s="514"/>
      <c r="P40" s="514"/>
      <c r="Q40" s="514"/>
    </row>
    <row r="41" spans="1:21" s="26" customFormat="1" ht="36.75" thickBot="1">
      <c r="B41" s="87" t="s">
        <v>73</v>
      </c>
      <c r="C41" s="27"/>
      <c r="D41" s="27"/>
      <c r="E41" s="27"/>
      <c r="F41" s="29"/>
      <c r="G41" s="28"/>
      <c r="Q41" s="29"/>
      <c r="S41" s="224"/>
      <c r="U41" s="98"/>
    </row>
    <row r="42" spans="1:21" s="40" customFormat="1" ht="73.150000000000006" customHeight="1">
      <c r="A42" s="437" t="s">
        <v>74</v>
      </c>
      <c r="B42" s="438"/>
      <c r="C42" s="438"/>
      <c r="D42" s="438"/>
      <c r="E42" s="439"/>
      <c r="F42" s="84" t="s">
        <v>75</v>
      </c>
      <c r="G42" s="84" t="s">
        <v>76</v>
      </c>
      <c r="H42" s="440" t="s">
        <v>77</v>
      </c>
      <c r="I42" s="441"/>
      <c r="J42" s="85" t="s">
        <v>57</v>
      </c>
      <c r="K42" s="84" t="s">
        <v>78</v>
      </c>
      <c r="L42" s="84" t="s">
        <v>79</v>
      </c>
      <c r="M42" s="86" t="s">
        <v>80</v>
      </c>
      <c r="N42" s="86" t="s">
        <v>81</v>
      </c>
      <c r="O42" s="86" t="s">
        <v>82</v>
      </c>
      <c r="P42" s="440" t="s">
        <v>83</v>
      </c>
      <c r="Q42" s="511"/>
      <c r="S42" s="225"/>
    </row>
    <row r="43" spans="1:21" s="15" customFormat="1" ht="45" customHeight="1">
      <c r="A43" s="229">
        <v>1</v>
      </c>
      <c r="B43" s="442" t="s">
        <v>437</v>
      </c>
      <c r="C43" s="442"/>
      <c r="D43" s="442"/>
      <c r="E43" s="442"/>
      <c r="F43" s="181" t="str">
        <f ca="1">$H$43</f>
        <v>JET BLACK</v>
      </c>
      <c r="G43" s="230" t="s">
        <v>447</v>
      </c>
      <c r="H43" s="509" t="str">
        <f t="shared" ref="H43:H45" ca="1" si="8">$H$43</f>
        <v>JET BLACK</v>
      </c>
      <c r="I43" s="510"/>
      <c r="J43" s="183" t="s">
        <v>85</v>
      </c>
      <c r="K43" s="183">
        <f>$Q$22</f>
        <v>384</v>
      </c>
      <c r="L43" s="189">
        <f>280/5000</f>
        <v>5.6000000000000001E-2</v>
      </c>
      <c r="M43" s="188">
        <f t="shared" ref="M43:M51" si="9">K43*L43</f>
        <v>21.504000000000001</v>
      </c>
      <c r="N43" s="188"/>
      <c r="O43" s="184">
        <f t="shared" ref="O43:O51" si="10">ROUNDUP(N43+M43,0)</f>
        <v>22</v>
      </c>
      <c r="P43" s="504" t="s">
        <v>434</v>
      </c>
      <c r="Q43" s="505"/>
    </row>
    <row r="44" spans="1:21" s="15" customFormat="1" ht="66">
      <c r="A44" s="229">
        <v>1</v>
      </c>
      <c r="B44" s="442" t="s">
        <v>437</v>
      </c>
      <c r="C44" s="442"/>
      <c r="D44" s="442"/>
      <c r="E44" s="442"/>
      <c r="F44" s="181" t="str">
        <f>$A$38</f>
        <v>BRIGHT WHITE</v>
      </c>
      <c r="G44" s="230">
        <v>7069</v>
      </c>
      <c r="H44" s="509" t="str">
        <f t="shared" ref="H44:H46" si="11">$A$38</f>
        <v>BRIGHT WHITE</v>
      </c>
      <c r="I44" s="510"/>
      <c r="J44" s="183" t="s">
        <v>85</v>
      </c>
      <c r="K44" s="183">
        <f>$Q$29</f>
        <v>278</v>
      </c>
      <c r="L44" s="189">
        <f>280/5000</f>
        <v>5.6000000000000001E-2</v>
      </c>
      <c r="M44" s="188">
        <f>K44*L44*1.23</f>
        <v>19.14864</v>
      </c>
      <c r="N44" s="188"/>
      <c r="O44" s="184">
        <f t="shared" ref="O44:O45" si="12">ROUNDUP(N44+M44,0)</f>
        <v>20</v>
      </c>
      <c r="P44" s="504" t="s">
        <v>433</v>
      </c>
      <c r="Q44" s="505"/>
    </row>
    <row r="45" spans="1:21" s="15" customFormat="1" ht="45" customHeight="1">
      <c r="A45" s="229">
        <v>1</v>
      </c>
      <c r="B45" s="442" t="s">
        <v>431</v>
      </c>
      <c r="C45" s="442"/>
      <c r="D45" s="442"/>
      <c r="E45" s="442"/>
      <c r="F45" s="181" t="s">
        <v>113</v>
      </c>
      <c r="G45" s="230" t="s">
        <v>432</v>
      </c>
      <c r="H45" s="509" t="str">
        <f t="shared" ca="1" si="8"/>
        <v>JET BLACK</v>
      </c>
      <c r="I45" s="510"/>
      <c r="J45" s="183" t="s">
        <v>85</v>
      </c>
      <c r="K45" s="183">
        <f>$Q$22</f>
        <v>384</v>
      </c>
      <c r="L45" s="189">
        <v>0.01</v>
      </c>
      <c r="M45" s="188">
        <f t="shared" ref="M45" si="13">K45*L45</f>
        <v>3.84</v>
      </c>
      <c r="N45" s="188"/>
      <c r="O45" s="184">
        <f t="shared" si="12"/>
        <v>4</v>
      </c>
      <c r="P45" s="504" t="s">
        <v>433</v>
      </c>
      <c r="Q45" s="505"/>
    </row>
    <row r="46" spans="1:21" s="15" customFormat="1" ht="65.45" customHeight="1">
      <c r="A46" s="229">
        <v>1</v>
      </c>
      <c r="B46" s="442" t="s">
        <v>431</v>
      </c>
      <c r="C46" s="442"/>
      <c r="D46" s="442"/>
      <c r="E46" s="442"/>
      <c r="F46" s="181" t="s">
        <v>113</v>
      </c>
      <c r="G46" s="230" t="s">
        <v>432</v>
      </c>
      <c r="H46" s="509" t="str">
        <f t="shared" si="11"/>
        <v>BRIGHT WHITE</v>
      </c>
      <c r="I46" s="510"/>
      <c r="J46" s="183" t="s">
        <v>85</v>
      </c>
      <c r="K46" s="183">
        <f>$Q$29</f>
        <v>278</v>
      </c>
      <c r="L46" s="189">
        <v>0.01</v>
      </c>
      <c r="M46" s="188">
        <f t="shared" ref="M46" si="14">K46*L46</f>
        <v>2.7800000000000002</v>
      </c>
      <c r="N46" s="188"/>
      <c r="O46" s="184">
        <f t="shared" ref="O46" si="15">ROUNDUP(N46+M46,0)</f>
        <v>3</v>
      </c>
      <c r="P46" s="504" t="s">
        <v>433</v>
      </c>
      <c r="Q46" s="505"/>
    </row>
    <row r="47" spans="1:21" s="15" customFormat="1" ht="86.45" customHeight="1">
      <c r="A47" s="229">
        <v>2</v>
      </c>
      <c r="B47" s="458" t="s">
        <v>368</v>
      </c>
      <c r="C47" s="442"/>
      <c r="D47" s="442"/>
      <c r="E47" s="442"/>
      <c r="F47" s="181" t="s">
        <v>117</v>
      </c>
      <c r="G47" s="230"/>
      <c r="H47" s="509" t="str">
        <f t="shared" ref="H47" ca="1" si="16">$H$43</f>
        <v>JET BLACK</v>
      </c>
      <c r="I47" s="510"/>
      <c r="J47" s="183" t="s">
        <v>92</v>
      </c>
      <c r="K47" s="183">
        <f t="shared" ref="K47" si="17">$Q$22</f>
        <v>384</v>
      </c>
      <c r="L47" s="189">
        <v>1</v>
      </c>
      <c r="M47" s="188">
        <f t="shared" si="9"/>
        <v>384</v>
      </c>
      <c r="N47" s="188"/>
      <c r="O47" s="184">
        <f t="shared" si="10"/>
        <v>384</v>
      </c>
      <c r="P47" s="504" t="s">
        <v>442</v>
      </c>
      <c r="Q47" s="505"/>
    </row>
    <row r="48" spans="1:21" s="15" customFormat="1" ht="79.900000000000006" customHeight="1">
      <c r="A48" s="229">
        <v>2</v>
      </c>
      <c r="B48" s="458" t="s">
        <v>368</v>
      </c>
      <c r="C48" s="442"/>
      <c r="D48" s="442"/>
      <c r="E48" s="442"/>
      <c r="F48" s="181" t="s">
        <v>117</v>
      </c>
      <c r="G48" s="230"/>
      <c r="H48" s="509" t="str">
        <f t="shared" ref="H48" si="18">$A$38</f>
        <v>BRIGHT WHITE</v>
      </c>
      <c r="I48" s="510"/>
      <c r="J48" s="183" t="s">
        <v>92</v>
      </c>
      <c r="K48" s="183">
        <f t="shared" ref="K48" si="19">$Q$29</f>
        <v>278</v>
      </c>
      <c r="L48" s="189">
        <v>1</v>
      </c>
      <c r="M48" s="188">
        <f t="shared" ref="M48" si="20">K48*L48</f>
        <v>278</v>
      </c>
      <c r="N48" s="188"/>
      <c r="O48" s="184">
        <f t="shared" ref="O48" si="21">ROUNDUP(N48+M48,0)</f>
        <v>278</v>
      </c>
      <c r="P48" s="504" t="s">
        <v>442</v>
      </c>
      <c r="Q48" s="505"/>
    </row>
    <row r="49" spans="1:17" s="35" customFormat="1" ht="99" customHeight="1">
      <c r="A49" s="379">
        <v>3</v>
      </c>
      <c r="B49" s="458" t="s">
        <v>440</v>
      </c>
      <c r="C49" s="458"/>
      <c r="D49" s="458"/>
      <c r="E49" s="458"/>
      <c r="F49" s="181" t="s">
        <v>117</v>
      </c>
      <c r="G49" s="230"/>
      <c r="H49" s="509" t="str">
        <f t="shared" ref="H49" ca="1" si="22">$H$43</f>
        <v>JET BLACK</v>
      </c>
      <c r="I49" s="510"/>
      <c r="J49" s="378" t="s">
        <v>92</v>
      </c>
      <c r="K49" s="378">
        <f t="shared" ref="K49" si="23">$Q$22</f>
        <v>384</v>
      </c>
      <c r="L49" s="380">
        <v>1</v>
      </c>
      <c r="M49" s="381">
        <f t="shared" si="9"/>
        <v>384</v>
      </c>
      <c r="N49" s="381"/>
      <c r="O49" s="301">
        <f t="shared" si="10"/>
        <v>384</v>
      </c>
      <c r="P49" s="538" t="s">
        <v>441</v>
      </c>
      <c r="Q49" s="539"/>
    </row>
    <row r="50" spans="1:17" s="35" customFormat="1" ht="99" customHeight="1">
      <c r="A50" s="379">
        <v>3</v>
      </c>
      <c r="B50" s="458" t="str">
        <f>B49</f>
        <v>NHÃN THÀNH PHẦN 86%NYLON  14%ELASTANE ALD-COO-686</v>
      </c>
      <c r="C50" s="458"/>
      <c r="D50" s="458"/>
      <c r="E50" s="458"/>
      <c r="F50" s="181" t="s">
        <v>117</v>
      </c>
      <c r="G50" s="230"/>
      <c r="H50" s="509" t="str">
        <f t="shared" ref="H50" si="24">$A$38</f>
        <v>BRIGHT WHITE</v>
      </c>
      <c r="I50" s="510"/>
      <c r="J50" s="378" t="s">
        <v>92</v>
      </c>
      <c r="K50" s="378">
        <f t="shared" ref="K50" si="25">$Q$29</f>
        <v>278</v>
      </c>
      <c r="L50" s="380">
        <v>1</v>
      </c>
      <c r="M50" s="381">
        <f t="shared" ref="M50" si="26">K50*L50</f>
        <v>278</v>
      </c>
      <c r="N50" s="381"/>
      <c r="O50" s="301">
        <f t="shared" ref="O50" si="27">ROUNDUP(N50+M50,0)</f>
        <v>278</v>
      </c>
      <c r="P50" s="538" t="s">
        <v>441</v>
      </c>
      <c r="Q50" s="539"/>
    </row>
    <row r="51" spans="1:17" s="15" customFormat="1" ht="59.25" customHeight="1">
      <c r="A51" s="229">
        <v>4</v>
      </c>
      <c r="B51" s="442" t="s">
        <v>180</v>
      </c>
      <c r="C51" s="442"/>
      <c r="D51" s="442"/>
      <c r="E51" s="442"/>
      <c r="F51" s="181" t="str">
        <f ca="1">$H$43</f>
        <v>JET BLACK</v>
      </c>
      <c r="G51" s="230"/>
      <c r="H51" s="509" t="str">
        <f t="shared" ref="H51" ca="1" si="28">$H$43</f>
        <v>JET BLACK</v>
      </c>
      <c r="I51" s="510"/>
      <c r="J51" s="183" t="s">
        <v>38</v>
      </c>
      <c r="K51" s="183">
        <f t="shared" ref="K51" si="29">$Q$22</f>
        <v>384</v>
      </c>
      <c r="L51" s="189">
        <v>1.1000000000000001</v>
      </c>
      <c r="M51" s="188">
        <f t="shared" si="9"/>
        <v>422.40000000000003</v>
      </c>
      <c r="N51" s="188"/>
      <c r="O51" s="184">
        <f t="shared" si="10"/>
        <v>423</v>
      </c>
      <c r="P51" s="504" t="s">
        <v>439</v>
      </c>
      <c r="Q51" s="505"/>
    </row>
    <row r="52" spans="1:17" s="15" customFormat="1" ht="59.25" customHeight="1">
      <c r="A52" s="229">
        <v>4</v>
      </c>
      <c r="B52" s="442" t="s">
        <v>180</v>
      </c>
      <c r="C52" s="442"/>
      <c r="D52" s="442"/>
      <c r="E52" s="442"/>
      <c r="F52" s="181" t="str">
        <f>$A$38</f>
        <v>BRIGHT WHITE</v>
      </c>
      <c r="G52" s="230"/>
      <c r="H52" s="509" t="str">
        <f t="shared" ref="H52" si="30">$A$38</f>
        <v>BRIGHT WHITE</v>
      </c>
      <c r="I52" s="510"/>
      <c r="J52" s="183" t="s">
        <v>38</v>
      </c>
      <c r="K52" s="183">
        <f t="shared" ref="K52" si="31">$Q$29</f>
        <v>278</v>
      </c>
      <c r="L52" s="189">
        <v>1.1000000000000001</v>
      </c>
      <c r="M52" s="188">
        <f t="shared" ref="M52" si="32">K52*L52</f>
        <v>305.8</v>
      </c>
      <c r="N52" s="188"/>
      <c r="O52" s="184">
        <f t="shared" ref="O52" si="33">ROUNDUP(N52+M52,0)</f>
        <v>306</v>
      </c>
      <c r="P52" s="540"/>
      <c r="Q52" s="541"/>
    </row>
    <row r="53" spans="1:17" s="15" customFormat="1" ht="59.25" customHeight="1">
      <c r="A53" s="229">
        <v>5</v>
      </c>
      <c r="B53" s="442" t="s">
        <v>436</v>
      </c>
      <c r="C53" s="442"/>
      <c r="D53" s="442"/>
      <c r="E53" s="442"/>
      <c r="F53" s="181" t="str">
        <f ca="1">$H$43</f>
        <v>JET BLACK</v>
      </c>
      <c r="G53" s="230"/>
      <c r="H53" s="509" t="str">
        <f t="shared" ref="H53:H55" ca="1" si="34">$H$43</f>
        <v>JET BLACK</v>
      </c>
      <c r="I53" s="510"/>
      <c r="J53" s="183" t="s">
        <v>38</v>
      </c>
      <c r="K53" s="183">
        <f t="shared" ref="K53:K55" si="35">$Q$22</f>
        <v>384</v>
      </c>
      <c r="L53" s="189">
        <v>2.2000000000000002</v>
      </c>
      <c r="M53" s="188">
        <f t="shared" ref="M53" si="36">K53*L53</f>
        <v>844.80000000000007</v>
      </c>
      <c r="N53" s="188"/>
      <c r="O53" s="184">
        <f t="shared" ref="O53" si="37">ROUNDUP(N53+M53,0)</f>
        <v>845</v>
      </c>
      <c r="P53" s="504" t="s">
        <v>435</v>
      </c>
      <c r="Q53" s="505"/>
    </row>
    <row r="54" spans="1:17" s="15" customFormat="1" ht="59.25" customHeight="1">
      <c r="A54" s="229">
        <v>5</v>
      </c>
      <c r="B54" s="442" t="s">
        <v>436</v>
      </c>
      <c r="C54" s="442"/>
      <c r="D54" s="442"/>
      <c r="E54" s="442"/>
      <c r="F54" s="181" t="str">
        <f>$A$38</f>
        <v>BRIGHT WHITE</v>
      </c>
      <c r="G54" s="230"/>
      <c r="H54" s="509" t="str">
        <f t="shared" ref="H54:H56" si="38">$A$38</f>
        <v>BRIGHT WHITE</v>
      </c>
      <c r="I54" s="510"/>
      <c r="J54" s="183" t="s">
        <v>38</v>
      </c>
      <c r="K54" s="183">
        <f t="shared" ref="K54:K56" si="39">$Q$29</f>
        <v>278</v>
      </c>
      <c r="L54" s="189">
        <v>2.2000000000000002</v>
      </c>
      <c r="M54" s="188">
        <f t="shared" ref="M54:M55" si="40">K54*L54</f>
        <v>611.6</v>
      </c>
      <c r="N54" s="188"/>
      <c r="O54" s="184">
        <f t="shared" ref="O54:O55" si="41">ROUNDUP(N54+M54,0)</f>
        <v>612</v>
      </c>
      <c r="P54" s="506"/>
      <c r="Q54" s="507"/>
    </row>
    <row r="55" spans="1:17" s="15" customFormat="1" ht="59.25" customHeight="1">
      <c r="A55" s="229">
        <v>6</v>
      </c>
      <c r="B55" s="442" t="s">
        <v>181</v>
      </c>
      <c r="C55" s="442"/>
      <c r="D55" s="442"/>
      <c r="E55" s="442"/>
      <c r="F55" s="181" t="str">
        <f ca="1">$H$43</f>
        <v>JET BLACK</v>
      </c>
      <c r="G55" s="230" t="s">
        <v>182</v>
      </c>
      <c r="H55" s="509" t="str">
        <f t="shared" ca="1" si="34"/>
        <v>JET BLACK</v>
      </c>
      <c r="I55" s="510"/>
      <c r="J55" s="183" t="s">
        <v>92</v>
      </c>
      <c r="K55" s="183">
        <f t="shared" si="35"/>
        <v>384</v>
      </c>
      <c r="L55" s="189">
        <v>1</v>
      </c>
      <c r="M55" s="188">
        <f t="shared" si="40"/>
        <v>384</v>
      </c>
      <c r="N55" s="188"/>
      <c r="O55" s="184">
        <f t="shared" si="41"/>
        <v>384</v>
      </c>
      <c r="P55" s="537" t="s">
        <v>445</v>
      </c>
      <c r="Q55" s="537"/>
    </row>
    <row r="56" spans="1:17" s="15" customFormat="1" ht="59.25" customHeight="1">
      <c r="A56" s="229">
        <f>A55</f>
        <v>6</v>
      </c>
      <c r="B56" s="442" t="s">
        <v>181</v>
      </c>
      <c r="C56" s="442"/>
      <c r="D56" s="442"/>
      <c r="E56" s="442"/>
      <c r="F56" s="181" t="str">
        <f>$A$38</f>
        <v>BRIGHT WHITE</v>
      </c>
      <c r="G56" s="230" t="s">
        <v>183</v>
      </c>
      <c r="H56" s="509" t="str">
        <f t="shared" si="38"/>
        <v>BRIGHT WHITE</v>
      </c>
      <c r="I56" s="510"/>
      <c r="J56" s="183" t="s">
        <v>92</v>
      </c>
      <c r="K56" s="183">
        <f t="shared" si="39"/>
        <v>278</v>
      </c>
      <c r="L56" s="189">
        <v>1</v>
      </c>
      <c r="M56" s="188">
        <f t="shared" ref="M56" si="42">K56*L56</f>
        <v>278</v>
      </c>
      <c r="N56" s="188"/>
      <c r="O56" s="184">
        <f t="shared" ref="O56" si="43">ROUNDUP(N56+M56,0)</f>
        <v>278</v>
      </c>
      <c r="P56" s="537"/>
      <c r="Q56" s="537"/>
    </row>
    <row r="57" spans="1:17" s="15" customFormat="1" ht="62.25" customHeight="1">
      <c r="A57" s="34"/>
      <c r="B57" s="34"/>
      <c r="C57" s="34"/>
      <c r="D57" s="34"/>
      <c r="E57" s="34"/>
      <c r="F57" s="309"/>
      <c r="G57" s="310"/>
      <c r="H57" s="309"/>
      <c r="I57" s="309"/>
      <c r="J57" s="311"/>
      <c r="K57" s="311"/>
      <c r="L57" s="93"/>
      <c r="M57" s="312"/>
      <c r="N57" s="312"/>
      <c r="O57" s="313"/>
      <c r="P57" s="314"/>
      <c r="Q57" s="314"/>
    </row>
    <row r="58" spans="1:17" s="26" customFormat="1" ht="33">
      <c r="B58" s="91" t="s">
        <v>101</v>
      </c>
      <c r="C58" s="27"/>
      <c r="D58" s="27"/>
      <c r="E58" s="27"/>
      <c r="F58" s="29"/>
      <c r="G58" s="28"/>
      <c r="Q58" s="29"/>
    </row>
    <row r="59" spans="1:17" s="40" customFormat="1" ht="96">
      <c r="A59" s="535" t="s">
        <v>74</v>
      </c>
      <c r="B59" s="535"/>
      <c r="C59" s="535"/>
      <c r="D59" s="535"/>
      <c r="E59" s="535"/>
      <c r="F59" s="185" t="s">
        <v>75</v>
      </c>
      <c r="G59" s="185" t="s">
        <v>76</v>
      </c>
      <c r="H59" s="503" t="s">
        <v>77</v>
      </c>
      <c r="I59" s="503"/>
      <c r="J59" s="186" t="s">
        <v>57</v>
      </c>
      <c r="K59" s="185" t="s">
        <v>78</v>
      </c>
      <c r="L59" s="185" t="s">
        <v>79</v>
      </c>
      <c r="M59" s="185" t="s">
        <v>80</v>
      </c>
      <c r="N59" s="185" t="s">
        <v>81</v>
      </c>
      <c r="O59" s="185" t="s">
        <v>82</v>
      </c>
      <c r="P59" s="503" t="s">
        <v>83</v>
      </c>
      <c r="Q59" s="503"/>
    </row>
    <row r="60" spans="1:17" s="34" customFormat="1" ht="33">
      <c r="A60" s="187">
        <v>1</v>
      </c>
      <c r="B60" s="458" t="s">
        <v>184</v>
      </c>
      <c r="C60" s="442"/>
      <c r="D60" s="442"/>
      <c r="E60" s="442"/>
      <c r="F60" s="181" t="s">
        <v>117</v>
      </c>
      <c r="G60" s="226"/>
      <c r="H60" s="455" t="str">
        <f t="shared" ref="H60:H65" si="44">$D$22</f>
        <v>JET BLACK</v>
      </c>
      <c r="I60" s="455" t="e">
        <f>#REF!</f>
        <v>#REF!</v>
      </c>
      <c r="J60" s="183" t="s">
        <v>92</v>
      </c>
      <c r="K60" s="183">
        <f>$Q$22</f>
        <v>384</v>
      </c>
      <c r="L60" s="183">
        <v>1</v>
      </c>
      <c r="M60" s="183">
        <f t="shared" ref="M60:M70" si="45">K60*L60</f>
        <v>384</v>
      </c>
      <c r="N60" s="188"/>
      <c r="O60" s="184">
        <f t="shared" ref="O60:O70" si="46">ROUNDUP(N60+M60,0)</f>
        <v>384</v>
      </c>
      <c r="P60" s="504" t="s">
        <v>444</v>
      </c>
      <c r="Q60" s="522"/>
    </row>
    <row r="61" spans="1:17" s="34" customFormat="1" ht="33">
      <c r="A61" s="187">
        <v>1</v>
      </c>
      <c r="B61" s="458" t="str">
        <f>B60</f>
        <v>UPC STICKER 3" X2"</v>
      </c>
      <c r="C61" s="442"/>
      <c r="D61" s="442"/>
      <c r="E61" s="442"/>
      <c r="F61" s="181" t="s">
        <v>117</v>
      </c>
      <c r="G61" s="226"/>
      <c r="H61" s="455" t="str">
        <f t="shared" si="44"/>
        <v>JET BLACK</v>
      </c>
      <c r="I61" s="455" t="e">
        <f>#REF!</f>
        <v>#REF!</v>
      </c>
      <c r="J61" s="183" t="s">
        <v>92</v>
      </c>
      <c r="K61" s="183">
        <f>$Q$29</f>
        <v>278</v>
      </c>
      <c r="L61" s="183">
        <v>1</v>
      </c>
      <c r="M61" s="183">
        <f t="shared" ref="M61" si="47">K61*L61</f>
        <v>278</v>
      </c>
      <c r="N61" s="188"/>
      <c r="O61" s="184">
        <f t="shared" ref="O61" si="48">ROUNDUP(N61+M61,0)</f>
        <v>278</v>
      </c>
      <c r="P61" s="504" t="s">
        <v>444</v>
      </c>
      <c r="Q61" s="522"/>
    </row>
    <row r="62" spans="1:17" s="34" customFormat="1" ht="33">
      <c r="A62" s="187">
        <v>2</v>
      </c>
      <c r="B62" s="458" t="s">
        <v>185</v>
      </c>
      <c r="C62" s="442"/>
      <c r="D62" s="442"/>
      <c r="E62" s="442"/>
      <c r="F62" s="181" t="s">
        <v>117</v>
      </c>
      <c r="G62" s="226"/>
      <c r="H62" s="455" t="str">
        <f t="shared" si="44"/>
        <v>JET BLACK</v>
      </c>
      <c r="I62" s="455" t="e">
        <f>#REF!</f>
        <v>#REF!</v>
      </c>
      <c r="J62" s="183" t="s">
        <v>92</v>
      </c>
      <c r="K62" s="183">
        <f>$Q$22</f>
        <v>384</v>
      </c>
      <c r="L62" s="183">
        <v>1</v>
      </c>
      <c r="M62" s="183">
        <f t="shared" si="45"/>
        <v>384</v>
      </c>
      <c r="N62" s="188"/>
      <c r="O62" s="184">
        <f t="shared" si="46"/>
        <v>384</v>
      </c>
      <c r="P62" s="504" t="s">
        <v>443</v>
      </c>
      <c r="Q62" s="522"/>
    </row>
    <row r="63" spans="1:17" s="34" customFormat="1" ht="33">
      <c r="A63" s="187">
        <v>2</v>
      </c>
      <c r="B63" s="458" t="str">
        <f>B62</f>
        <v>THẺ BÀI - ALD-T06P</v>
      </c>
      <c r="C63" s="442"/>
      <c r="D63" s="442"/>
      <c r="E63" s="442"/>
      <c r="F63" s="181" t="s">
        <v>117</v>
      </c>
      <c r="G63" s="226"/>
      <c r="H63" s="455" t="str">
        <f t="shared" si="44"/>
        <v>JET BLACK</v>
      </c>
      <c r="I63" s="455" t="e">
        <f>#REF!</f>
        <v>#REF!</v>
      </c>
      <c r="J63" s="183" t="s">
        <v>92</v>
      </c>
      <c r="K63" s="183">
        <f>$Q$29</f>
        <v>278</v>
      </c>
      <c r="L63" s="183">
        <v>1</v>
      </c>
      <c r="M63" s="183">
        <f t="shared" ref="M63" si="49">K63*L63</f>
        <v>278</v>
      </c>
      <c r="N63" s="188"/>
      <c r="O63" s="184">
        <f t="shared" ref="O63" si="50">ROUNDUP(N63+M63,0)</f>
        <v>278</v>
      </c>
      <c r="P63" s="504" t="s">
        <v>443</v>
      </c>
      <c r="Q63" s="522"/>
    </row>
    <row r="64" spans="1:17" s="34" customFormat="1" ht="85.15" customHeight="1">
      <c r="A64" s="187">
        <v>3</v>
      </c>
      <c r="B64" s="458" t="s">
        <v>438</v>
      </c>
      <c r="C64" s="442"/>
      <c r="D64" s="442"/>
      <c r="E64" s="442"/>
      <c r="F64" s="181" t="s">
        <v>111</v>
      </c>
      <c r="G64" s="226"/>
      <c r="H64" s="455" t="str">
        <f t="shared" si="44"/>
        <v>JET BLACK</v>
      </c>
      <c r="I64" s="455" t="e">
        <f>#REF!</f>
        <v>#REF!</v>
      </c>
      <c r="J64" s="183" t="s">
        <v>92</v>
      </c>
      <c r="K64" s="183">
        <f>$Q$22</f>
        <v>384</v>
      </c>
      <c r="L64" s="183">
        <v>1</v>
      </c>
      <c r="M64" s="183">
        <f t="shared" si="45"/>
        <v>384</v>
      </c>
      <c r="N64" s="188"/>
      <c r="O64" s="184">
        <f t="shared" si="46"/>
        <v>384</v>
      </c>
      <c r="P64" s="504" t="s">
        <v>443</v>
      </c>
      <c r="Q64" s="522"/>
    </row>
    <row r="65" spans="1:17" s="34" customFormat="1" ht="83.45" customHeight="1">
      <c r="A65" s="187">
        <v>3</v>
      </c>
      <c r="B65" s="458" t="s">
        <v>438</v>
      </c>
      <c r="C65" s="442"/>
      <c r="D65" s="442"/>
      <c r="E65" s="442"/>
      <c r="F65" s="181" t="s">
        <v>111</v>
      </c>
      <c r="G65" s="226"/>
      <c r="H65" s="455" t="str">
        <f t="shared" si="44"/>
        <v>JET BLACK</v>
      </c>
      <c r="I65" s="455" t="e">
        <f>#REF!</f>
        <v>#REF!</v>
      </c>
      <c r="J65" s="183" t="s">
        <v>92</v>
      </c>
      <c r="K65" s="183">
        <f>$Q$29</f>
        <v>278</v>
      </c>
      <c r="L65" s="183">
        <v>1</v>
      </c>
      <c r="M65" s="183">
        <f t="shared" ref="M65" si="51">K65*L65</f>
        <v>278</v>
      </c>
      <c r="N65" s="188"/>
      <c r="O65" s="184">
        <f t="shared" ref="O65" si="52">ROUNDUP(N65+M65,0)</f>
        <v>278</v>
      </c>
      <c r="P65" s="504" t="s">
        <v>443</v>
      </c>
      <c r="Q65" s="522"/>
    </row>
    <row r="66" spans="1:17" s="34" customFormat="1" ht="33">
      <c r="A66" s="187">
        <v>4</v>
      </c>
      <c r="B66" s="458" t="s">
        <v>186</v>
      </c>
      <c r="C66" s="442"/>
      <c r="D66" s="442"/>
      <c r="E66" s="442"/>
      <c r="F66" s="181" t="s">
        <v>113</v>
      </c>
      <c r="G66" s="226"/>
      <c r="H66" s="455" t="str">
        <f>H64</f>
        <v>JET BLACK</v>
      </c>
      <c r="I66" s="455"/>
      <c r="J66" s="183" t="s">
        <v>92</v>
      </c>
      <c r="K66" s="183">
        <f>$Q$22</f>
        <v>384</v>
      </c>
      <c r="L66" s="183">
        <f t="shared" ref="L66:L67" si="53">1/40</f>
        <v>2.5000000000000001E-2</v>
      </c>
      <c r="M66" s="183">
        <f t="shared" si="45"/>
        <v>9.6000000000000014</v>
      </c>
      <c r="N66" s="188"/>
      <c r="O66" s="184">
        <f t="shared" si="46"/>
        <v>10</v>
      </c>
      <c r="P66" s="542"/>
      <c r="Q66" s="522"/>
    </row>
    <row r="67" spans="1:17" s="34" customFormat="1" ht="33">
      <c r="A67" s="187">
        <v>4</v>
      </c>
      <c r="B67" s="458" t="s">
        <v>186</v>
      </c>
      <c r="C67" s="442"/>
      <c r="D67" s="442"/>
      <c r="E67" s="442"/>
      <c r="F67" s="181" t="s">
        <v>113</v>
      </c>
      <c r="G67" s="226"/>
      <c r="H67" s="455" t="str">
        <f>H65</f>
        <v>JET BLACK</v>
      </c>
      <c r="I67" s="455"/>
      <c r="J67" s="183" t="s">
        <v>92</v>
      </c>
      <c r="K67" s="183">
        <f>$Q$29</f>
        <v>278</v>
      </c>
      <c r="L67" s="183">
        <f t="shared" si="53"/>
        <v>2.5000000000000001E-2</v>
      </c>
      <c r="M67" s="183">
        <f t="shared" ref="M67" si="54">K67*L67</f>
        <v>6.95</v>
      </c>
      <c r="N67" s="188"/>
      <c r="O67" s="184">
        <f t="shared" ref="O67" si="55">ROUNDUP(N67+M67,0)</f>
        <v>7</v>
      </c>
      <c r="P67" s="542"/>
      <c r="Q67" s="522"/>
    </row>
    <row r="68" spans="1:17" s="34" customFormat="1" ht="33">
      <c r="A68" s="187">
        <v>5</v>
      </c>
      <c r="B68" s="458" t="s">
        <v>114</v>
      </c>
      <c r="C68" s="442"/>
      <c r="D68" s="442"/>
      <c r="E68" s="442"/>
      <c r="F68" s="181" t="s">
        <v>113</v>
      </c>
      <c r="G68" s="226"/>
      <c r="H68" s="455" t="str">
        <f>$D$22</f>
        <v>JET BLACK</v>
      </c>
      <c r="I68" s="455" t="e">
        <f>#REF!</f>
        <v>#REF!</v>
      </c>
      <c r="J68" s="183" t="s">
        <v>92</v>
      </c>
      <c r="K68" s="183">
        <f>$Q$22</f>
        <v>384</v>
      </c>
      <c r="L68" s="183">
        <f>L66*2</f>
        <v>0.05</v>
      </c>
      <c r="M68" s="183">
        <f t="shared" si="45"/>
        <v>19.200000000000003</v>
      </c>
      <c r="N68" s="188"/>
      <c r="O68" s="184">
        <f t="shared" si="46"/>
        <v>20</v>
      </c>
      <c r="P68" s="542"/>
      <c r="Q68" s="522"/>
    </row>
    <row r="69" spans="1:17" s="34" customFormat="1" ht="33">
      <c r="A69" s="187">
        <v>5</v>
      </c>
      <c r="B69" s="458" t="s">
        <v>114</v>
      </c>
      <c r="C69" s="442"/>
      <c r="D69" s="442"/>
      <c r="E69" s="442"/>
      <c r="F69" s="181" t="s">
        <v>113</v>
      </c>
      <c r="G69" s="226"/>
      <c r="H69" s="455" t="str">
        <f>$D$22</f>
        <v>JET BLACK</v>
      </c>
      <c r="I69" s="455" t="e">
        <f>#REF!</f>
        <v>#REF!</v>
      </c>
      <c r="J69" s="183" t="s">
        <v>92</v>
      </c>
      <c r="K69" s="183">
        <f>$Q$29</f>
        <v>278</v>
      </c>
      <c r="L69" s="183">
        <f>L67*2</f>
        <v>0.05</v>
      </c>
      <c r="M69" s="183">
        <f t="shared" ref="M69" si="56">K69*L69</f>
        <v>13.9</v>
      </c>
      <c r="N69" s="188"/>
      <c r="O69" s="184">
        <f t="shared" ref="O69" si="57">ROUNDUP(N69+M69,0)</f>
        <v>14</v>
      </c>
      <c r="P69" s="542"/>
      <c r="Q69" s="522"/>
    </row>
    <row r="70" spans="1:17" s="34" customFormat="1" ht="33">
      <c r="A70" s="187">
        <v>6</v>
      </c>
      <c r="B70" s="458" t="s">
        <v>115</v>
      </c>
      <c r="C70" s="442"/>
      <c r="D70" s="442"/>
      <c r="E70" s="442"/>
      <c r="F70" s="181" t="s">
        <v>111</v>
      </c>
      <c r="G70" s="226"/>
      <c r="H70" s="455" t="str">
        <f>$D$22</f>
        <v>JET BLACK</v>
      </c>
      <c r="I70" s="455" t="e">
        <f>#REF!</f>
        <v>#REF!</v>
      </c>
      <c r="J70" s="183" t="s">
        <v>92</v>
      </c>
      <c r="K70" s="183">
        <f>$Q$22</f>
        <v>384</v>
      </c>
      <c r="L70" s="183">
        <f>L68*2</f>
        <v>0.1</v>
      </c>
      <c r="M70" s="183">
        <f t="shared" si="45"/>
        <v>38.400000000000006</v>
      </c>
      <c r="N70" s="188"/>
      <c r="O70" s="184">
        <f t="shared" si="46"/>
        <v>39</v>
      </c>
      <c r="P70" s="542"/>
      <c r="Q70" s="522"/>
    </row>
    <row r="71" spans="1:17" s="34" customFormat="1" ht="33">
      <c r="A71" s="187">
        <v>6</v>
      </c>
      <c r="B71" s="458" t="s">
        <v>115</v>
      </c>
      <c r="C71" s="442"/>
      <c r="D71" s="442"/>
      <c r="E71" s="442"/>
      <c r="F71" s="181" t="s">
        <v>111</v>
      </c>
      <c r="G71" s="187"/>
      <c r="H71" s="455" t="str">
        <f>$D$22</f>
        <v>JET BLACK</v>
      </c>
      <c r="I71" s="455" t="e">
        <f>#REF!</f>
        <v>#REF!</v>
      </c>
      <c r="J71" s="183" t="s">
        <v>92</v>
      </c>
      <c r="K71" s="183">
        <f>$Q$29</f>
        <v>278</v>
      </c>
      <c r="L71" s="183">
        <f>L69*2</f>
        <v>0.1</v>
      </c>
      <c r="M71" s="183">
        <f t="shared" ref="M71" si="58">K71*L71</f>
        <v>27.8</v>
      </c>
      <c r="N71" s="188"/>
      <c r="O71" s="184">
        <f t="shared" ref="O71" si="59">ROUNDUP(N71+M71,0)</f>
        <v>28</v>
      </c>
      <c r="P71" s="543"/>
      <c r="Q71" s="544"/>
    </row>
    <row r="72" spans="1:17" s="15" customFormat="1" ht="33" customHeight="1">
      <c r="B72" s="87" t="s">
        <v>124</v>
      </c>
      <c r="C72" s="88"/>
      <c r="D72" s="89"/>
      <c r="E72" s="89"/>
      <c r="F72" s="221"/>
      <c r="G72" s="90"/>
      <c r="H72" s="89"/>
      <c r="I72" s="89"/>
      <c r="J72" s="464" t="s">
        <v>125</v>
      </c>
      <c r="K72" s="464"/>
      <c r="L72" s="464"/>
      <c r="M72" s="464"/>
      <c r="N72" s="464"/>
      <c r="O72" s="33"/>
      <c r="P72" s="33"/>
      <c r="Q72" s="34"/>
    </row>
    <row r="73" spans="1:17" s="15" customFormat="1" ht="12.75" customHeight="1">
      <c r="A73" s="92"/>
      <c r="B73" s="92"/>
      <c r="C73" s="551" t="s">
        <v>369</v>
      </c>
      <c r="D73" s="551"/>
      <c r="E73" s="551"/>
      <c r="F73" s="551"/>
      <c r="G73" s="551"/>
      <c r="H73" s="551"/>
      <c r="I73" s="551"/>
      <c r="J73" s="551"/>
      <c r="K73" s="515"/>
      <c r="L73" s="515"/>
      <c r="M73" s="515"/>
      <c r="N73" s="515"/>
      <c r="O73" s="515"/>
      <c r="P73" s="515"/>
      <c r="Q73" s="35"/>
    </row>
    <row r="74" spans="1:17" s="247" customFormat="1" ht="71.650000000000006" customHeight="1">
      <c r="A74" s="244">
        <v>1</v>
      </c>
      <c r="B74" s="245" t="s">
        <v>187</v>
      </c>
      <c r="C74" s="551"/>
      <c r="D74" s="551"/>
      <c r="E74" s="551"/>
      <c r="F74" s="551"/>
      <c r="G74" s="551"/>
      <c r="H74" s="551"/>
      <c r="I74" s="551"/>
      <c r="J74" s="551"/>
      <c r="K74" s="515"/>
      <c r="L74" s="515"/>
      <c r="M74" s="515"/>
      <c r="N74" s="515"/>
      <c r="O74" s="515"/>
      <c r="P74" s="515"/>
      <c r="Q74" s="246"/>
    </row>
    <row r="75" spans="1:17" s="15" customFormat="1" ht="61.5" customHeight="1">
      <c r="A75" s="92"/>
      <c r="B75" s="465" t="s">
        <v>128</v>
      </c>
      <c r="C75" s="466"/>
      <c r="D75" s="466"/>
      <c r="E75" s="466"/>
      <c r="F75" s="466"/>
      <c r="G75" s="466"/>
      <c r="H75" s="466"/>
      <c r="I75" s="467"/>
      <c r="J75" s="35"/>
      <c r="K75" s="19"/>
      <c r="L75" s="19"/>
      <c r="M75" s="35"/>
      <c r="N75" s="35"/>
      <c r="O75" s="35"/>
      <c r="P75" s="35"/>
      <c r="Q75" s="35"/>
    </row>
    <row r="76" spans="1:17" s="15" customFormat="1" ht="61.5" customHeight="1">
      <c r="A76" s="92"/>
      <c r="B76" s="500" t="s">
        <v>77</v>
      </c>
      <c r="C76" s="502"/>
      <c r="D76" s="476" t="s">
        <v>131</v>
      </c>
      <c r="E76" s="477"/>
      <c r="F76" s="477"/>
      <c r="G76" s="477"/>
      <c r="H76" s="477"/>
      <c r="I76" s="478"/>
      <c r="J76" s="35"/>
      <c r="K76" s="35"/>
      <c r="L76" s="35"/>
      <c r="M76" s="35"/>
      <c r="N76" s="35"/>
      <c r="O76" s="35"/>
      <c r="P76" s="35"/>
      <c r="Q76" s="35"/>
    </row>
    <row r="77" spans="1:17" s="15" customFormat="1" ht="61.5" customHeight="1">
      <c r="A77" s="92"/>
      <c r="B77" s="443" t="str">
        <f>D18</f>
        <v>JET BLACK</v>
      </c>
      <c r="C77" s="444"/>
      <c r="D77" s="519" t="s">
        <v>188</v>
      </c>
      <c r="E77" s="520"/>
      <c r="F77" s="520"/>
      <c r="G77" s="520"/>
      <c r="H77" s="520"/>
      <c r="I77" s="521"/>
      <c r="J77" s="35"/>
      <c r="K77" s="35"/>
      <c r="L77" s="35"/>
      <c r="M77" s="35"/>
      <c r="N77" s="35"/>
      <c r="O77" s="35"/>
    </row>
    <row r="78" spans="1:17" s="15" customFormat="1" ht="40.5">
      <c r="A78" s="92"/>
      <c r="B78" s="443" t="str">
        <f>A38</f>
        <v>BRIGHT WHITE</v>
      </c>
      <c r="C78" s="444"/>
      <c r="D78" s="519" t="s">
        <v>189</v>
      </c>
      <c r="E78" s="520"/>
      <c r="F78" s="520"/>
      <c r="G78" s="520"/>
      <c r="H78" s="520"/>
      <c r="I78" s="521"/>
      <c r="J78" s="35"/>
      <c r="K78" s="35"/>
      <c r="L78" s="35"/>
      <c r="M78" s="35"/>
      <c r="N78" s="35"/>
      <c r="O78" s="35"/>
    </row>
    <row r="79" spans="1:17" s="15" customFormat="1" ht="33.75" thickBot="1">
      <c r="A79" s="92"/>
      <c r="B79" s="459"/>
      <c r="C79" s="461"/>
      <c r="D79" s="15" t="s">
        <v>161</v>
      </c>
      <c r="E79" s="227" t="s">
        <v>190</v>
      </c>
      <c r="F79" s="227" t="s">
        <v>172</v>
      </c>
      <c r="G79" s="227" t="s">
        <v>37</v>
      </c>
      <c r="H79" s="227" t="s">
        <v>38</v>
      </c>
      <c r="I79" s="227" t="s">
        <v>39</v>
      </c>
      <c r="J79" s="227" t="s">
        <v>40</v>
      </c>
      <c r="K79" s="227" t="s">
        <v>41</v>
      </c>
      <c r="L79" s="220"/>
      <c r="M79" s="220"/>
      <c r="N79" s="220"/>
      <c r="O79" s="220"/>
      <c r="P79" s="220"/>
    </row>
    <row r="80" spans="1:17" s="290" customFormat="1" ht="125.25" customHeight="1">
      <c r="A80" s="289"/>
      <c r="B80" s="545" t="str">
        <f>'BULK SPEC'!C25&amp;'BULK SPEC'!F25</f>
        <v>VỊ TRÍ ARTWORK BÊN TRÁI NGƯỜI MẶC TỪ CẠNH LAITỪ LAI ĐẾN MÉP HÌNH IN</v>
      </c>
      <c r="C80" s="546"/>
      <c r="D80" s="547" t="s">
        <v>446</v>
      </c>
      <c r="E80" s="302" t="str">
        <f>'SPEC PPS'!G23</f>
        <v>1/8 in</v>
      </c>
      <c r="F80" s="396" t="str">
        <f>'BULK SPEC'!J25</f>
        <v>1 5/8 in</v>
      </c>
      <c r="G80" s="396" t="str">
        <f>'BULK SPEC'!K25</f>
        <v>1 5/8 in</v>
      </c>
      <c r="H80" s="396" t="str">
        <f>'BULK SPEC'!L25</f>
        <v>1 5/8 in</v>
      </c>
      <c r="I80" s="396" t="str">
        <f>'BULK SPEC'!M25</f>
        <v>1 5/8 in</v>
      </c>
      <c r="J80" s="396" t="str">
        <f>'BULK SPEC'!N25</f>
        <v>1 5/8 in</v>
      </c>
      <c r="K80" s="396" t="str">
        <f>'BULK SPEC'!O25</f>
        <v>1 5/8 in</v>
      </c>
      <c r="L80" s="303"/>
      <c r="M80" s="304"/>
      <c r="N80" s="304"/>
      <c r="O80" s="304"/>
      <c r="P80" s="304"/>
      <c r="Q80" s="305"/>
    </row>
    <row r="81" spans="1:17" s="290" customFormat="1" ht="153.75" customHeight="1" thickBot="1">
      <c r="A81" s="289"/>
      <c r="B81" s="545" t="str">
        <f>'BULK SPEC'!C26&amp;'BULK SPEC'!F26</f>
        <v>VỊ TRÍ ARTWORK BÊN TRÁI NGƯỜI MẶC TỪ SƯỜN NGOÀITỪ ĐƯỜNG MAY ĐẾN MÉP HÌNH IN</v>
      </c>
      <c r="C81" s="546"/>
      <c r="D81" s="548"/>
      <c r="E81" s="302" t="str">
        <f>'SPEC PPS'!G24</f>
        <v>1/8 in</v>
      </c>
      <c r="F81" s="396" t="str">
        <f>'BULK SPEC'!J26</f>
        <v>2 1/4 in</v>
      </c>
      <c r="G81" s="396" t="str">
        <f>'BULK SPEC'!K26</f>
        <v>2 1/4 in</v>
      </c>
      <c r="H81" s="396" t="str">
        <f>'BULK SPEC'!L26</f>
        <v>2 1/4 in</v>
      </c>
      <c r="I81" s="396" t="str">
        <f>'BULK SPEC'!M26</f>
        <v>2 1/4 in</v>
      </c>
      <c r="J81" s="396" t="str">
        <f>'BULK SPEC'!N26</f>
        <v>2 1/4 in</v>
      </c>
      <c r="K81" s="396" t="str">
        <f>'BULK SPEC'!O26</f>
        <v>2 1/4 in</v>
      </c>
      <c r="L81" s="306"/>
      <c r="M81" s="307"/>
      <c r="N81" s="307"/>
      <c r="O81" s="307"/>
      <c r="P81" s="307"/>
      <c r="Q81" s="308"/>
    </row>
    <row r="82" spans="1:17" s="15" customFormat="1" ht="33">
      <c r="A82" s="92"/>
      <c r="B82" s="92"/>
      <c r="C82" s="92"/>
      <c r="D82" s="92"/>
      <c r="E82" s="92"/>
      <c r="F82" s="34"/>
      <c r="G82" s="92"/>
      <c r="H82" s="92"/>
      <c r="I82" s="92"/>
      <c r="J82" s="35"/>
      <c r="K82" s="35"/>
      <c r="L82" s="35"/>
      <c r="M82" s="35"/>
      <c r="N82" s="35"/>
      <c r="O82" s="35"/>
      <c r="P82" s="35"/>
      <c r="Q82" s="35"/>
    </row>
    <row r="83" spans="1:17" s="253" customFormat="1" ht="40.5">
      <c r="A83" s="248">
        <v>2</v>
      </c>
      <c r="B83" s="249" t="s">
        <v>367</v>
      </c>
      <c r="C83" s="397" t="s">
        <v>494</v>
      </c>
      <c r="D83" s="98"/>
      <c r="E83" s="98"/>
      <c r="F83" s="250"/>
      <c r="G83" s="251"/>
      <c r="H83" s="251"/>
      <c r="I83" s="251"/>
      <c r="J83" s="251"/>
      <c r="K83" s="252"/>
      <c r="L83" s="252"/>
      <c r="M83" s="251"/>
      <c r="N83" s="251"/>
      <c r="O83" s="251"/>
      <c r="P83" s="251"/>
      <c r="Q83" s="251"/>
    </row>
    <row r="84" spans="1:17" s="253" customFormat="1" ht="40.5">
      <c r="A84" s="248"/>
      <c r="B84" s="249"/>
      <c r="C84" s="397" t="s">
        <v>495</v>
      </c>
      <c r="D84" s="98"/>
      <c r="E84" s="98"/>
      <c r="F84" s="250"/>
      <c r="G84" s="251"/>
      <c r="H84" s="251"/>
      <c r="I84" s="251"/>
      <c r="J84" s="251"/>
      <c r="K84" s="252"/>
      <c r="L84" s="252"/>
      <c r="M84" s="251"/>
      <c r="N84" s="251"/>
      <c r="O84" s="251"/>
      <c r="P84" s="251"/>
      <c r="Q84" s="251"/>
    </row>
    <row r="85" spans="1:17" s="15" customFormat="1" ht="61.5" customHeight="1">
      <c r="A85" s="92"/>
      <c r="B85" s="465" t="s">
        <v>128</v>
      </c>
      <c r="C85" s="466"/>
      <c r="D85" s="466"/>
      <c r="E85" s="466"/>
      <c r="F85" s="466"/>
      <c r="G85" s="466"/>
      <c r="H85" s="466"/>
      <c r="I85" s="467"/>
      <c r="J85" s="35"/>
      <c r="K85" s="19"/>
      <c r="L85" s="19"/>
      <c r="M85" s="35"/>
      <c r="N85" s="35"/>
      <c r="O85" s="35"/>
      <c r="P85" s="35"/>
      <c r="Q85" s="35"/>
    </row>
    <row r="86" spans="1:17" s="15" customFormat="1" ht="61.5" customHeight="1">
      <c r="A86" s="92"/>
      <c r="B86" s="500" t="s">
        <v>77</v>
      </c>
      <c r="C86" s="502"/>
      <c r="D86" s="476" t="s">
        <v>370</v>
      </c>
      <c r="E86" s="477"/>
      <c r="F86" s="477"/>
      <c r="G86" s="477"/>
      <c r="H86" s="477"/>
      <c r="I86" s="478"/>
      <c r="J86" s="35"/>
      <c r="K86" s="35"/>
      <c r="L86" s="35"/>
      <c r="M86" s="35"/>
      <c r="N86" s="35"/>
      <c r="O86" s="35"/>
      <c r="P86" s="35"/>
      <c r="Q86" s="35"/>
    </row>
    <row r="87" spans="1:17" s="15" customFormat="1" ht="40.5">
      <c r="A87" s="92"/>
      <c r="B87" s="443" t="str">
        <f>A35</f>
        <v>JET BLACK</v>
      </c>
      <c r="C87" s="444"/>
      <c r="D87" s="519" t="s">
        <v>371</v>
      </c>
      <c r="E87" s="520"/>
      <c r="F87" s="520"/>
      <c r="G87" s="520"/>
      <c r="H87" s="520"/>
      <c r="I87" s="521"/>
      <c r="J87" s="35"/>
      <c r="K87" s="35"/>
      <c r="L87" s="35"/>
      <c r="M87" s="35"/>
      <c r="N87" s="35"/>
      <c r="O87" s="35"/>
    </row>
    <row r="88" spans="1:17" s="15" customFormat="1" ht="40.5">
      <c r="A88" s="92"/>
      <c r="B88" s="443" t="s">
        <v>174</v>
      </c>
      <c r="C88" s="444"/>
      <c r="D88" s="519" t="s">
        <v>493</v>
      </c>
      <c r="E88" s="520"/>
      <c r="F88" s="520"/>
      <c r="G88" s="520"/>
      <c r="H88" s="520"/>
      <c r="I88" s="521"/>
      <c r="J88" s="35"/>
      <c r="K88" s="35"/>
      <c r="L88" s="35"/>
      <c r="M88" s="35"/>
      <c r="N88" s="35"/>
      <c r="O88" s="35"/>
    </row>
    <row r="89" spans="1:17" s="253" customFormat="1" ht="36">
      <c r="A89" s="248">
        <v>3</v>
      </c>
      <c r="B89" s="249" t="s">
        <v>191</v>
      </c>
      <c r="C89" s="98" t="s">
        <v>192</v>
      </c>
      <c r="D89" s="98"/>
      <c r="E89" s="98"/>
      <c r="F89" s="250"/>
      <c r="G89" s="251"/>
      <c r="H89" s="251"/>
      <c r="I89" s="251"/>
      <c r="J89" s="251"/>
      <c r="K89" s="252"/>
      <c r="L89" s="252"/>
      <c r="M89" s="251"/>
      <c r="N89" s="251"/>
      <c r="O89" s="251"/>
      <c r="P89" s="251"/>
      <c r="Q89" s="251"/>
    </row>
    <row r="90" spans="1:17" s="15" customFormat="1" ht="33">
      <c r="A90" s="92"/>
      <c r="B90" s="500" t="s">
        <v>77</v>
      </c>
      <c r="C90" s="502"/>
      <c r="D90" s="476" t="s">
        <v>142</v>
      </c>
      <c r="E90" s="477"/>
      <c r="F90" s="477"/>
      <c r="G90" s="477"/>
      <c r="H90" s="477"/>
      <c r="I90" s="478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33">
      <c r="A91" s="92"/>
      <c r="B91" s="240" t="str">
        <f>$D$22</f>
        <v>JET BLACK</v>
      </c>
      <c r="C91" s="240"/>
      <c r="D91" s="474" t="s">
        <v>193</v>
      </c>
      <c r="E91" s="479"/>
      <c r="F91" s="479"/>
      <c r="G91" s="479"/>
      <c r="H91" s="479"/>
      <c r="I91" s="475"/>
      <c r="J91" s="35"/>
      <c r="K91" s="35"/>
      <c r="L91" s="35"/>
      <c r="M91" s="35"/>
      <c r="N91" s="35"/>
      <c r="O91" s="35"/>
    </row>
    <row r="92" spans="1:17" s="15" customFormat="1" ht="33">
      <c r="A92" s="92"/>
      <c r="B92" s="516" t="str">
        <f>$D$29</f>
        <v>BRIGHT WHITE</v>
      </c>
      <c r="C92" s="517"/>
      <c r="D92" s="474" t="s">
        <v>145</v>
      </c>
      <c r="E92" s="479"/>
      <c r="F92" s="479"/>
      <c r="G92" s="479"/>
      <c r="H92" s="479"/>
      <c r="I92" s="475"/>
      <c r="J92" s="35"/>
      <c r="K92" s="35"/>
      <c r="L92" s="35"/>
      <c r="M92" s="35"/>
      <c r="N92" s="35"/>
      <c r="O92" s="35"/>
    </row>
    <row r="93" spans="1:17" s="15" customFormat="1" ht="33" hidden="1">
      <c r="A93" s="92"/>
      <c r="B93" s="518" t="e">
        <f>#REF!</f>
        <v>#REF!</v>
      </c>
      <c r="C93" s="518" t="e">
        <f>#REF!</f>
        <v>#REF!</v>
      </c>
      <c r="D93" s="474" t="s">
        <v>193</v>
      </c>
      <c r="E93" s="479"/>
      <c r="F93" s="479"/>
      <c r="G93" s="479"/>
      <c r="H93" s="479"/>
      <c r="I93" s="475"/>
      <c r="J93" s="35"/>
      <c r="K93" s="35"/>
      <c r="L93" s="35"/>
      <c r="M93" s="35"/>
      <c r="N93" s="35"/>
      <c r="O93" s="35"/>
    </row>
    <row r="94" spans="1:17" s="15" customFormat="1" ht="33">
      <c r="A94" s="92"/>
      <c r="B94" s="92"/>
      <c r="C94" s="35"/>
      <c r="D94" s="35"/>
      <c r="E94" s="35"/>
      <c r="F94" s="220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</row>
    <row r="95" spans="1:17" s="15" customFormat="1" ht="29.25" customHeight="1">
      <c r="B95" s="464" t="s">
        <v>157</v>
      </c>
      <c r="C95" s="464"/>
      <c r="D95" s="464"/>
      <c r="E95" s="464"/>
      <c r="F95" s="34"/>
      <c r="G95" s="35"/>
      <c r="N95" s="34"/>
      <c r="O95" s="33"/>
      <c r="P95" s="33"/>
      <c r="Q95" s="34"/>
    </row>
    <row r="96" spans="1:17" s="15" customFormat="1" ht="35.25" customHeight="1">
      <c r="A96" s="92">
        <v>1</v>
      </c>
      <c r="B96" s="95" t="s">
        <v>194</v>
      </c>
      <c r="C96" s="92"/>
      <c r="D96" s="92"/>
      <c r="F96" s="34"/>
      <c r="G96" s="35"/>
      <c r="N96" s="34"/>
      <c r="O96" s="33"/>
      <c r="P96" s="33"/>
      <c r="Q96" s="34"/>
    </row>
    <row r="97" spans="1:16" s="15" customFormat="1" ht="33">
      <c r="A97" s="16">
        <v>2</v>
      </c>
      <c r="B97" s="291" t="s">
        <v>160</v>
      </c>
      <c r="C97" s="92"/>
      <c r="D97" s="92"/>
      <c r="G97" s="35"/>
      <c r="M97" s="34"/>
      <c r="N97" s="33"/>
      <c r="O97" s="33"/>
      <c r="P97" s="34"/>
    </row>
    <row r="98" spans="1:16" s="293" customFormat="1" ht="33">
      <c r="A98" s="292" t="s">
        <v>195</v>
      </c>
      <c r="B98" s="95"/>
      <c r="C98" s="292"/>
      <c r="D98" s="292"/>
      <c r="G98" s="294"/>
      <c r="M98" s="40"/>
      <c r="N98" s="295"/>
      <c r="O98" s="295"/>
      <c r="P98" s="40"/>
    </row>
    <row r="99" spans="1:16" s="18" customFormat="1" ht="33">
      <c r="A99" s="16"/>
      <c r="B99" s="296" t="s">
        <v>161</v>
      </c>
      <c r="C99" s="297" t="s">
        <v>172</v>
      </c>
      <c r="D99" s="297" t="s">
        <v>37</v>
      </c>
      <c r="E99" s="297" t="s">
        <v>38</v>
      </c>
      <c r="F99" s="297" t="s">
        <v>39</v>
      </c>
      <c r="G99" s="297" t="s">
        <v>40</v>
      </c>
      <c r="H99" s="297" t="s">
        <v>41</v>
      </c>
      <c r="I99" s="298"/>
      <c r="J99" s="299" t="s">
        <v>42</v>
      </c>
      <c r="L99" s="36"/>
      <c r="M99" s="37"/>
      <c r="N99" s="37"/>
      <c r="O99" s="36"/>
    </row>
    <row r="100" spans="1:16" s="18" customFormat="1" ht="33">
      <c r="A100" s="16"/>
      <c r="B100" s="296" t="s">
        <v>162</v>
      </c>
      <c r="C100" s="184">
        <f t="shared" ref="C100:H100" si="60">F31</f>
        <v>35</v>
      </c>
      <c r="D100" s="184">
        <f t="shared" si="60"/>
        <v>111</v>
      </c>
      <c r="E100" s="184">
        <f t="shared" si="60"/>
        <v>270</v>
      </c>
      <c r="F100" s="184">
        <f t="shared" si="60"/>
        <v>156</v>
      </c>
      <c r="G100" s="184">
        <f t="shared" si="60"/>
        <v>65</v>
      </c>
      <c r="H100" s="184">
        <f t="shared" si="60"/>
        <v>25</v>
      </c>
      <c r="I100" s="184"/>
      <c r="J100" s="184">
        <f>SUM(C100:I100)</f>
        <v>662</v>
      </c>
      <c r="L100" s="36"/>
      <c r="M100" s="37"/>
      <c r="N100" s="37"/>
      <c r="O100" s="36"/>
    </row>
    <row r="101" spans="1:16" s="15" customFormat="1" ht="33" hidden="1">
      <c r="A101" s="16">
        <v>2</v>
      </c>
      <c r="B101" s="291" t="s">
        <v>196</v>
      </c>
      <c r="C101" s="92"/>
      <c r="D101" s="92"/>
      <c r="G101" s="35"/>
      <c r="M101" s="34"/>
      <c r="N101" s="33"/>
      <c r="O101" s="33"/>
      <c r="P101" s="34"/>
    </row>
    <row r="102" spans="1:16" s="293" customFormat="1" ht="33" hidden="1">
      <c r="A102" s="292" t="s">
        <v>195</v>
      </c>
      <c r="B102" s="95"/>
      <c r="C102" s="292"/>
      <c r="D102" s="292"/>
      <c r="G102" s="294"/>
      <c r="M102" s="40"/>
      <c r="N102" s="295"/>
      <c r="O102" s="295"/>
      <c r="P102" s="40"/>
    </row>
    <row r="103" spans="1:16" s="18" customFormat="1" ht="57.75" hidden="1" customHeight="1">
      <c r="A103" s="16"/>
      <c r="B103" s="296" t="s">
        <v>197</v>
      </c>
      <c r="C103" s="297" t="s">
        <v>172</v>
      </c>
      <c r="D103" s="297" t="s">
        <v>37</v>
      </c>
      <c r="E103" s="297" t="s">
        <v>38</v>
      </c>
      <c r="F103" s="297" t="s">
        <v>39</v>
      </c>
      <c r="G103" s="297" t="s">
        <v>40</v>
      </c>
      <c r="H103" s="297" t="s">
        <v>41</v>
      </c>
      <c r="I103" s="298"/>
      <c r="J103" s="299" t="s">
        <v>42</v>
      </c>
      <c r="L103" s="36"/>
      <c r="M103" s="37"/>
      <c r="N103" s="37"/>
      <c r="O103" s="36"/>
    </row>
    <row r="104" spans="1:16" s="18" customFormat="1" ht="33" hidden="1">
      <c r="A104" s="16"/>
      <c r="B104" s="296" t="s">
        <v>198</v>
      </c>
      <c r="C104" s="297">
        <v>7</v>
      </c>
      <c r="D104" s="297">
        <v>7</v>
      </c>
      <c r="E104" s="297">
        <v>7.5</v>
      </c>
      <c r="F104" s="297">
        <v>7.5</v>
      </c>
      <c r="G104" s="297">
        <v>8</v>
      </c>
      <c r="H104" s="297">
        <v>8</v>
      </c>
      <c r="I104" s="298"/>
      <c r="J104" s="299"/>
      <c r="L104" s="36"/>
      <c r="M104" s="37"/>
      <c r="N104" s="37"/>
      <c r="O104" s="36"/>
    </row>
    <row r="105" spans="1:16" s="18" customFormat="1" ht="33" hidden="1">
      <c r="A105" s="16"/>
      <c r="B105" s="300" t="str">
        <f>D22</f>
        <v>JET BLACK</v>
      </c>
      <c r="C105" s="184">
        <f t="shared" ref="C105:H105" si="61">F22</f>
        <v>21</v>
      </c>
      <c r="D105" s="184">
        <f t="shared" si="61"/>
        <v>64</v>
      </c>
      <c r="E105" s="184">
        <f t="shared" si="61"/>
        <v>155</v>
      </c>
      <c r="F105" s="184">
        <f t="shared" si="61"/>
        <v>92</v>
      </c>
      <c r="G105" s="184">
        <f t="shared" si="61"/>
        <v>37</v>
      </c>
      <c r="H105" s="184">
        <f t="shared" si="61"/>
        <v>15</v>
      </c>
      <c r="I105" s="298"/>
      <c r="J105" s="184">
        <f t="shared" ref="J105:J106" si="62">SUM(C105:I105)</f>
        <v>384</v>
      </c>
      <c r="L105" s="36"/>
      <c r="M105" s="37"/>
      <c r="N105" s="37"/>
      <c r="O105" s="36"/>
    </row>
    <row r="106" spans="1:16" s="18" customFormat="1" ht="66" hidden="1">
      <c r="A106" s="16"/>
      <c r="B106" s="301" t="str">
        <f>D29</f>
        <v>BRIGHT WHITE</v>
      </c>
      <c r="C106" s="184">
        <f>F29</f>
        <v>14</v>
      </c>
      <c r="D106" s="184">
        <f t="shared" ref="D106:H106" si="63">G29</f>
        <v>47</v>
      </c>
      <c r="E106" s="184">
        <f t="shared" si="63"/>
        <v>115</v>
      </c>
      <c r="F106" s="184">
        <f t="shared" si="63"/>
        <v>64</v>
      </c>
      <c r="G106" s="184">
        <f t="shared" si="63"/>
        <v>28</v>
      </c>
      <c r="H106" s="184">
        <f t="shared" si="63"/>
        <v>10</v>
      </c>
      <c r="I106" s="298"/>
      <c r="J106" s="184">
        <f t="shared" si="62"/>
        <v>278</v>
      </c>
      <c r="L106" s="36"/>
      <c r="M106" s="37"/>
      <c r="N106" s="37"/>
      <c r="O106" s="36"/>
    </row>
    <row r="107" spans="1:16" s="96" customFormat="1" ht="33">
      <c r="F107" s="222"/>
      <c r="G107" s="97"/>
    </row>
    <row r="108" spans="1:16" s="344" customFormat="1" ht="106.5">
      <c r="B108" s="398" t="s">
        <v>496</v>
      </c>
      <c r="F108" s="345"/>
      <c r="G108" s="346"/>
    </row>
    <row r="109" spans="1:16" s="96" customFormat="1" ht="71.25">
      <c r="B109" s="398" t="s">
        <v>497</v>
      </c>
      <c r="F109" s="222"/>
      <c r="G109" s="97"/>
    </row>
    <row r="110" spans="1:16" s="96" customFormat="1" ht="33">
      <c r="F110" s="222"/>
      <c r="G110" s="97"/>
    </row>
    <row r="111" spans="1:16" s="96" customFormat="1" ht="33">
      <c r="F111" s="222"/>
      <c r="G111" s="97"/>
    </row>
    <row r="112" spans="1:16" s="96" customFormat="1" ht="33">
      <c r="F112" s="222"/>
      <c r="G112" s="97"/>
    </row>
    <row r="113" spans="6:7" s="96" customFormat="1" ht="33">
      <c r="F113" s="222"/>
      <c r="G113" s="97"/>
    </row>
    <row r="114" spans="6:7" s="96" customFormat="1" ht="33">
      <c r="F114" s="222"/>
      <c r="G114" s="97"/>
    </row>
    <row r="115" spans="6:7" s="96" customFormat="1" ht="33">
      <c r="F115" s="222"/>
      <c r="G115" s="97"/>
    </row>
    <row r="116" spans="6:7" s="96" customFormat="1" ht="33">
      <c r="F116" s="222"/>
      <c r="G116" s="97"/>
    </row>
    <row r="117" spans="6:7" s="96" customFormat="1" ht="33">
      <c r="F117" s="222"/>
      <c r="G117" s="97"/>
    </row>
    <row r="118" spans="6:7" s="96" customFormat="1" ht="33">
      <c r="F118" s="222"/>
      <c r="G118" s="97"/>
    </row>
    <row r="119" spans="6:7" s="96" customFormat="1" ht="33">
      <c r="F119" s="222"/>
      <c r="G119" s="97"/>
    </row>
    <row r="120" spans="6:7" s="96" customFormat="1" ht="33">
      <c r="F120" s="222"/>
      <c r="G120" s="97"/>
    </row>
    <row r="121" spans="6:7" s="96" customFormat="1" ht="33">
      <c r="F121" s="222"/>
      <c r="G121" s="97"/>
    </row>
    <row r="122" spans="6:7" s="96" customFormat="1" ht="33">
      <c r="F122" s="222"/>
      <c r="G122" s="97"/>
    </row>
    <row r="123" spans="6:7" s="96" customFormat="1" ht="33">
      <c r="F123" s="222"/>
      <c r="G123" s="97"/>
    </row>
    <row r="124" spans="6:7" s="96" customFormat="1" ht="33">
      <c r="F124" s="222"/>
      <c r="G124" s="97"/>
    </row>
  </sheetData>
  <autoFilter ref="A42:R8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34">
    <mergeCell ref="D86:I86"/>
    <mergeCell ref="B87:C87"/>
    <mergeCell ref="D87:I87"/>
    <mergeCell ref="B69:E69"/>
    <mergeCell ref="H64:I64"/>
    <mergeCell ref="H63:I63"/>
    <mergeCell ref="B65:E65"/>
    <mergeCell ref="P63:Q63"/>
    <mergeCell ref="P64:Q64"/>
    <mergeCell ref="P65:Q65"/>
    <mergeCell ref="P66:Q66"/>
    <mergeCell ref="B71:E71"/>
    <mergeCell ref="B70:E70"/>
    <mergeCell ref="B68:E68"/>
    <mergeCell ref="B44:E44"/>
    <mergeCell ref="H56:I56"/>
    <mergeCell ref="H61:I61"/>
    <mergeCell ref="B47:E47"/>
    <mergeCell ref="D80:D81"/>
    <mergeCell ref="H65:I65"/>
    <mergeCell ref="H66:I66"/>
    <mergeCell ref="N37:Q37"/>
    <mergeCell ref="B40:C40"/>
    <mergeCell ref="N40:Q40"/>
    <mergeCell ref="B45:E45"/>
    <mergeCell ref="H45:I45"/>
    <mergeCell ref="P45:Q45"/>
    <mergeCell ref="B46:E46"/>
    <mergeCell ref="H46:I46"/>
    <mergeCell ref="P46:Q46"/>
    <mergeCell ref="B39:C39"/>
    <mergeCell ref="B37:C37"/>
    <mergeCell ref="N39:Q39"/>
    <mergeCell ref="P44:Q44"/>
    <mergeCell ref="P67:Q67"/>
    <mergeCell ref="B67:E67"/>
    <mergeCell ref="B66:E66"/>
    <mergeCell ref="B64:E64"/>
    <mergeCell ref="P48:Q48"/>
    <mergeCell ref="B48:E48"/>
    <mergeCell ref="H48:I48"/>
    <mergeCell ref="H52:I52"/>
    <mergeCell ref="H51:I51"/>
    <mergeCell ref="P68:Q68"/>
    <mergeCell ref="P69:Q69"/>
    <mergeCell ref="P70:Q70"/>
    <mergeCell ref="P71:Q71"/>
    <mergeCell ref="P60:Q60"/>
    <mergeCell ref="B55:E55"/>
    <mergeCell ref="H55:I55"/>
    <mergeCell ref="B53:E53"/>
    <mergeCell ref="B63:E63"/>
    <mergeCell ref="B60:E60"/>
    <mergeCell ref="H60:I60"/>
    <mergeCell ref="B62:E62"/>
    <mergeCell ref="A59:E59"/>
    <mergeCell ref="H59:I59"/>
    <mergeCell ref="H62:I62"/>
    <mergeCell ref="H67:I67"/>
    <mergeCell ref="H68:I68"/>
    <mergeCell ref="H69:I69"/>
    <mergeCell ref="B56:E56"/>
    <mergeCell ref="J72:N72"/>
    <mergeCell ref="H70:I70"/>
    <mergeCell ref="H71:I71"/>
    <mergeCell ref="P62:Q62"/>
    <mergeCell ref="P59:Q59"/>
    <mergeCell ref="D8:F8"/>
    <mergeCell ref="G5:M8"/>
    <mergeCell ref="M11:Q11"/>
    <mergeCell ref="D11:F11"/>
    <mergeCell ref="B13:F13"/>
    <mergeCell ref="A34:C34"/>
    <mergeCell ref="H53:I53"/>
    <mergeCell ref="D32:Q33"/>
    <mergeCell ref="P55:Q56"/>
    <mergeCell ref="P61:Q61"/>
    <mergeCell ref="P50:Q50"/>
    <mergeCell ref="P51:Q52"/>
    <mergeCell ref="B50:E50"/>
    <mergeCell ref="H50:I50"/>
    <mergeCell ref="B52:E52"/>
    <mergeCell ref="B61:E61"/>
    <mergeCell ref="P49:Q49"/>
    <mergeCell ref="B54:E54"/>
    <mergeCell ref="H54:I54"/>
    <mergeCell ref="K73:P74"/>
    <mergeCell ref="B95:E95"/>
    <mergeCell ref="B90:C90"/>
    <mergeCell ref="D90:I90"/>
    <mergeCell ref="D91:I91"/>
    <mergeCell ref="B92:C92"/>
    <mergeCell ref="D92:I92"/>
    <mergeCell ref="B93:C93"/>
    <mergeCell ref="D93:I93"/>
    <mergeCell ref="B78:C78"/>
    <mergeCell ref="D78:I78"/>
    <mergeCell ref="D76:I76"/>
    <mergeCell ref="B77:C77"/>
    <mergeCell ref="B81:C81"/>
    <mergeCell ref="D77:I77"/>
    <mergeCell ref="B75:I75"/>
    <mergeCell ref="B76:C76"/>
    <mergeCell ref="B79:C79"/>
    <mergeCell ref="B88:C88"/>
    <mergeCell ref="D88:I88"/>
    <mergeCell ref="B80:C80"/>
    <mergeCell ref="C73:J74"/>
    <mergeCell ref="B85:I85"/>
    <mergeCell ref="B86:C86"/>
    <mergeCell ref="N1:O1"/>
    <mergeCell ref="P1:Q1"/>
    <mergeCell ref="N2:O2"/>
    <mergeCell ref="P2:Q2"/>
    <mergeCell ref="N3:O3"/>
    <mergeCell ref="P3:Q3"/>
    <mergeCell ref="N34:Q34"/>
    <mergeCell ref="P53:Q54"/>
    <mergeCell ref="A35:Q35"/>
    <mergeCell ref="P43:Q43"/>
    <mergeCell ref="H43:I43"/>
    <mergeCell ref="A42:E42"/>
    <mergeCell ref="B43:E43"/>
    <mergeCell ref="H42:I42"/>
    <mergeCell ref="H47:I47"/>
    <mergeCell ref="P47:Q47"/>
    <mergeCell ref="A38:Q38"/>
    <mergeCell ref="P42:Q42"/>
    <mergeCell ref="B36:C36"/>
    <mergeCell ref="N36:Q36"/>
    <mergeCell ref="H44:I44"/>
    <mergeCell ref="B49:E49"/>
    <mergeCell ref="H49:I49"/>
    <mergeCell ref="B51:E51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0" max="16" man="1"/>
    <brk id="7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0"/>
  <sheetViews>
    <sheetView view="pageBreakPreview" zoomScale="25" zoomScaleNormal="40" zoomScaleSheetLayoutView="25" zoomScalePageLayoutView="25" workbookViewId="0">
      <pane ySplit="5" topLeftCell="A6" activePane="bottomLeft" state="frozen"/>
      <selection pane="bottomLeft" activeCell="B14" sqref="B14:C14"/>
    </sheetView>
  </sheetViews>
  <sheetFormatPr defaultColWidth="9.28515625" defaultRowHeight="24"/>
  <cols>
    <col min="1" max="1" width="126.28515625" style="79" customWidth="1"/>
    <col min="2" max="3" width="178.7109375" style="80" customWidth="1"/>
    <col min="4" max="4" width="108.7109375" style="80" customWidth="1"/>
    <col min="5" max="5" width="9.28515625" style="80"/>
    <col min="6" max="6" width="25.7109375" style="80" bestFit="1" customWidth="1"/>
    <col min="7" max="16384" width="9.28515625" style="80"/>
  </cols>
  <sheetData>
    <row r="1" spans="1:13" s="74" customFormat="1" ht="56.25" customHeight="1">
      <c r="A1" s="72"/>
      <c r="B1" s="73"/>
      <c r="C1" s="73"/>
    </row>
    <row r="2" spans="1:13" s="255" customFormat="1" ht="37.5" customHeight="1">
      <c r="A2" s="254" t="str">
        <f>'1. CUTTING DOCKET'!B6</f>
        <v xml:space="preserve">JOB NUMBER:  </v>
      </c>
      <c r="B2" s="254" t="str">
        <f>'1. CUTTING DOCKET'!D6</f>
        <v>A15 SS25 G2735</v>
      </c>
      <c r="C2" s="254"/>
    </row>
    <row r="3" spans="1:13" s="255" customFormat="1" ht="37.5" customHeight="1">
      <c r="A3" s="256" t="str">
        <f>'1. CUTTING DOCKET'!B7</f>
        <v xml:space="preserve">STYLE NUMBER: </v>
      </c>
      <c r="B3" s="256" t="str">
        <f>'1. CUTTING DOCKET'!D7</f>
        <v>SS25CR001</v>
      </c>
      <c r="C3" s="256"/>
    </row>
    <row r="4" spans="1:13" s="255" customFormat="1" ht="37.5" customHeight="1">
      <c r="A4" s="256" t="str">
        <f>'1. CUTTING DOCKET'!B8</f>
        <v xml:space="preserve">STYLE NAME : </v>
      </c>
      <c r="B4" s="256" t="str">
        <f>'1. CUTTING DOCKET'!D8</f>
        <v>Practice Short</v>
      </c>
      <c r="C4" s="256"/>
    </row>
    <row r="5" spans="1:13" s="74" customFormat="1" ht="92.1" customHeight="1">
      <c r="A5" s="180"/>
      <c r="B5" s="142" t="str">
        <f>'1. CUTTING DOCKET'!$D$22</f>
        <v>JET BLACK</v>
      </c>
      <c r="C5" s="142" t="str">
        <f>'1. CUTTING DOCKET'!D25</f>
        <v>BRIGHT WHITE</v>
      </c>
    </row>
    <row r="6" spans="1:13" s="258" customFormat="1" ht="69.75" customHeight="1">
      <c r="A6" s="257" t="str">
        <f>'1. CUTTING DOCKET'!$D$32</f>
        <v>NCC: Wujiang</v>
      </c>
      <c r="B6" s="257" t="str">
        <f>$B$5</f>
        <v>JET BLACK</v>
      </c>
      <c r="C6" s="257" t="str">
        <f>$C$5</f>
        <v>BRIGHT WHITE</v>
      </c>
    </row>
    <row r="7" spans="1:13" s="258" customFormat="1" ht="162" customHeight="1">
      <c r="A7" s="259" t="s">
        <v>199</v>
      </c>
      <c r="B7" s="552" t="str">
        <f>'1. CUTTING DOCKET'!M11</f>
        <v>LX-CNB128008 RIPSTOP 86%NYLON  14%SP 155GSM; cw: 145CM</v>
      </c>
      <c r="C7" s="552"/>
    </row>
    <row r="8" spans="1:13" s="258" customFormat="1" ht="277.5" customHeight="1">
      <c r="A8" s="146" t="str">
        <f>'1. CUTTING DOCKET'!$D$36</f>
        <v xml:space="preserve">VẢI CHÍNH </v>
      </c>
      <c r="B8" s="147"/>
      <c r="C8" s="147"/>
      <c r="J8" s="260"/>
    </row>
    <row r="9" spans="1:13" s="258" customFormat="1" ht="58.5" customHeight="1">
      <c r="A9" s="257" t="s">
        <v>200</v>
      </c>
      <c r="B9" s="264" t="str">
        <f>$B$5</f>
        <v>JET BLACK</v>
      </c>
      <c r="C9" s="264" t="str">
        <f>$C$5</f>
        <v>BRIGHT WHITE</v>
      </c>
      <c r="M9" s="316" t="s">
        <v>168</v>
      </c>
    </row>
    <row r="10" spans="1:13" s="258" customFormat="1" ht="203.25" customHeight="1">
      <c r="A10" s="146" t="str">
        <f>'1. CUTTING DOCKET'!$B$43</f>
        <v>CHỈ 40/2 MAY CHÍNH + VẮT SỔ + MẮT CÁO</v>
      </c>
      <c r="B10" s="261"/>
      <c r="C10" s="261">
        <v>7069</v>
      </c>
    </row>
    <row r="11" spans="1:13" s="258" customFormat="1" ht="58.5" customHeight="1">
      <c r="A11" s="257" t="s">
        <v>200</v>
      </c>
      <c r="B11" s="264" t="s">
        <v>113</v>
      </c>
      <c r="C11" s="264" t="s">
        <v>113</v>
      </c>
      <c r="M11" s="316" t="s">
        <v>168</v>
      </c>
    </row>
    <row r="12" spans="1:13" s="258" customFormat="1" ht="203.25" customHeight="1">
      <c r="A12" s="146" t="str">
        <f>'1. CUTTING DOCKET'!B45</f>
        <v>CHỈ 40/2 MAY NHÃN</v>
      </c>
      <c r="B12" s="261" t="s">
        <v>432</v>
      </c>
      <c r="C12" s="261" t="s">
        <v>432</v>
      </c>
    </row>
    <row r="13" spans="1:13" s="258" customFormat="1" ht="191.45" customHeight="1">
      <c r="A13" s="257" t="str">
        <f>'1. CUTTING DOCKET'!B47</f>
        <v>ALD WOVEN TOP INSERT LABEL (SMALL)
CODE: ALD-ML133</v>
      </c>
      <c r="B13" s="554" t="str">
        <f>'1. CUTTING DOCKET'!F47</f>
        <v>WHITE</v>
      </c>
      <c r="C13" s="556"/>
    </row>
    <row r="14" spans="1:13" s="258" customFormat="1" ht="287.10000000000002" customHeight="1">
      <c r="A14" s="146" t="s">
        <v>372</v>
      </c>
      <c r="B14" s="557"/>
      <c r="C14" s="558"/>
    </row>
    <row r="15" spans="1:13" s="258" customFormat="1" ht="213" customHeight="1">
      <c r="A15" s="257" t="str">
        <f>'1. CUTTING DOCKET'!$B$49</f>
        <v>NHÃN THÀNH PHẦN 86%NYLON  14%ELASTANE ALD-COO-686</v>
      </c>
      <c r="B15" s="554" t="str">
        <f>'1. CUTTING DOCKET'!F49</f>
        <v>WHITE</v>
      </c>
      <c r="C15" s="556"/>
    </row>
    <row r="16" spans="1:13" s="258" customFormat="1" ht="361.5" customHeight="1">
      <c r="A16" s="146" t="s">
        <v>201</v>
      </c>
      <c r="B16" s="557"/>
      <c r="C16" s="558"/>
    </row>
    <row r="17" spans="1:3" s="258" customFormat="1" ht="101.25" customHeight="1">
      <c r="A17" s="262" t="str">
        <f>'1. CUTTING DOCKET'!$B$51</f>
        <v>THUN TO BẢN 5CM</v>
      </c>
      <c r="B17" s="264" t="str">
        <f>$B$5</f>
        <v>JET BLACK</v>
      </c>
      <c r="C17" s="264" t="str">
        <f>$C$5</f>
        <v>BRIGHT WHITE</v>
      </c>
    </row>
    <row r="18" spans="1:3" s="258" customFormat="1" ht="287.10000000000002" customHeight="1">
      <c r="A18" s="146" t="s">
        <v>202</v>
      </c>
      <c r="B18" s="147"/>
      <c r="C18" s="147"/>
    </row>
    <row r="19" spans="1:3" s="258" customFormat="1" ht="107.1" customHeight="1">
      <c r="A19" s="257" t="str">
        <f>'1. CUTTING DOCKET'!B53</f>
        <v>DÂY LUỒN DẸP POLY 1/4" GẬP ĐẦU</v>
      </c>
      <c r="B19" s="264" t="str">
        <f>$B$5</f>
        <v>JET BLACK</v>
      </c>
      <c r="C19" s="264" t="str">
        <f>$C$5</f>
        <v>BRIGHT WHITE</v>
      </c>
    </row>
    <row r="20" spans="1:3" s="258" customFormat="1" ht="240.75" customHeight="1">
      <c r="A20" s="146" t="s">
        <v>203</v>
      </c>
      <c r="B20" s="147"/>
      <c r="C20" s="147"/>
    </row>
    <row r="21" spans="1:3" s="258" customFormat="1" ht="107.1" customHeight="1">
      <c r="A21" s="257" t="str">
        <f>'1. CUTTING DOCKET'!B55</f>
        <v>DÂY KÉO GIỌT NƯỚC</v>
      </c>
      <c r="B21" s="264" t="str">
        <f>$B$5</f>
        <v>JET BLACK</v>
      </c>
      <c r="C21" s="264" t="str">
        <f>$C$5</f>
        <v>BRIGHT WHITE</v>
      </c>
    </row>
    <row r="22" spans="1:3" s="258" customFormat="1" ht="222.75" customHeight="1">
      <c r="A22" s="146" t="s">
        <v>204</v>
      </c>
      <c r="B22" s="147"/>
      <c r="C22" s="147"/>
    </row>
    <row r="23" spans="1:3" s="258" customFormat="1" ht="138" customHeight="1">
      <c r="A23" s="257" t="str">
        <f>'1. CUTTING DOCKET'!$B$60</f>
        <v>UPC STICKER 3" X2"</v>
      </c>
      <c r="B23" s="554" t="str">
        <f>'1. CUTTING DOCKET'!$F$60</f>
        <v>WHITE</v>
      </c>
      <c r="C23" s="555"/>
    </row>
    <row r="24" spans="1:3" s="258" customFormat="1" ht="253.15" customHeight="1">
      <c r="A24" s="263" t="s">
        <v>205</v>
      </c>
      <c r="B24" s="553" t="s">
        <v>206</v>
      </c>
      <c r="C24" s="553"/>
    </row>
    <row r="25" spans="1:3" s="258" customFormat="1" ht="72" customHeight="1">
      <c r="A25" s="257" t="str">
        <f>'1. CUTTING DOCKET'!$B$62</f>
        <v>THẺ BÀI - ALD-T06P</v>
      </c>
      <c r="B25" s="554" t="str">
        <f>'1. CUTTING DOCKET'!F62</f>
        <v>WHITE</v>
      </c>
      <c r="C25" s="555"/>
    </row>
    <row r="26" spans="1:3" s="258" customFormat="1" ht="276.60000000000002" customHeight="1">
      <c r="A26" s="146" t="s">
        <v>207</v>
      </c>
      <c r="B26" s="564"/>
      <c r="C26" s="564"/>
    </row>
    <row r="27" spans="1:3" s="258" customFormat="1" ht="283.89999999999998" customHeight="1">
      <c r="A27" s="257" t="str">
        <f>'1. CUTTING DOCKET'!B64</f>
        <v>BAO POLY BAG ALD  ALD Branded Polybag - 12" X 15" (RECYLCED),ALD-PB01-R</v>
      </c>
      <c r="B27" s="554" t="str">
        <f>'1. CUTTING DOCKET'!F64</f>
        <v>CLEAR</v>
      </c>
      <c r="C27" s="555"/>
    </row>
    <row r="28" spans="1:3" s="77" customFormat="1" ht="315.60000000000002" customHeight="1">
      <c r="A28" s="146" t="s">
        <v>207</v>
      </c>
      <c r="B28" s="562"/>
      <c r="C28" s="563"/>
    </row>
    <row r="29" spans="1:3" s="77" customFormat="1" ht="116.25" customHeight="1">
      <c r="A29" s="144" t="s">
        <v>208</v>
      </c>
      <c r="B29" s="560" t="str">
        <f>'1. CUTTING DOCKET'!F66</f>
        <v>NATURAL</v>
      </c>
      <c r="C29" s="561"/>
    </row>
    <row r="30" spans="1:3" s="77" customFormat="1" ht="137.25" customHeight="1">
      <c r="A30" s="146" t="s">
        <v>207</v>
      </c>
      <c r="B30" s="559"/>
      <c r="C30" s="559"/>
    </row>
  </sheetData>
  <mergeCells count="13">
    <mergeCell ref="B30:C30"/>
    <mergeCell ref="B29:C29"/>
    <mergeCell ref="B27:C27"/>
    <mergeCell ref="B28:C28"/>
    <mergeCell ref="B26:C26"/>
    <mergeCell ref="B7:C7"/>
    <mergeCell ref="B24:C24"/>
    <mergeCell ref="B23:C23"/>
    <mergeCell ref="B25:C25"/>
    <mergeCell ref="B13:C13"/>
    <mergeCell ref="B14:C14"/>
    <mergeCell ref="B15:C15"/>
    <mergeCell ref="B16:C16"/>
  </mergeCells>
  <printOptions horizontalCentered="1"/>
  <pageMargins left="0.25" right="0" top="0.60416666666666696" bottom="0.75" header="0" footer="0"/>
  <pageSetup paperSize="9" scale="20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8A49A-3AD0-4B56-8DDA-B3854592D319}">
  <sheetPr>
    <pageSetUpPr fitToPage="1"/>
  </sheetPr>
  <dimension ref="A1:M24"/>
  <sheetViews>
    <sheetView view="pageBreakPreview" zoomScale="40" zoomScaleNormal="85" zoomScaleSheetLayoutView="40" workbookViewId="0">
      <selection activeCell="H72" sqref="H72"/>
    </sheetView>
  </sheetViews>
  <sheetFormatPr defaultColWidth="8.7109375" defaultRowHeight="12.75"/>
  <cols>
    <col min="1" max="1" width="65.28515625" style="239" customWidth="1"/>
    <col min="2" max="3" width="57.7109375" style="239" customWidth="1"/>
    <col min="4" max="4" width="62.28515625" style="239" customWidth="1"/>
    <col min="5" max="5" width="23.85546875" style="267" customWidth="1"/>
    <col min="6" max="6" width="13.42578125" style="267" customWidth="1"/>
    <col min="7" max="7" width="28.28515625" style="267" customWidth="1"/>
    <col min="8" max="8" width="24.85546875" style="267" customWidth="1"/>
    <col min="9" max="9" width="30.42578125" style="267" customWidth="1"/>
    <col min="10" max="10" width="25.7109375" style="267" customWidth="1"/>
    <col min="11" max="11" width="22.5703125" style="267" customWidth="1"/>
    <col min="12" max="12" width="23.5703125" style="267" customWidth="1"/>
    <col min="13" max="13" width="36.28515625" style="239" customWidth="1"/>
    <col min="14" max="16384" width="8.7109375" style="239"/>
  </cols>
  <sheetData>
    <row r="1" spans="1:13" s="233" customFormat="1" ht="61.5">
      <c r="A1" s="231" t="str">
        <f>'1. CUTTING DOCKET'!D7</f>
        <v>SS25CR001</v>
      </c>
      <c r="B1" s="232"/>
      <c r="C1" s="231" t="s">
        <v>209</v>
      </c>
      <c r="D1" s="234"/>
      <c r="E1" s="265"/>
      <c r="F1" s="265"/>
      <c r="G1" s="265"/>
      <c r="H1" s="266"/>
      <c r="I1" s="265"/>
      <c r="J1" s="265"/>
      <c r="K1" s="265"/>
      <c r="L1" s="265"/>
    </row>
    <row r="2" spans="1:13" s="237" customFormat="1" ht="55.5">
      <c r="A2" s="235" t="s">
        <v>210</v>
      </c>
      <c r="B2" s="236"/>
      <c r="C2" s="236" t="s">
        <v>211</v>
      </c>
      <c r="D2" s="236"/>
      <c r="E2" s="236" t="s">
        <v>212</v>
      </c>
      <c r="F2" s="236" t="s">
        <v>213</v>
      </c>
      <c r="G2" s="236" t="s">
        <v>214</v>
      </c>
      <c r="H2" s="236" t="s">
        <v>215</v>
      </c>
      <c r="I2" s="236" t="s">
        <v>216</v>
      </c>
      <c r="J2" s="236" t="s">
        <v>217</v>
      </c>
      <c r="K2" s="236" t="s">
        <v>218</v>
      </c>
      <c r="L2" s="236" t="s">
        <v>219</v>
      </c>
      <c r="M2" s="236" t="s">
        <v>220</v>
      </c>
    </row>
    <row r="3" spans="1:13" s="242" customFormat="1" ht="72.75" customHeight="1">
      <c r="A3" s="241" t="s">
        <v>221</v>
      </c>
      <c r="B3" s="238" t="s">
        <v>222</v>
      </c>
      <c r="C3" s="241" t="s">
        <v>223</v>
      </c>
      <c r="D3" s="238" t="s">
        <v>224</v>
      </c>
      <c r="E3" s="268" t="s">
        <v>225</v>
      </c>
      <c r="F3" s="269" t="s">
        <v>226</v>
      </c>
      <c r="G3" s="269" t="s">
        <v>227</v>
      </c>
      <c r="H3" s="270" t="s">
        <v>249</v>
      </c>
      <c r="I3" s="271" t="s">
        <v>384</v>
      </c>
      <c r="J3" s="272" t="s">
        <v>227</v>
      </c>
      <c r="K3" s="269" t="s">
        <v>259</v>
      </c>
      <c r="L3" s="269" t="s">
        <v>249</v>
      </c>
      <c r="M3" s="273"/>
    </row>
    <row r="4" spans="1:13" s="242" customFormat="1" ht="72.75" customHeight="1">
      <c r="A4" s="241" t="s">
        <v>229</v>
      </c>
      <c r="B4" s="238" t="s">
        <v>230</v>
      </c>
      <c r="C4" s="241" t="s">
        <v>231</v>
      </c>
      <c r="D4" s="238" t="s">
        <v>232</v>
      </c>
      <c r="E4" s="268" t="s">
        <v>233</v>
      </c>
      <c r="F4" s="269" t="s">
        <v>234</v>
      </c>
      <c r="G4" s="269" t="s">
        <v>235</v>
      </c>
      <c r="H4" s="270" t="s">
        <v>236</v>
      </c>
      <c r="I4" s="271" t="s">
        <v>236</v>
      </c>
      <c r="J4" s="272" t="s">
        <v>259</v>
      </c>
      <c r="K4" s="269" t="s">
        <v>259</v>
      </c>
      <c r="L4" s="269" t="s">
        <v>236</v>
      </c>
      <c r="M4" s="273"/>
    </row>
    <row r="5" spans="1:13" s="242" customFormat="1" ht="72.75" customHeight="1">
      <c r="A5" s="241" t="s">
        <v>237</v>
      </c>
      <c r="B5" s="238" t="s">
        <v>238</v>
      </c>
      <c r="C5" s="241" t="s">
        <v>239</v>
      </c>
      <c r="D5" s="238" t="s">
        <v>240</v>
      </c>
      <c r="E5" s="269" t="s">
        <v>233</v>
      </c>
      <c r="F5" s="269" t="s">
        <v>234</v>
      </c>
      <c r="G5" s="269" t="s">
        <v>235</v>
      </c>
      <c r="H5" s="270" t="s">
        <v>241</v>
      </c>
      <c r="I5" s="271" t="s">
        <v>387</v>
      </c>
      <c r="J5" s="272" t="s">
        <v>374</v>
      </c>
      <c r="K5" s="269" t="s">
        <v>259</v>
      </c>
      <c r="L5" s="269" t="s">
        <v>241</v>
      </c>
      <c r="M5" s="273"/>
    </row>
    <row r="6" spans="1:13" s="242" customFormat="1" ht="137.25" customHeight="1">
      <c r="A6" s="241" t="s">
        <v>242</v>
      </c>
      <c r="B6" s="238" t="s">
        <v>243</v>
      </c>
      <c r="C6" s="241"/>
      <c r="D6" s="238"/>
      <c r="E6" s="269" t="s">
        <v>225</v>
      </c>
      <c r="F6" s="269" t="s">
        <v>226</v>
      </c>
      <c r="G6" s="269" t="s">
        <v>235</v>
      </c>
      <c r="H6" s="270" t="s">
        <v>244</v>
      </c>
      <c r="I6" s="271" t="s">
        <v>388</v>
      </c>
      <c r="J6" s="274" t="s">
        <v>377</v>
      </c>
      <c r="K6" s="269" t="s">
        <v>259</v>
      </c>
      <c r="L6" s="269" t="s">
        <v>244</v>
      </c>
      <c r="M6" s="275" t="s">
        <v>381</v>
      </c>
    </row>
    <row r="7" spans="1:13" s="242" customFormat="1" ht="55.5">
      <c r="A7" s="241" t="s">
        <v>245</v>
      </c>
      <c r="B7" s="238" t="s">
        <v>246</v>
      </c>
      <c r="C7" s="243" t="s">
        <v>247</v>
      </c>
      <c r="D7" s="238" t="s">
        <v>248</v>
      </c>
      <c r="E7" s="269" t="s">
        <v>225</v>
      </c>
      <c r="F7" s="269" t="s">
        <v>226</v>
      </c>
      <c r="G7" s="269" t="s">
        <v>227</v>
      </c>
      <c r="H7" s="270" t="s">
        <v>249</v>
      </c>
      <c r="I7" s="271" t="s">
        <v>249</v>
      </c>
      <c r="J7" s="274" t="s">
        <v>259</v>
      </c>
      <c r="K7" s="269" t="s">
        <v>259</v>
      </c>
      <c r="L7" s="269" t="s">
        <v>249</v>
      </c>
      <c r="M7" s="269"/>
    </row>
    <row r="8" spans="1:13" s="242" customFormat="1" ht="72.75" customHeight="1">
      <c r="A8" s="241" t="s">
        <v>250</v>
      </c>
      <c r="B8" s="238" t="s">
        <v>251</v>
      </c>
      <c r="C8" s="243" t="s">
        <v>252</v>
      </c>
      <c r="D8" s="238" t="s">
        <v>253</v>
      </c>
      <c r="E8" s="269" t="s">
        <v>233</v>
      </c>
      <c r="F8" s="269" t="s">
        <v>234</v>
      </c>
      <c r="G8" s="269" t="s">
        <v>254</v>
      </c>
      <c r="H8" s="270" t="s">
        <v>376</v>
      </c>
      <c r="I8" s="271" t="s">
        <v>389</v>
      </c>
      <c r="J8" s="272" t="s">
        <v>288</v>
      </c>
      <c r="K8" s="269" t="s">
        <v>259</v>
      </c>
      <c r="L8" s="269" t="s">
        <v>376</v>
      </c>
      <c r="M8" s="273"/>
    </row>
    <row r="9" spans="1:13" s="242" customFormat="1" ht="72.75" customHeight="1">
      <c r="A9" s="241" t="s">
        <v>255</v>
      </c>
      <c r="B9" s="238" t="s">
        <v>256</v>
      </c>
      <c r="C9" s="243" t="s">
        <v>252</v>
      </c>
      <c r="D9" s="238" t="s">
        <v>253</v>
      </c>
      <c r="E9" s="269" t="s">
        <v>233</v>
      </c>
      <c r="F9" s="269" t="s">
        <v>234</v>
      </c>
      <c r="G9" s="269" t="s">
        <v>254</v>
      </c>
      <c r="H9" s="270" t="s">
        <v>257</v>
      </c>
      <c r="I9" s="271" t="s">
        <v>257</v>
      </c>
      <c r="J9" s="272" t="s">
        <v>259</v>
      </c>
      <c r="K9" s="269" t="s">
        <v>259</v>
      </c>
      <c r="L9" s="269" t="s">
        <v>257</v>
      </c>
      <c r="M9" s="273"/>
    </row>
    <row r="10" spans="1:13" s="242" customFormat="1" ht="72.75" customHeight="1">
      <c r="A10" s="241" t="s">
        <v>258</v>
      </c>
      <c r="B10" s="238" t="s">
        <v>396</v>
      </c>
      <c r="C10" s="243"/>
      <c r="D10" s="238"/>
      <c r="E10" s="269" t="s">
        <v>233</v>
      </c>
      <c r="F10" s="269" t="s">
        <v>226</v>
      </c>
      <c r="G10" s="269" t="s">
        <v>259</v>
      </c>
      <c r="H10" s="270" t="s">
        <v>260</v>
      </c>
      <c r="I10" s="271" t="s">
        <v>260</v>
      </c>
      <c r="J10" s="272" t="s">
        <v>259</v>
      </c>
      <c r="K10" s="269" t="s">
        <v>259</v>
      </c>
      <c r="L10" s="269" t="s">
        <v>260</v>
      </c>
      <c r="M10" s="273"/>
    </row>
    <row r="11" spans="1:13" s="242" customFormat="1" ht="72.75" customHeight="1">
      <c r="A11" s="241" t="s">
        <v>261</v>
      </c>
      <c r="B11" s="238" t="s">
        <v>262</v>
      </c>
      <c r="C11" s="243" t="s">
        <v>263</v>
      </c>
      <c r="D11" s="238" t="s">
        <v>264</v>
      </c>
      <c r="E11" s="269" t="s">
        <v>233</v>
      </c>
      <c r="F11" s="269" t="s">
        <v>234</v>
      </c>
      <c r="G11" s="269" t="s">
        <v>235</v>
      </c>
      <c r="H11" s="270" t="s">
        <v>378</v>
      </c>
      <c r="I11" s="271" t="s">
        <v>390</v>
      </c>
      <c r="J11" s="272" t="s">
        <v>288</v>
      </c>
      <c r="K11" s="269" t="s">
        <v>259</v>
      </c>
      <c r="L11" s="269" t="s">
        <v>378</v>
      </c>
      <c r="M11" s="273"/>
    </row>
    <row r="12" spans="1:13" s="242" customFormat="1" ht="72.75" customHeight="1">
      <c r="A12" s="241" t="s">
        <v>265</v>
      </c>
      <c r="B12" s="238" t="s">
        <v>266</v>
      </c>
      <c r="C12" s="243" t="s">
        <v>267</v>
      </c>
      <c r="D12" s="238" t="s">
        <v>268</v>
      </c>
      <c r="E12" s="269" t="s">
        <v>225</v>
      </c>
      <c r="F12" s="269" t="s">
        <v>234</v>
      </c>
      <c r="G12" s="269" t="s">
        <v>254</v>
      </c>
      <c r="H12" s="270" t="s">
        <v>379</v>
      </c>
      <c r="I12" s="271" t="s">
        <v>269</v>
      </c>
      <c r="J12" s="272" t="s">
        <v>235</v>
      </c>
      <c r="K12" s="269" t="s">
        <v>259</v>
      </c>
      <c r="L12" s="269" t="s">
        <v>379</v>
      </c>
      <c r="M12" s="273" t="s">
        <v>381</v>
      </c>
    </row>
    <row r="13" spans="1:13" s="242" customFormat="1" ht="72.75" customHeight="1">
      <c r="A13" s="241" t="s">
        <v>270</v>
      </c>
      <c r="B13" s="238" t="s">
        <v>271</v>
      </c>
      <c r="C13" s="243" t="s">
        <v>272</v>
      </c>
      <c r="D13" s="238" t="s">
        <v>273</v>
      </c>
      <c r="E13" s="269" t="s">
        <v>225</v>
      </c>
      <c r="F13" s="269" t="s">
        <v>234</v>
      </c>
      <c r="G13" s="269" t="s">
        <v>254</v>
      </c>
      <c r="H13" s="270" t="s">
        <v>375</v>
      </c>
      <c r="I13" s="271" t="s">
        <v>274</v>
      </c>
      <c r="J13" s="272" t="s">
        <v>254</v>
      </c>
      <c r="K13" s="269" t="s">
        <v>259</v>
      </c>
      <c r="L13" s="269" t="s">
        <v>375</v>
      </c>
      <c r="M13" s="273"/>
    </row>
    <row r="14" spans="1:13" s="242" customFormat="1" ht="72.75" customHeight="1">
      <c r="A14" s="241" t="s">
        <v>275</v>
      </c>
      <c r="B14" s="238" t="s">
        <v>276</v>
      </c>
      <c r="C14" s="243" t="s">
        <v>277</v>
      </c>
      <c r="D14" s="238" t="s">
        <v>278</v>
      </c>
      <c r="E14" s="269" t="s">
        <v>225</v>
      </c>
      <c r="F14" s="269" t="s">
        <v>226</v>
      </c>
      <c r="G14" s="269" t="s">
        <v>227</v>
      </c>
      <c r="H14" s="270" t="s">
        <v>279</v>
      </c>
      <c r="I14" s="271" t="s">
        <v>391</v>
      </c>
      <c r="J14" s="272" t="s">
        <v>227</v>
      </c>
      <c r="K14" s="269" t="s">
        <v>259</v>
      </c>
      <c r="L14" s="269" t="s">
        <v>279</v>
      </c>
      <c r="M14" s="273"/>
    </row>
    <row r="15" spans="1:13" s="242" customFormat="1" ht="72.75" customHeight="1">
      <c r="A15" s="241" t="s">
        <v>280</v>
      </c>
      <c r="B15" s="238" t="s">
        <v>281</v>
      </c>
      <c r="C15" s="243" t="s">
        <v>282</v>
      </c>
      <c r="D15" s="238" t="s">
        <v>283</v>
      </c>
      <c r="E15" s="269" t="s">
        <v>233</v>
      </c>
      <c r="F15" s="269" t="s">
        <v>226</v>
      </c>
      <c r="G15" s="269" t="s">
        <v>235</v>
      </c>
      <c r="H15" s="270" t="s">
        <v>284</v>
      </c>
      <c r="I15" s="271" t="s">
        <v>380</v>
      </c>
      <c r="J15" s="272" t="s">
        <v>227</v>
      </c>
      <c r="K15" s="269" t="s">
        <v>259</v>
      </c>
      <c r="L15" s="269" t="s">
        <v>284</v>
      </c>
      <c r="M15" s="273"/>
    </row>
    <row r="16" spans="1:13" s="242" customFormat="1" ht="66">
      <c r="A16" s="241" t="s">
        <v>285</v>
      </c>
      <c r="B16" s="238" t="s">
        <v>286</v>
      </c>
      <c r="C16" s="243" t="s">
        <v>287</v>
      </c>
      <c r="D16" s="238" t="s">
        <v>292</v>
      </c>
      <c r="E16" s="269" t="s">
        <v>225</v>
      </c>
      <c r="F16" s="269" t="s">
        <v>226</v>
      </c>
      <c r="G16" s="269" t="s">
        <v>288</v>
      </c>
      <c r="H16" s="270" t="s">
        <v>289</v>
      </c>
      <c r="I16" s="271" t="s">
        <v>289</v>
      </c>
      <c r="J16" s="274" t="s">
        <v>259</v>
      </c>
      <c r="K16" s="269" t="s">
        <v>259</v>
      </c>
      <c r="L16" s="269" t="s">
        <v>289</v>
      </c>
      <c r="M16" s="269"/>
    </row>
    <row r="17" spans="1:13" s="242" customFormat="1" ht="72.75" customHeight="1">
      <c r="A17" s="241" t="s">
        <v>290</v>
      </c>
      <c r="B17" s="238" t="s">
        <v>291</v>
      </c>
      <c r="C17" s="243" t="s">
        <v>272</v>
      </c>
      <c r="D17" s="238" t="s">
        <v>273</v>
      </c>
      <c r="E17" s="269" t="s">
        <v>225</v>
      </c>
      <c r="F17" s="269" t="s">
        <v>226</v>
      </c>
      <c r="G17" s="269" t="s">
        <v>288</v>
      </c>
      <c r="H17" s="270" t="s">
        <v>293</v>
      </c>
      <c r="I17" s="271" t="s">
        <v>392</v>
      </c>
      <c r="J17" s="272" t="s">
        <v>373</v>
      </c>
      <c r="K17" s="269" t="s">
        <v>259</v>
      </c>
      <c r="L17" s="269" t="s">
        <v>293</v>
      </c>
      <c r="M17" s="273"/>
    </row>
    <row r="18" spans="1:13" s="242" customFormat="1" ht="72.75" customHeight="1">
      <c r="A18" s="241" t="s">
        <v>294</v>
      </c>
      <c r="B18" s="238" t="s">
        <v>295</v>
      </c>
      <c r="C18" s="243" t="s">
        <v>296</v>
      </c>
      <c r="D18" s="238" t="s">
        <v>385</v>
      </c>
      <c r="E18" s="269" t="s">
        <v>225</v>
      </c>
      <c r="F18" s="269" t="s">
        <v>226</v>
      </c>
      <c r="G18" s="269" t="s">
        <v>227</v>
      </c>
      <c r="H18" s="270" t="s">
        <v>244</v>
      </c>
      <c r="I18" s="271" t="s">
        <v>244</v>
      </c>
      <c r="J18" s="272" t="s">
        <v>259</v>
      </c>
      <c r="K18" s="269" t="s">
        <v>259</v>
      </c>
      <c r="L18" s="269" t="s">
        <v>244</v>
      </c>
      <c r="M18" s="273"/>
    </row>
    <row r="19" spans="1:13" s="242" customFormat="1" ht="72.75" customHeight="1">
      <c r="A19" s="241" t="s">
        <v>297</v>
      </c>
      <c r="B19" s="238" t="s">
        <v>298</v>
      </c>
      <c r="C19" s="243"/>
      <c r="D19" s="238"/>
      <c r="E19" s="269" t="s">
        <v>225</v>
      </c>
      <c r="F19" s="269" t="s">
        <v>226</v>
      </c>
      <c r="G19" s="269" t="s">
        <v>227</v>
      </c>
      <c r="H19" s="270" t="s">
        <v>299</v>
      </c>
      <c r="I19" s="271" t="s">
        <v>293</v>
      </c>
      <c r="J19" s="272" t="s">
        <v>393</v>
      </c>
      <c r="K19" s="269" t="s">
        <v>259</v>
      </c>
      <c r="L19" s="269" t="s">
        <v>299</v>
      </c>
      <c r="M19" s="273" t="s">
        <v>381</v>
      </c>
    </row>
    <row r="20" spans="1:13" s="242" customFormat="1" ht="72.75" customHeight="1">
      <c r="A20" s="241" t="s">
        <v>300</v>
      </c>
      <c r="B20" s="238" t="s">
        <v>301</v>
      </c>
      <c r="C20" s="243"/>
      <c r="D20" s="238"/>
      <c r="E20" s="269" t="s">
        <v>225</v>
      </c>
      <c r="F20" s="269" t="s">
        <v>226</v>
      </c>
      <c r="G20" s="269" t="s">
        <v>227</v>
      </c>
      <c r="H20" s="270" t="s">
        <v>228</v>
      </c>
      <c r="I20" s="271" t="s">
        <v>228</v>
      </c>
      <c r="J20" s="272" t="s">
        <v>259</v>
      </c>
      <c r="K20" s="269" t="s">
        <v>259</v>
      </c>
      <c r="L20" s="269" t="s">
        <v>228</v>
      </c>
      <c r="M20" s="273"/>
    </row>
    <row r="21" spans="1:13" s="242" customFormat="1" ht="72.75" customHeight="1">
      <c r="A21" s="241" t="s">
        <v>302</v>
      </c>
      <c r="B21" s="238" t="s">
        <v>303</v>
      </c>
      <c r="C21" s="243"/>
      <c r="D21" s="238"/>
      <c r="E21" s="269" t="s">
        <v>233</v>
      </c>
      <c r="F21" s="269" t="s">
        <v>226</v>
      </c>
      <c r="G21" s="269" t="s">
        <v>227</v>
      </c>
      <c r="H21" s="270" t="s">
        <v>382</v>
      </c>
      <c r="I21" s="271" t="s">
        <v>382</v>
      </c>
      <c r="J21" s="272" t="s">
        <v>259</v>
      </c>
      <c r="K21" s="269" t="s">
        <v>259</v>
      </c>
      <c r="L21" s="269" t="s">
        <v>382</v>
      </c>
      <c r="M21" s="273"/>
    </row>
    <row r="22" spans="1:13" s="242" customFormat="1" ht="72.75" customHeight="1">
      <c r="A22" s="241" t="s">
        <v>304</v>
      </c>
      <c r="B22" s="238" t="s">
        <v>305</v>
      </c>
      <c r="C22" s="243"/>
      <c r="D22" s="238"/>
      <c r="E22" s="269" t="s">
        <v>225</v>
      </c>
      <c r="F22" s="269" t="s">
        <v>226</v>
      </c>
      <c r="G22" s="269" t="s">
        <v>227</v>
      </c>
      <c r="H22" s="270" t="s">
        <v>383</v>
      </c>
      <c r="I22" s="271" t="s">
        <v>383</v>
      </c>
      <c r="J22" s="272" t="s">
        <v>259</v>
      </c>
      <c r="K22" s="269" t="s">
        <v>259</v>
      </c>
      <c r="L22" s="269" t="s">
        <v>383</v>
      </c>
      <c r="M22" s="273"/>
    </row>
    <row r="23" spans="1:13" s="242" customFormat="1" ht="72.75" customHeight="1">
      <c r="A23" s="241" t="s">
        <v>306</v>
      </c>
      <c r="B23" s="238" t="s">
        <v>307</v>
      </c>
      <c r="C23" s="243" t="s">
        <v>308</v>
      </c>
      <c r="D23" s="238" t="s">
        <v>309</v>
      </c>
      <c r="E23" s="269" t="s">
        <v>233</v>
      </c>
      <c r="F23" s="269" t="s">
        <v>226</v>
      </c>
      <c r="G23" s="269" t="s">
        <v>227</v>
      </c>
      <c r="H23" s="270" t="s">
        <v>249</v>
      </c>
      <c r="I23" s="271" t="s">
        <v>384</v>
      </c>
      <c r="J23" s="272" t="s">
        <v>227</v>
      </c>
      <c r="K23" s="269" t="s">
        <v>259</v>
      </c>
      <c r="L23" s="269" t="s">
        <v>249</v>
      </c>
      <c r="M23" s="273"/>
    </row>
    <row r="24" spans="1:13" s="242" customFormat="1" ht="111">
      <c r="A24" s="241" t="s">
        <v>310</v>
      </c>
      <c r="B24" s="238" t="s">
        <v>311</v>
      </c>
      <c r="C24" s="243" t="s">
        <v>312</v>
      </c>
      <c r="D24" s="238" t="s">
        <v>313</v>
      </c>
      <c r="E24" s="269" t="s">
        <v>233</v>
      </c>
      <c r="F24" s="269" t="s">
        <v>226</v>
      </c>
      <c r="G24" s="269" t="s">
        <v>227</v>
      </c>
      <c r="H24" s="270" t="s">
        <v>314</v>
      </c>
      <c r="I24" s="271" t="s">
        <v>314</v>
      </c>
      <c r="J24" s="272" t="s">
        <v>259</v>
      </c>
      <c r="K24" s="269" t="s">
        <v>394</v>
      </c>
      <c r="L24" s="269" t="s">
        <v>382</v>
      </c>
      <c r="M24" s="273" t="s">
        <v>395</v>
      </c>
    </row>
  </sheetData>
  <pageMargins left="0.1" right="0.1" top="0.1" bottom="0.1" header="0.1" footer="0.1"/>
  <pageSetup paperSize="9" scale="3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49FFE-AA73-427F-A267-B0995859FE52}">
  <sheetPr>
    <pageSetUpPr fitToPage="1"/>
  </sheetPr>
  <dimension ref="A1:O26"/>
  <sheetViews>
    <sheetView view="pageBreakPreview" topLeftCell="A19" zoomScale="40" zoomScaleNormal="85" zoomScaleSheetLayoutView="40" workbookViewId="0">
      <selection activeCell="F8" sqref="F8"/>
    </sheetView>
  </sheetViews>
  <sheetFormatPr defaultColWidth="8.7109375" defaultRowHeight="12.75"/>
  <cols>
    <col min="1" max="1" width="8.7109375" style="239"/>
    <col min="2" max="2" width="67.28515625" style="239" customWidth="1"/>
    <col min="3" max="3" width="72.7109375" style="239" customWidth="1"/>
    <col min="4" max="4" width="19" style="239" customWidth="1"/>
    <col min="5" max="5" width="57.85546875" style="239" customWidth="1"/>
    <col min="6" max="6" width="71.140625" style="239" customWidth="1"/>
    <col min="7" max="8" width="15.85546875" style="239" customWidth="1"/>
    <col min="9" max="15" width="20.42578125" style="349" customWidth="1"/>
    <col min="16" max="16384" width="8.7109375" style="239"/>
  </cols>
  <sheetData>
    <row r="1" spans="1:15" s="233" customFormat="1" ht="61.5">
      <c r="B1" s="231" t="s">
        <v>163</v>
      </c>
      <c r="C1" s="232"/>
      <c r="E1" s="231" t="s">
        <v>397</v>
      </c>
      <c r="F1" s="234"/>
      <c r="G1" s="394">
        <v>45642</v>
      </c>
      <c r="H1" s="234"/>
      <c r="I1" s="234"/>
      <c r="J1" s="347"/>
      <c r="K1" s="347"/>
      <c r="L1" s="347"/>
      <c r="M1" s="347"/>
      <c r="N1" s="347"/>
      <c r="O1" s="347"/>
    </row>
    <row r="2" spans="1:15" s="237" customFormat="1" ht="54">
      <c r="A2" s="390" t="s">
        <v>398</v>
      </c>
      <c r="B2" s="391" t="s">
        <v>399</v>
      </c>
      <c r="C2" s="391" t="s">
        <v>400</v>
      </c>
      <c r="D2" s="392" t="s">
        <v>401</v>
      </c>
      <c r="E2" s="391" t="s">
        <v>402</v>
      </c>
      <c r="F2" s="391" t="s">
        <v>403</v>
      </c>
      <c r="G2" s="393" t="s">
        <v>212</v>
      </c>
      <c r="H2" s="393" t="s">
        <v>213</v>
      </c>
      <c r="I2" s="393" t="s">
        <v>214</v>
      </c>
      <c r="J2" s="393" t="s">
        <v>172</v>
      </c>
      <c r="K2" s="393" t="s">
        <v>37</v>
      </c>
      <c r="L2" s="393" t="s">
        <v>38</v>
      </c>
      <c r="M2" s="393" t="s">
        <v>39</v>
      </c>
      <c r="N2" s="393" t="s">
        <v>40</v>
      </c>
      <c r="O2" s="393" t="s">
        <v>41</v>
      </c>
    </row>
    <row r="3" spans="1:15" s="242" customFormat="1" ht="63.6" customHeight="1">
      <c r="A3" s="348">
        <v>1</v>
      </c>
      <c r="B3" s="241" t="s">
        <v>221</v>
      </c>
      <c r="C3" s="238" t="s">
        <v>222</v>
      </c>
      <c r="D3" s="241"/>
      <c r="E3" s="241" t="s">
        <v>223</v>
      </c>
      <c r="F3" s="238" t="s">
        <v>224</v>
      </c>
      <c r="G3" s="241" t="s">
        <v>225</v>
      </c>
      <c r="H3" s="241" t="s">
        <v>226</v>
      </c>
      <c r="I3" s="241" t="s">
        <v>227</v>
      </c>
      <c r="J3" s="395" t="s">
        <v>249</v>
      </c>
      <c r="K3" s="395" t="s">
        <v>249</v>
      </c>
      <c r="L3" s="395" t="s">
        <v>249</v>
      </c>
      <c r="M3" s="395" t="s">
        <v>249</v>
      </c>
      <c r="N3" s="395" t="s">
        <v>249</v>
      </c>
      <c r="O3" s="395" t="s">
        <v>249</v>
      </c>
    </row>
    <row r="4" spans="1:15" s="242" customFormat="1" ht="66">
      <c r="A4" s="348">
        <v>2</v>
      </c>
      <c r="B4" s="241" t="s">
        <v>229</v>
      </c>
      <c r="C4" s="238" t="s">
        <v>230</v>
      </c>
      <c r="D4" s="241"/>
      <c r="E4" s="241" t="s">
        <v>231</v>
      </c>
      <c r="F4" s="238" t="s">
        <v>232</v>
      </c>
      <c r="G4" s="241" t="s">
        <v>233</v>
      </c>
      <c r="H4" s="241" t="s">
        <v>234</v>
      </c>
      <c r="I4" s="241" t="s">
        <v>235</v>
      </c>
      <c r="J4" s="395" t="s">
        <v>375</v>
      </c>
      <c r="K4" s="395" t="s">
        <v>462</v>
      </c>
      <c r="L4" s="395" t="s">
        <v>236</v>
      </c>
      <c r="M4" s="395" t="s">
        <v>257</v>
      </c>
      <c r="N4" s="395" t="s">
        <v>476</v>
      </c>
      <c r="O4" s="395" t="s">
        <v>481</v>
      </c>
    </row>
    <row r="5" spans="1:15" s="242" customFormat="1" ht="66">
      <c r="A5" s="348">
        <v>3</v>
      </c>
      <c r="B5" s="241" t="s">
        <v>237</v>
      </c>
      <c r="C5" s="238" t="s">
        <v>238</v>
      </c>
      <c r="D5" s="241"/>
      <c r="E5" s="241" t="s">
        <v>239</v>
      </c>
      <c r="F5" s="238" t="s">
        <v>240</v>
      </c>
      <c r="G5" s="241" t="s">
        <v>233</v>
      </c>
      <c r="H5" s="241" t="s">
        <v>234</v>
      </c>
      <c r="I5" s="241" t="s">
        <v>235</v>
      </c>
      <c r="J5" s="395" t="s">
        <v>453</v>
      </c>
      <c r="K5" s="395" t="s">
        <v>463</v>
      </c>
      <c r="L5" s="395" t="s">
        <v>241</v>
      </c>
      <c r="M5" s="395" t="s">
        <v>470</v>
      </c>
      <c r="N5" s="395" t="s">
        <v>390</v>
      </c>
      <c r="O5" s="395" t="s">
        <v>482</v>
      </c>
    </row>
    <row r="6" spans="1:15" s="242" customFormat="1" ht="64.150000000000006" customHeight="1">
      <c r="A6" s="348">
        <v>4</v>
      </c>
      <c r="B6" s="241" t="s">
        <v>242</v>
      </c>
      <c r="C6" s="238" t="s">
        <v>243</v>
      </c>
      <c r="D6" s="241"/>
      <c r="E6" s="241"/>
      <c r="F6" s="238"/>
      <c r="G6" s="241" t="s">
        <v>225</v>
      </c>
      <c r="H6" s="241" t="s">
        <v>226</v>
      </c>
      <c r="I6" s="241" t="s">
        <v>235</v>
      </c>
      <c r="J6" s="395" t="s">
        <v>244</v>
      </c>
      <c r="K6" s="395" t="s">
        <v>244</v>
      </c>
      <c r="L6" s="395" t="s">
        <v>244</v>
      </c>
      <c r="M6" s="395" t="s">
        <v>244</v>
      </c>
      <c r="N6" s="395" t="s">
        <v>244</v>
      </c>
      <c r="O6" s="395" t="s">
        <v>244</v>
      </c>
    </row>
    <row r="7" spans="1:15" s="242" customFormat="1" ht="64.150000000000006" customHeight="1">
      <c r="A7" s="348">
        <v>5</v>
      </c>
      <c r="B7" s="241" t="s">
        <v>245</v>
      </c>
      <c r="C7" s="238" t="s">
        <v>246</v>
      </c>
      <c r="D7" s="241"/>
      <c r="E7" s="243" t="s">
        <v>247</v>
      </c>
      <c r="F7" s="238" t="s">
        <v>248</v>
      </c>
      <c r="G7" s="241" t="s">
        <v>225</v>
      </c>
      <c r="H7" s="241" t="s">
        <v>226</v>
      </c>
      <c r="I7" s="241" t="s">
        <v>227</v>
      </c>
      <c r="J7" s="395" t="s">
        <v>249</v>
      </c>
      <c r="K7" s="395" t="s">
        <v>249</v>
      </c>
      <c r="L7" s="395" t="s">
        <v>249</v>
      </c>
      <c r="M7" s="395" t="s">
        <v>249</v>
      </c>
      <c r="N7" s="395" t="s">
        <v>249</v>
      </c>
      <c r="O7" s="395" t="s">
        <v>249</v>
      </c>
    </row>
    <row r="8" spans="1:15" s="242" customFormat="1" ht="66">
      <c r="A8" s="348">
        <v>6</v>
      </c>
      <c r="B8" s="241" t="s">
        <v>250</v>
      </c>
      <c r="C8" s="238" t="s">
        <v>251</v>
      </c>
      <c r="D8" s="241"/>
      <c r="E8" s="241" t="s">
        <v>252</v>
      </c>
      <c r="F8" s="238" t="s">
        <v>253</v>
      </c>
      <c r="G8" s="241" t="s">
        <v>233</v>
      </c>
      <c r="H8" s="241" t="s">
        <v>234</v>
      </c>
      <c r="I8" s="241" t="s">
        <v>254</v>
      </c>
      <c r="J8" s="395" t="s">
        <v>454</v>
      </c>
      <c r="K8" s="395" t="s">
        <v>464</v>
      </c>
      <c r="L8" s="395" t="s">
        <v>469</v>
      </c>
      <c r="M8" s="395" t="s">
        <v>389</v>
      </c>
      <c r="N8" s="395" t="s">
        <v>477</v>
      </c>
      <c r="O8" s="395" t="s">
        <v>379</v>
      </c>
    </row>
    <row r="9" spans="1:15" s="242" customFormat="1" ht="66">
      <c r="A9" s="348">
        <v>7</v>
      </c>
      <c r="B9" s="241" t="s">
        <v>255</v>
      </c>
      <c r="C9" s="238" t="s">
        <v>256</v>
      </c>
      <c r="D9" s="241"/>
      <c r="E9" s="241" t="s">
        <v>252</v>
      </c>
      <c r="F9" s="238" t="s">
        <v>253</v>
      </c>
      <c r="G9" s="241" t="s">
        <v>233</v>
      </c>
      <c r="H9" s="241" t="s">
        <v>234</v>
      </c>
      <c r="I9" s="241" t="s">
        <v>254</v>
      </c>
      <c r="J9" s="395" t="s">
        <v>236</v>
      </c>
      <c r="K9" s="395" t="s">
        <v>465</v>
      </c>
      <c r="L9" s="395" t="s">
        <v>257</v>
      </c>
      <c r="M9" s="395" t="s">
        <v>471</v>
      </c>
      <c r="N9" s="395" t="s">
        <v>476</v>
      </c>
      <c r="O9" s="395" t="s">
        <v>483</v>
      </c>
    </row>
    <row r="10" spans="1:15" s="242" customFormat="1" ht="66">
      <c r="A10" s="348">
        <v>8</v>
      </c>
      <c r="B10" s="241" t="s">
        <v>258</v>
      </c>
      <c r="C10" s="238" t="s">
        <v>396</v>
      </c>
      <c r="D10" s="241"/>
      <c r="E10" s="241"/>
      <c r="F10" s="238"/>
      <c r="G10" s="241" t="s">
        <v>233</v>
      </c>
      <c r="H10" s="241" t="s">
        <v>226</v>
      </c>
      <c r="I10" s="241" t="s">
        <v>259</v>
      </c>
      <c r="J10" s="395" t="s">
        <v>455</v>
      </c>
      <c r="K10" s="395" t="s">
        <v>466</v>
      </c>
      <c r="L10" s="395" t="s">
        <v>260</v>
      </c>
      <c r="M10" s="395" t="s">
        <v>472</v>
      </c>
      <c r="N10" s="395" t="s">
        <v>478</v>
      </c>
      <c r="O10" s="395" t="s">
        <v>484</v>
      </c>
    </row>
    <row r="11" spans="1:15" s="242" customFormat="1" ht="99">
      <c r="A11" s="348">
        <v>9</v>
      </c>
      <c r="B11" s="241" t="s">
        <v>261</v>
      </c>
      <c r="C11" s="238" t="s">
        <v>262</v>
      </c>
      <c r="D11" s="241"/>
      <c r="E11" s="241" t="s">
        <v>263</v>
      </c>
      <c r="F11" s="238" t="s">
        <v>264</v>
      </c>
      <c r="G11" s="241" t="s">
        <v>233</v>
      </c>
      <c r="H11" s="241" t="s">
        <v>234</v>
      </c>
      <c r="I11" s="241" t="s">
        <v>235</v>
      </c>
      <c r="J11" s="395" t="s">
        <v>456</v>
      </c>
      <c r="K11" s="395" t="s">
        <v>467</v>
      </c>
      <c r="L11" s="395" t="s">
        <v>378</v>
      </c>
      <c r="M11" s="395" t="s">
        <v>473</v>
      </c>
      <c r="N11" s="395" t="s">
        <v>479</v>
      </c>
      <c r="O11" s="395" t="s">
        <v>485</v>
      </c>
    </row>
    <row r="12" spans="1:15" s="242" customFormat="1" ht="33">
      <c r="A12" s="348">
        <v>10</v>
      </c>
      <c r="B12" s="241" t="s">
        <v>265</v>
      </c>
      <c r="C12" s="238" t="s">
        <v>266</v>
      </c>
      <c r="D12" s="241"/>
      <c r="E12" s="241" t="s">
        <v>267</v>
      </c>
      <c r="F12" s="238" t="s">
        <v>268</v>
      </c>
      <c r="G12" s="241" t="s">
        <v>225</v>
      </c>
      <c r="H12" s="241" t="s">
        <v>234</v>
      </c>
      <c r="I12" s="241" t="s">
        <v>254</v>
      </c>
      <c r="J12" s="395" t="s">
        <v>376</v>
      </c>
      <c r="K12" s="395" t="s">
        <v>468</v>
      </c>
      <c r="L12" s="395" t="s">
        <v>379</v>
      </c>
      <c r="M12" s="395" t="s">
        <v>474</v>
      </c>
      <c r="N12" s="395" t="s">
        <v>236</v>
      </c>
      <c r="O12" s="395" t="s">
        <v>486</v>
      </c>
    </row>
    <row r="13" spans="1:15" s="242" customFormat="1" ht="33">
      <c r="A13" s="348">
        <v>11</v>
      </c>
      <c r="B13" s="241" t="s">
        <v>270</v>
      </c>
      <c r="C13" s="238" t="s">
        <v>271</v>
      </c>
      <c r="D13" s="241"/>
      <c r="E13" s="241" t="s">
        <v>272</v>
      </c>
      <c r="F13" s="238" t="s">
        <v>273</v>
      </c>
      <c r="G13" s="241" t="s">
        <v>225</v>
      </c>
      <c r="H13" s="241" t="s">
        <v>234</v>
      </c>
      <c r="I13" s="241" t="s">
        <v>254</v>
      </c>
      <c r="J13" s="395" t="s">
        <v>457</v>
      </c>
      <c r="K13" s="395" t="s">
        <v>376</v>
      </c>
      <c r="L13" s="395" t="s">
        <v>375</v>
      </c>
      <c r="M13" s="395" t="s">
        <v>475</v>
      </c>
      <c r="N13" s="395" t="s">
        <v>462</v>
      </c>
      <c r="O13" s="395" t="s">
        <v>487</v>
      </c>
    </row>
    <row r="14" spans="1:15" s="242" customFormat="1" ht="33">
      <c r="A14" s="348">
        <v>12</v>
      </c>
      <c r="B14" s="241" t="s">
        <v>275</v>
      </c>
      <c r="C14" s="238" t="s">
        <v>276</v>
      </c>
      <c r="D14" s="241"/>
      <c r="E14" s="241" t="s">
        <v>277</v>
      </c>
      <c r="F14" s="238" t="s">
        <v>278</v>
      </c>
      <c r="G14" s="241" t="s">
        <v>225</v>
      </c>
      <c r="H14" s="241" t="s">
        <v>226</v>
      </c>
      <c r="I14" s="241" t="s">
        <v>227</v>
      </c>
      <c r="J14" s="395" t="s">
        <v>279</v>
      </c>
      <c r="K14" s="395" t="s">
        <v>279</v>
      </c>
      <c r="L14" s="395" t="s">
        <v>279</v>
      </c>
      <c r="M14" s="395" t="s">
        <v>279</v>
      </c>
      <c r="N14" s="395" t="s">
        <v>279</v>
      </c>
      <c r="O14" s="395" t="s">
        <v>279</v>
      </c>
    </row>
    <row r="15" spans="1:15" s="242" customFormat="1" ht="66">
      <c r="A15" s="348">
        <v>13</v>
      </c>
      <c r="B15" s="241" t="s">
        <v>280</v>
      </c>
      <c r="C15" s="238" t="s">
        <v>281</v>
      </c>
      <c r="D15" s="241"/>
      <c r="E15" s="241" t="s">
        <v>282</v>
      </c>
      <c r="F15" s="238" t="s">
        <v>283</v>
      </c>
      <c r="G15" s="241" t="s">
        <v>233</v>
      </c>
      <c r="H15" s="241" t="s">
        <v>226</v>
      </c>
      <c r="I15" s="241" t="s">
        <v>235</v>
      </c>
      <c r="J15" s="395" t="s">
        <v>284</v>
      </c>
      <c r="K15" s="395" t="s">
        <v>284</v>
      </c>
      <c r="L15" s="395" t="s">
        <v>284</v>
      </c>
      <c r="M15" s="395" t="s">
        <v>284</v>
      </c>
      <c r="N15" s="395" t="s">
        <v>284</v>
      </c>
      <c r="O15" s="395" t="s">
        <v>284</v>
      </c>
    </row>
    <row r="16" spans="1:15" s="242" customFormat="1" ht="66">
      <c r="A16" s="348">
        <v>14</v>
      </c>
      <c r="B16" s="241" t="s">
        <v>285</v>
      </c>
      <c r="C16" s="238" t="s">
        <v>286</v>
      </c>
      <c r="D16" s="241"/>
      <c r="E16" s="241" t="s">
        <v>287</v>
      </c>
      <c r="F16" s="238" t="s">
        <v>292</v>
      </c>
      <c r="G16" s="241" t="s">
        <v>225</v>
      </c>
      <c r="H16" s="241" t="s">
        <v>226</v>
      </c>
      <c r="I16" s="241" t="s">
        <v>288</v>
      </c>
      <c r="J16" s="395" t="s">
        <v>289</v>
      </c>
      <c r="K16" s="395" t="s">
        <v>289</v>
      </c>
      <c r="L16" s="395" t="s">
        <v>289</v>
      </c>
      <c r="M16" s="395" t="s">
        <v>289</v>
      </c>
      <c r="N16" s="395" t="s">
        <v>289</v>
      </c>
      <c r="O16" s="395" t="s">
        <v>289</v>
      </c>
    </row>
    <row r="17" spans="1:15" s="242" customFormat="1" ht="66">
      <c r="A17" s="348">
        <v>15</v>
      </c>
      <c r="B17" s="241" t="s">
        <v>290</v>
      </c>
      <c r="C17" s="238" t="s">
        <v>291</v>
      </c>
      <c r="D17" s="241"/>
      <c r="E17" s="241" t="s">
        <v>272</v>
      </c>
      <c r="F17" s="238" t="s">
        <v>273</v>
      </c>
      <c r="G17" s="241" t="s">
        <v>225</v>
      </c>
      <c r="H17" s="241" t="s">
        <v>226</v>
      </c>
      <c r="I17" s="241" t="s">
        <v>288</v>
      </c>
      <c r="J17" s="395" t="s">
        <v>392</v>
      </c>
      <c r="K17" s="395" t="s">
        <v>392</v>
      </c>
      <c r="L17" s="395" t="s">
        <v>293</v>
      </c>
      <c r="M17" s="395" t="s">
        <v>293</v>
      </c>
      <c r="N17" s="395" t="s">
        <v>461</v>
      </c>
      <c r="O17" s="395" t="s">
        <v>461</v>
      </c>
    </row>
    <row r="18" spans="1:15" s="242" customFormat="1" ht="66">
      <c r="A18" s="348">
        <v>16</v>
      </c>
      <c r="B18" s="241" t="s">
        <v>294</v>
      </c>
      <c r="C18" s="238" t="s">
        <v>295</v>
      </c>
      <c r="D18" s="241"/>
      <c r="E18" s="241" t="s">
        <v>452</v>
      </c>
      <c r="F18" s="238" t="s">
        <v>492</v>
      </c>
      <c r="G18" s="241" t="s">
        <v>225</v>
      </c>
      <c r="H18" s="241" t="s">
        <v>226</v>
      </c>
      <c r="I18" s="241" t="s">
        <v>227</v>
      </c>
      <c r="J18" s="395" t="s">
        <v>458</v>
      </c>
      <c r="K18" s="395" t="s">
        <v>458</v>
      </c>
      <c r="L18" s="395" t="s">
        <v>244</v>
      </c>
      <c r="M18" s="395" t="s">
        <v>244</v>
      </c>
      <c r="N18" s="395" t="s">
        <v>480</v>
      </c>
      <c r="O18" s="395" t="s">
        <v>480</v>
      </c>
    </row>
    <row r="19" spans="1:15" s="242" customFormat="1" ht="66">
      <c r="A19" s="348">
        <v>17</v>
      </c>
      <c r="B19" s="241" t="s">
        <v>297</v>
      </c>
      <c r="C19" s="238" t="s">
        <v>298</v>
      </c>
      <c r="D19" s="241"/>
      <c r="E19" s="241" t="s">
        <v>452</v>
      </c>
      <c r="F19" s="238" t="s">
        <v>492</v>
      </c>
      <c r="G19" s="241" t="s">
        <v>225</v>
      </c>
      <c r="H19" s="241" t="s">
        <v>226</v>
      </c>
      <c r="I19" s="241" t="s">
        <v>227</v>
      </c>
      <c r="J19" s="395" t="s">
        <v>459</v>
      </c>
      <c r="K19" s="395" t="s">
        <v>459</v>
      </c>
      <c r="L19" s="395" t="s">
        <v>299</v>
      </c>
      <c r="M19" s="395" t="s">
        <v>299</v>
      </c>
      <c r="N19" s="395" t="s">
        <v>455</v>
      </c>
      <c r="O19" s="395" t="s">
        <v>455</v>
      </c>
    </row>
    <row r="20" spans="1:15" s="242" customFormat="1" ht="55.15" customHeight="1">
      <c r="A20" s="348">
        <v>18</v>
      </c>
      <c r="B20" s="241" t="s">
        <v>300</v>
      </c>
      <c r="C20" s="238" t="s">
        <v>301</v>
      </c>
      <c r="D20" s="241"/>
      <c r="E20" s="241"/>
      <c r="F20" s="238"/>
      <c r="G20" s="241" t="s">
        <v>225</v>
      </c>
      <c r="H20" s="241" t="s">
        <v>226</v>
      </c>
      <c r="I20" s="241" t="s">
        <v>227</v>
      </c>
      <c r="J20" s="395" t="s">
        <v>228</v>
      </c>
      <c r="K20" s="395" t="s">
        <v>228</v>
      </c>
      <c r="L20" s="395" t="s">
        <v>228</v>
      </c>
      <c r="M20" s="395" t="s">
        <v>228</v>
      </c>
      <c r="N20" s="395" t="s">
        <v>228</v>
      </c>
      <c r="O20" s="395" t="s">
        <v>228</v>
      </c>
    </row>
    <row r="21" spans="1:15" s="242" customFormat="1" ht="53.45" customHeight="1">
      <c r="A21" s="348">
        <v>19</v>
      </c>
      <c r="B21" s="241" t="s">
        <v>302</v>
      </c>
      <c r="C21" s="238" t="s">
        <v>303</v>
      </c>
      <c r="D21" s="241"/>
      <c r="E21" s="241"/>
      <c r="F21" s="238"/>
      <c r="G21" s="241" t="s">
        <v>233</v>
      </c>
      <c r="H21" s="241" t="s">
        <v>226</v>
      </c>
      <c r="I21" s="241" t="s">
        <v>227</v>
      </c>
      <c r="J21" s="395" t="s">
        <v>382</v>
      </c>
      <c r="K21" s="395" t="s">
        <v>382</v>
      </c>
      <c r="L21" s="395" t="s">
        <v>382</v>
      </c>
      <c r="M21" s="395" t="s">
        <v>382</v>
      </c>
      <c r="N21" s="395" t="s">
        <v>382</v>
      </c>
      <c r="O21" s="395" t="s">
        <v>382</v>
      </c>
    </row>
    <row r="22" spans="1:15" s="242" customFormat="1" ht="50.45" customHeight="1">
      <c r="A22" s="348">
        <v>20</v>
      </c>
      <c r="B22" s="241" t="s">
        <v>304</v>
      </c>
      <c r="C22" s="238" t="s">
        <v>305</v>
      </c>
      <c r="D22" s="241"/>
      <c r="E22" s="241"/>
      <c r="F22" s="238"/>
      <c r="G22" s="241" t="s">
        <v>225</v>
      </c>
      <c r="H22" s="241" t="s">
        <v>226</v>
      </c>
      <c r="I22" s="241" t="s">
        <v>227</v>
      </c>
      <c r="J22" s="395" t="s">
        <v>460</v>
      </c>
      <c r="K22" s="395" t="s">
        <v>460</v>
      </c>
      <c r="L22" s="395" t="s">
        <v>383</v>
      </c>
      <c r="M22" s="395" t="s">
        <v>383</v>
      </c>
      <c r="N22" s="395" t="s">
        <v>392</v>
      </c>
      <c r="O22" s="395" t="s">
        <v>392</v>
      </c>
    </row>
    <row r="23" spans="1:15" s="242" customFormat="1" ht="67.150000000000006" customHeight="1">
      <c r="A23" s="348">
        <v>21</v>
      </c>
      <c r="B23" s="241" t="s">
        <v>449</v>
      </c>
      <c r="C23" s="238" t="s">
        <v>488</v>
      </c>
      <c r="D23" s="241"/>
      <c r="E23" s="241" t="s">
        <v>452</v>
      </c>
      <c r="F23" s="238" t="s">
        <v>492</v>
      </c>
      <c r="G23" s="241" t="s">
        <v>225</v>
      </c>
      <c r="H23" s="241" t="s">
        <v>226</v>
      </c>
      <c r="I23" s="241" t="s">
        <v>227</v>
      </c>
      <c r="J23" s="395" t="s">
        <v>459</v>
      </c>
      <c r="K23" s="395" t="s">
        <v>459</v>
      </c>
      <c r="L23" s="395" t="s">
        <v>455</v>
      </c>
      <c r="M23" s="395" t="s">
        <v>455</v>
      </c>
      <c r="N23" s="395" t="s">
        <v>260</v>
      </c>
      <c r="O23" s="395" t="s">
        <v>260</v>
      </c>
    </row>
    <row r="24" spans="1:15" s="242" customFormat="1" ht="73.150000000000006" customHeight="1">
      <c r="A24" s="348">
        <v>22</v>
      </c>
      <c r="B24" s="241" t="s">
        <v>450</v>
      </c>
      <c r="C24" s="238" t="s">
        <v>489</v>
      </c>
      <c r="D24" s="241"/>
      <c r="E24" s="241" t="s">
        <v>452</v>
      </c>
      <c r="F24" s="238" t="s">
        <v>492</v>
      </c>
      <c r="G24" s="241" t="s">
        <v>225</v>
      </c>
      <c r="H24" s="241" t="s">
        <v>226</v>
      </c>
      <c r="I24" s="241" t="s">
        <v>227</v>
      </c>
      <c r="J24" s="395" t="s">
        <v>461</v>
      </c>
      <c r="K24" s="395" t="s">
        <v>461</v>
      </c>
      <c r="L24" s="395" t="s">
        <v>299</v>
      </c>
      <c r="M24" s="395" t="s">
        <v>299</v>
      </c>
      <c r="N24" s="395" t="s">
        <v>466</v>
      </c>
      <c r="O24" s="395" t="s">
        <v>466</v>
      </c>
    </row>
    <row r="25" spans="1:15" s="242" customFormat="1" ht="74.45" customHeight="1">
      <c r="A25" s="348">
        <v>23</v>
      </c>
      <c r="B25" s="241" t="s">
        <v>306</v>
      </c>
      <c r="C25" s="238" t="s">
        <v>490</v>
      </c>
      <c r="D25" s="241"/>
      <c r="E25" s="241" t="s">
        <v>308</v>
      </c>
      <c r="F25" s="238" t="s">
        <v>309</v>
      </c>
      <c r="G25" s="241" t="s">
        <v>233</v>
      </c>
      <c r="H25" s="241" t="s">
        <v>226</v>
      </c>
      <c r="I25" s="241" t="s">
        <v>227</v>
      </c>
      <c r="J25" s="395" t="s">
        <v>384</v>
      </c>
      <c r="K25" s="395" t="s">
        <v>384</v>
      </c>
      <c r="L25" s="395" t="s">
        <v>384</v>
      </c>
      <c r="M25" s="395" t="s">
        <v>384</v>
      </c>
      <c r="N25" s="395" t="s">
        <v>384</v>
      </c>
      <c r="O25" s="395" t="s">
        <v>384</v>
      </c>
    </row>
    <row r="26" spans="1:15" s="242" customFormat="1" ht="72" customHeight="1">
      <c r="A26" s="348">
        <v>24</v>
      </c>
      <c r="B26" s="241" t="s">
        <v>451</v>
      </c>
      <c r="C26" s="238" t="s">
        <v>491</v>
      </c>
      <c r="D26" s="241"/>
      <c r="E26" s="241" t="s">
        <v>312</v>
      </c>
      <c r="F26" s="238" t="s">
        <v>313</v>
      </c>
      <c r="G26" s="241" t="s">
        <v>233</v>
      </c>
      <c r="H26" s="241" t="s">
        <v>226</v>
      </c>
      <c r="I26" s="241" t="s">
        <v>227</v>
      </c>
      <c r="J26" s="395" t="s">
        <v>382</v>
      </c>
      <c r="K26" s="395" t="s">
        <v>382</v>
      </c>
      <c r="L26" s="395" t="s">
        <v>382</v>
      </c>
      <c r="M26" s="395" t="s">
        <v>382</v>
      </c>
      <c r="N26" s="395" t="s">
        <v>382</v>
      </c>
      <c r="O26" s="395" t="s">
        <v>382</v>
      </c>
    </row>
  </sheetData>
  <conditionalFormatting sqref="B3:B26">
    <cfRule type="duplicateValues" dxfId="0" priority="2"/>
  </conditionalFormatting>
  <pageMargins left="0.25" right="0.25" top="0.75" bottom="0.75" header="0.3" footer="0.3"/>
  <pageSetup paperSize="9" scale="3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38D44-B8F3-461F-8D24-3B31D4A0814F}">
  <sheetPr>
    <pageSetUpPr fitToPage="1"/>
  </sheetPr>
  <dimension ref="A1:I62"/>
  <sheetViews>
    <sheetView zoomScale="85" zoomScaleNormal="85" zoomScaleSheetLayoutView="85" zoomScalePageLayoutView="70" workbookViewId="0">
      <selection activeCell="N11" sqref="N11"/>
    </sheetView>
  </sheetViews>
  <sheetFormatPr defaultColWidth="9.85546875" defaultRowHeight="17.25"/>
  <cols>
    <col min="1" max="1" width="5.42578125" style="371" bestFit="1" customWidth="1"/>
    <col min="2" max="2" width="19.7109375" style="371" customWidth="1"/>
    <col min="3" max="3" width="10.5703125" style="371" customWidth="1"/>
    <col min="4" max="4" width="20" style="371" customWidth="1"/>
    <col min="5" max="5" width="2.28515625" style="371" customWidth="1"/>
    <col min="6" max="6" width="15.85546875" style="371" customWidth="1"/>
    <col min="7" max="7" width="19.28515625" style="371" customWidth="1"/>
    <col min="8" max="8" width="45.5703125" style="371" customWidth="1"/>
    <col min="9" max="254" width="9.85546875" style="371"/>
    <col min="255" max="255" width="3.85546875" style="371" customWidth="1"/>
    <col min="256" max="257" width="9.5703125" style="371" customWidth="1"/>
    <col min="258" max="259" width="14.7109375" style="371" customWidth="1"/>
    <col min="260" max="260" width="0" style="371" hidden="1" customWidth="1"/>
    <col min="261" max="267" width="9.5703125" style="371" customWidth="1"/>
    <col min="268" max="510" width="9.85546875" style="371"/>
    <col min="511" max="511" width="3.85546875" style="371" customWidth="1"/>
    <col min="512" max="513" width="9.5703125" style="371" customWidth="1"/>
    <col min="514" max="515" width="14.7109375" style="371" customWidth="1"/>
    <col min="516" max="516" width="0" style="371" hidden="1" customWidth="1"/>
    <col min="517" max="523" width="9.5703125" style="371" customWidth="1"/>
    <col min="524" max="766" width="9.85546875" style="371"/>
    <col min="767" max="767" width="3.85546875" style="371" customWidth="1"/>
    <col min="768" max="769" width="9.5703125" style="371" customWidth="1"/>
    <col min="770" max="771" width="14.7109375" style="371" customWidth="1"/>
    <col min="772" max="772" width="0" style="371" hidden="1" customWidth="1"/>
    <col min="773" max="779" width="9.5703125" style="371" customWidth="1"/>
    <col min="780" max="1022" width="9.85546875" style="371"/>
    <col min="1023" max="1023" width="3.85546875" style="371" customWidth="1"/>
    <col min="1024" max="1025" width="9.5703125" style="371" customWidth="1"/>
    <col min="1026" max="1027" width="14.7109375" style="371" customWidth="1"/>
    <col min="1028" max="1028" width="0" style="371" hidden="1" customWidth="1"/>
    <col min="1029" max="1035" width="9.5703125" style="371" customWidth="1"/>
    <col min="1036" max="1278" width="9.85546875" style="371"/>
    <col min="1279" max="1279" width="3.85546875" style="371" customWidth="1"/>
    <col min="1280" max="1281" width="9.5703125" style="371" customWidth="1"/>
    <col min="1282" max="1283" width="14.7109375" style="371" customWidth="1"/>
    <col min="1284" max="1284" width="0" style="371" hidden="1" customWidth="1"/>
    <col min="1285" max="1291" width="9.5703125" style="371" customWidth="1"/>
    <col min="1292" max="1534" width="9.85546875" style="371"/>
    <col min="1535" max="1535" width="3.85546875" style="371" customWidth="1"/>
    <col min="1536" max="1537" width="9.5703125" style="371" customWidth="1"/>
    <col min="1538" max="1539" width="14.7109375" style="371" customWidth="1"/>
    <col min="1540" max="1540" width="0" style="371" hidden="1" customWidth="1"/>
    <col min="1541" max="1547" width="9.5703125" style="371" customWidth="1"/>
    <col min="1548" max="1790" width="9.85546875" style="371"/>
    <col min="1791" max="1791" width="3.85546875" style="371" customWidth="1"/>
    <col min="1792" max="1793" width="9.5703125" style="371" customWidth="1"/>
    <col min="1794" max="1795" width="14.7109375" style="371" customWidth="1"/>
    <col min="1796" max="1796" width="0" style="371" hidden="1" customWidth="1"/>
    <col min="1797" max="1803" width="9.5703125" style="371" customWidth="1"/>
    <col min="1804" max="2046" width="9.85546875" style="371"/>
    <col min="2047" max="2047" width="3.85546875" style="371" customWidth="1"/>
    <col min="2048" max="2049" width="9.5703125" style="371" customWidth="1"/>
    <col min="2050" max="2051" width="14.7109375" style="371" customWidth="1"/>
    <col min="2052" max="2052" width="0" style="371" hidden="1" customWidth="1"/>
    <col min="2053" max="2059" width="9.5703125" style="371" customWidth="1"/>
    <col min="2060" max="2302" width="9.85546875" style="371"/>
    <col min="2303" max="2303" width="3.85546875" style="371" customWidth="1"/>
    <col min="2304" max="2305" width="9.5703125" style="371" customWidth="1"/>
    <col min="2306" max="2307" width="14.7109375" style="371" customWidth="1"/>
    <col min="2308" max="2308" width="0" style="371" hidden="1" customWidth="1"/>
    <col min="2309" max="2315" width="9.5703125" style="371" customWidth="1"/>
    <col min="2316" max="2558" width="9.85546875" style="371"/>
    <col min="2559" max="2559" width="3.85546875" style="371" customWidth="1"/>
    <col min="2560" max="2561" width="9.5703125" style="371" customWidth="1"/>
    <col min="2562" max="2563" width="14.7109375" style="371" customWidth="1"/>
    <col min="2564" max="2564" width="0" style="371" hidden="1" customWidth="1"/>
    <col min="2565" max="2571" width="9.5703125" style="371" customWidth="1"/>
    <col min="2572" max="2814" width="9.85546875" style="371"/>
    <col min="2815" max="2815" width="3.85546875" style="371" customWidth="1"/>
    <col min="2816" max="2817" width="9.5703125" style="371" customWidth="1"/>
    <col min="2818" max="2819" width="14.7109375" style="371" customWidth="1"/>
    <col min="2820" max="2820" width="0" style="371" hidden="1" customWidth="1"/>
    <col min="2821" max="2827" width="9.5703125" style="371" customWidth="1"/>
    <col min="2828" max="3070" width="9.85546875" style="371"/>
    <col min="3071" max="3071" width="3.85546875" style="371" customWidth="1"/>
    <col min="3072" max="3073" width="9.5703125" style="371" customWidth="1"/>
    <col min="3074" max="3075" width="14.7109375" style="371" customWidth="1"/>
    <col min="3076" max="3076" width="0" style="371" hidden="1" customWidth="1"/>
    <col min="3077" max="3083" width="9.5703125" style="371" customWidth="1"/>
    <col min="3084" max="3326" width="9.85546875" style="371"/>
    <col min="3327" max="3327" width="3.85546875" style="371" customWidth="1"/>
    <col min="3328" max="3329" width="9.5703125" style="371" customWidth="1"/>
    <col min="3330" max="3331" width="14.7109375" style="371" customWidth="1"/>
    <col min="3332" max="3332" width="0" style="371" hidden="1" customWidth="1"/>
    <col min="3333" max="3339" width="9.5703125" style="371" customWidth="1"/>
    <col min="3340" max="3582" width="9.85546875" style="371"/>
    <col min="3583" max="3583" width="3.85546875" style="371" customWidth="1"/>
    <col min="3584" max="3585" width="9.5703125" style="371" customWidth="1"/>
    <col min="3586" max="3587" width="14.7109375" style="371" customWidth="1"/>
    <col min="3588" max="3588" width="0" style="371" hidden="1" customWidth="1"/>
    <col min="3589" max="3595" width="9.5703125" style="371" customWidth="1"/>
    <col min="3596" max="3838" width="9.85546875" style="371"/>
    <col min="3839" max="3839" width="3.85546875" style="371" customWidth="1"/>
    <col min="3840" max="3841" width="9.5703125" style="371" customWidth="1"/>
    <col min="3842" max="3843" width="14.7109375" style="371" customWidth="1"/>
    <col min="3844" max="3844" width="0" style="371" hidden="1" customWidth="1"/>
    <col min="3845" max="3851" width="9.5703125" style="371" customWidth="1"/>
    <col min="3852" max="4094" width="9.85546875" style="371"/>
    <col min="4095" max="4095" width="3.85546875" style="371" customWidth="1"/>
    <col min="4096" max="4097" width="9.5703125" style="371" customWidth="1"/>
    <col min="4098" max="4099" width="14.7109375" style="371" customWidth="1"/>
    <col min="4100" max="4100" width="0" style="371" hidden="1" customWidth="1"/>
    <col min="4101" max="4107" width="9.5703125" style="371" customWidth="1"/>
    <col min="4108" max="4350" width="9.85546875" style="371"/>
    <col min="4351" max="4351" width="3.85546875" style="371" customWidth="1"/>
    <col min="4352" max="4353" width="9.5703125" style="371" customWidth="1"/>
    <col min="4354" max="4355" width="14.7109375" style="371" customWidth="1"/>
    <col min="4356" max="4356" width="0" style="371" hidden="1" customWidth="1"/>
    <col min="4357" max="4363" width="9.5703125" style="371" customWidth="1"/>
    <col min="4364" max="4606" width="9.85546875" style="371"/>
    <col min="4607" max="4607" width="3.85546875" style="371" customWidth="1"/>
    <col min="4608" max="4609" width="9.5703125" style="371" customWidth="1"/>
    <col min="4610" max="4611" width="14.7109375" style="371" customWidth="1"/>
    <col min="4612" max="4612" width="0" style="371" hidden="1" customWidth="1"/>
    <col min="4613" max="4619" width="9.5703125" style="371" customWidth="1"/>
    <col min="4620" max="4862" width="9.85546875" style="371"/>
    <col min="4863" max="4863" width="3.85546875" style="371" customWidth="1"/>
    <col min="4864" max="4865" width="9.5703125" style="371" customWidth="1"/>
    <col min="4866" max="4867" width="14.7109375" style="371" customWidth="1"/>
    <col min="4868" max="4868" width="0" style="371" hidden="1" customWidth="1"/>
    <col min="4869" max="4875" width="9.5703125" style="371" customWidth="1"/>
    <col min="4876" max="5118" width="9.85546875" style="371"/>
    <col min="5119" max="5119" width="3.85546875" style="371" customWidth="1"/>
    <col min="5120" max="5121" width="9.5703125" style="371" customWidth="1"/>
    <col min="5122" max="5123" width="14.7109375" style="371" customWidth="1"/>
    <col min="5124" max="5124" width="0" style="371" hidden="1" customWidth="1"/>
    <col min="5125" max="5131" width="9.5703125" style="371" customWidth="1"/>
    <col min="5132" max="5374" width="9.85546875" style="371"/>
    <col min="5375" max="5375" width="3.85546875" style="371" customWidth="1"/>
    <col min="5376" max="5377" width="9.5703125" style="371" customWidth="1"/>
    <col min="5378" max="5379" width="14.7109375" style="371" customWidth="1"/>
    <col min="5380" max="5380" width="0" style="371" hidden="1" customWidth="1"/>
    <col min="5381" max="5387" width="9.5703125" style="371" customWidth="1"/>
    <col min="5388" max="5630" width="9.85546875" style="371"/>
    <col min="5631" max="5631" width="3.85546875" style="371" customWidth="1"/>
    <col min="5632" max="5633" width="9.5703125" style="371" customWidth="1"/>
    <col min="5634" max="5635" width="14.7109375" style="371" customWidth="1"/>
    <col min="5636" max="5636" width="0" style="371" hidden="1" customWidth="1"/>
    <col min="5637" max="5643" width="9.5703125" style="371" customWidth="1"/>
    <col min="5644" max="5886" width="9.85546875" style="371"/>
    <col min="5887" max="5887" width="3.85546875" style="371" customWidth="1"/>
    <col min="5888" max="5889" width="9.5703125" style="371" customWidth="1"/>
    <col min="5890" max="5891" width="14.7109375" style="371" customWidth="1"/>
    <col min="5892" max="5892" width="0" style="371" hidden="1" customWidth="1"/>
    <col min="5893" max="5899" width="9.5703125" style="371" customWidth="1"/>
    <col min="5900" max="6142" width="9.85546875" style="371"/>
    <col min="6143" max="6143" width="3.85546875" style="371" customWidth="1"/>
    <col min="6144" max="6145" width="9.5703125" style="371" customWidth="1"/>
    <col min="6146" max="6147" width="14.7109375" style="371" customWidth="1"/>
    <col min="6148" max="6148" width="0" style="371" hidden="1" customWidth="1"/>
    <col min="6149" max="6155" width="9.5703125" style="371" customWidth="1"/>
    <col min="6156" max="6398" width="9.85546875" style="371"/>
    <col min="6399" max="6399" width="3.85546875" style="371" customWidth="1"/>
    <col min="6400" max="6401" width="9.5703125" style="371" customWidth="1"/>
    <col min="6402" max="6403" width="14.7109375" style="371" customWidth="1"/>
    <col min="6404" max="6404" width="0" style="371" hidden="1" customWidth="1"/>
    <col min="6405" max="6411" width="9.5703125" style="371" customWidth="1"/>
    <col min="6412" max="6654" width="9.85546875" style="371"/>
    <col min="6655" max="6655" width="3.85546875" style="371" customWidth="1"/>
    <col min="6656" max="6657" width="9.5703125" style="371" customWidth="1"/>
    <col min="6658" max="6659" width="14.7109375" style="371" customWidth="1"/>
    <col min="6660" max="6660" width="0" style="371" hidden="1" customWidth="1"/>
    <col min="6661" max="6667" width="9.5703125" style="371" customWidth="1"/>
    <col min="6668" max="6910" width="9.85546875" style="371"/>
    <col min="6911" max="6911" width="3.85546875" style="371" customWidth="1"/>
    <col min="6912" max="6913" width="9.5703125" style="371" customWidth="1"/>
    <col min="6914" max="6915" width="14.7109375" style="371" customWidth="1"/>
    <col min="6916" max="6916" width="0" style="371" hidden="1" customWidth="1"/>
    <col min="6917" max="6923" width="9.5703125" style="371" customWidth="1"/>
    <col min="6924" max="7166" width="9.85546875" style="371"/>
    <col min="7167" max="7167" width="3.85546875" style="371" customWidth="1"/>
    <col min="7168" max="7169" width="9.5703125" style="371" customWidth="1"/>
    <col min="7170" max="7171" width="14.7109375" style="371" customWidth="1"/>
    <col min="7172" max="7172" width="0" style="371" hidden="1" customWidth="1"/>
    <col min="7173" max="7179" width="9.5703125" style="371" customWidth="1"/>
    <col min="7180" max="7422" width="9.85546875" style="371"/>
    <col min="7423" max="7423" width="3.85546875" style="371" customWidth="1"/>
    <col min="7424" max="7425" width="9.5703125" style="371" customWidth="1"/>
    <col min="7426" max="7427" width="14.7109375" style="371" customWidth="1"/>
    <col min="7428" max="7428" width="0" style="371" hidden="1" customWidth="1"/>
    <col min="7429" max="7435" width="9.5703125" style="371" customWidth="1"/>
    <col min="7436" max="7678" width="9.85546875" style="371"/>
    <col min="7679" max="7679" width="3.85546875" style="371" customWidth="1"/>
    <col min="7680" max="7681" width="9.5703125" style="371" customWidth="1"/>
    <col min="7682" max="7683" width="14.7109375" style="371" customWidth="1"/>
    <col min="7684" max="7684" width="0" style="371" hidden="1" customWidth="1"/>
    <col min="7685" max="7691" width="9.5703125" style="371" customWidth="1"/>
    <col min="7692" max="7934" width="9.85546875" style="371"/>
    <col min="7935" max="7935" width="3.85546875" style="371" customWidth="1"/>
    <col min="7936" max="7937" width="9.5703125" style="371" customWidth="1"/>
    <col min="7938" max="7939" width="14.7109375" style="371" customWidth="1"/>
    <col min="7940" max="7940" width="0" style="371" hidden="1" customWidth="1"/>
    <col min="7941" max="7947" width="9.5703125" style="371" customWidth="1"/>
    <col min="7948" max="8190" width="9.85546875" style="371"/>
    <col min="8191" max="8191" width="3.85546875" style="371" customWidth="1"/>
    <col min="8192" max="8193" width="9.5703125" style="371" customWidth="1"/>
    <col min="8194" max="8195" width="14.7109375" style="371" customWidth="1"/>
    <col min="8196" max="8196" width="0" style="371" hidden="1" customWidth="1"/>
    <col min="8197" max="8203" width="9.5703125" style="371" customWidth="1"/>
    <col min="8204" max="8446" width="9.85546875" style="371"/>
    <col min="8447" max="8447" width="3.85546875" style="371" customWidth="1"/>
    <col min="8448" max="8449" width="9.5703125" style="371" customWidth="1"/>
    <col min="8450" max="8451" width="14.7109375" style="371" customWidth="1"/>
    <col min="8452" max="8452" width="0" style="371" hidden="1" customWidth="1"/>
    <col min="8453" max="8459" width="9.5703125" style="371" customWidth="1"/>
    <col min="8460" max="8702" width="9.85546875" style="371"/>
    <col min="8703" max="8703" width="3.85546875" style="371" customWidth="1"/>
    <col min="8704" max="8705" width="9.5703125" style="371" customWidth="1"/>
    <col min="8706" max="8707" width="14.7109375" style="371" customWidth="1"/>
    <col min="8708" max="8708" width="0" style="371" hidden="1" customWidth="1"/>
    <col min="8709" max="8715" width="9.5703125" style="371" customWidth="1"/>
    <col min="8716" max="8958" width="9.85546875" style="371"/>
    <col min="8959" max="8959" width="3.85546875" style="371" customWidth="1"/>
    <col min="8960" max="8961" width="9.5703125" style="371" customWidth="1"/>
    <col min="8962" max="8963" width="14.7109375" style="371" customWidth="1"/>
    <col min="8964" max="8964" width="0" style="371" hidden="1" customWidth="1"/>
    <col min="8965" max="8971" width="9.5703125" style="371" customWidth="1"/>
    <col min="8972" max="9214" width="9.85546875" style="371"/>
    <col min="9215" max="9215" width="3.85546875" style="371" customWidth="1"/>
    <col min="9216" max="9217" width="9.5703125" style="371" customWidth="1"/>
    <col min="9218" max="9219" width="14.7109375" style="371" customWidth="1"/>
    <col min="9220" max="9220" width="0" style="371" hidden="1" customWidth="1"/>
    <col min="9221" max="9227" width="9.5703125" style="371" customWidth="1"/>
    <col min="9228" max="9470" width="9.85546875" style="371"/>
    <col min="9471" max="9471" width="3.85546875" style="371" customWidth="1"/>
    <col min="9472" max="9473" width="9.5703125" style="371" customWidth="1"/>
    <col min="9474" max="9475" width="14.7109375" style="371" customWidth="1"/>
    <col min="9476" max="9476" width="0" style="371" hidden="1" customWidth="1"/>
    <col min="9477" max="9483" width="9.5703125" style="371" customWidth="1"/>
    <col min="9484" max="9726" width="9.85546875" style="371"/>
    <col min="9727" max="9727" width="3.85546875" style="371" customWidth="1"/>
    <col min="9728" max="9729" width="9.5703125" style="371" customWidth="1"/>
    <col min="9730" max="9731" width="14.7109375" style="371" customWidth="1"/>
    <col min="9732" max="9732" width="0" style="371" hidden="1" customWidth="1"/>
    <col min="9733" max="9739" width="9.5703125" style="371" customWidth="1"/>
    <col min="9740" max="9982" width="9.85546875" style="371"/>
    <col min="9983" max="9983" width="3.85546875" style="371" customWidth="1"/>
    <col min="9984" max="9985" width="9.5703125" style="371" customWidth="1"/>
    <col min="9986" max="9987" width="14.7109375" style="371" customWidth="1"/>
    <col min="9988" max="9988" width="0" style="371" hidden="1" customWidth="1"/>
    <col min="9989" max="9995" width="9.5703125" style="371" customWidth="1"/>
    <col min="9996" max="10238" width="9.85546875" style="371"/>
    <col min="10239" max="10239" width="3.85546875" style="371" customWidth="1"/>
    <col min="10240" max="10241" width="9.5703125" style="371" customWidth="1"/>
    <col min="10242" max="10243" width="14.7109375" style="371" customWidth="1"/>
    <col min="10244" max="10244" width="0" style="371" hidden="1" customWidth="1"/>
    <col min="10245" max="10251" width="9.5703125" style="371" customWidth="1"/>
    <col min="10252" max="10494" width="9.85546875" style="371"/>
    <col min="10495" max="10495" width="3.85546875" style="371" customWidth="1"/>
    <col min="10496" max="10497" width="9.5703125" style="371" customWidth="1"/>
    <col min="10498" max="10499" width="14.7109375" style="371" customWidth="1"/>
    <col min="10500" max="10500" width="0" style="371" hidden="1" customWidth="1"/>
    <col min="10501" max="10507" width="9.5703125" style="371" customWidth="1"/>
    <col min="10508" max="10750" width="9.85546875" style="371"/>
    <col min="10751" max="10751" width="3.85546875" style="371" customWidth="1"/>
    <col min="10752" max="10753" width="9.5703125" style="371" customWidth="1"/>
    <col min="10754" max="10755" width="14.7109375" style="371" customWidth="1"/>
    <col min="10756" max="10756" width="0" style="371" hidden="1" customWidth="1"/>
    <col min="10757" max="10763" width="9.5703125" style="371" customWidth="1"/>
    <col min="10764" max="11006" width="9.85546875" style="371"/>
    <col min="11007" max="11007" width="3.85546875" style="371" customWidth="1"/>
    <col min="11008" max="11009" width="9.5703125" style="371" customWidth="1"/>
    <col min="11010" max="11011" width="14.7109375" style="371" customWidth="1"/>
    <col min="11012" max="11012" width="0" style="371" hidden="1" customWidth="1"/>
    <col min="11013" max="11019" width="9.5703125" style="371" customWidth="1"/>
    <col min="11020" max="11262" width="9.85546875" style="371"/>
    <col min="11263" max="11263" width="3.85546875" style="371" customWidth="1"/>
    <col min="11264" max="11265" width="9.5703125" style="371" customWidth="1"/>
    <col min="11266" max="11267" width="14.7109375" style="371" customWidth="1"/>
    <col min="11268" max="11268" width="0" style="371" hidden="1" customWidth="1"/>
    <col min="11269" max="11275" width="9.5703125" style="371" customWidth="1"/>
    <col min="11276" max="11518" width="9.85546875" style="371"/>
    <col min="11519" max="11519" width="3.85546875" style="371" customWidth="1"/>
    <col min="11520" max="11521" width="9.5703125" style="371" customWidth="1"/>
    <col min="11522" max="11523" width="14.7109375" style="371" customWidth="1"/>
    <col min="11524" max="11524" width="0" style="371" hidden="1" customWidth="1"/>
    <col min="11525" max="11531" width="9.5703125" style="371" customWidth="1"/>
    <col min="11532" max="11774" width="9.85546875" style="371"/>
    <col min="11775" max="11775" width="3.85546875" style="371" customWidth="1"/>
    <col min="11776" max="11777" width="9.5703125" style="371" customWidth="1"/>
    <col min="11778" max="11779" width="14.7109375" style="371" customWidth="1"/>
    <col min="11780" max="11780" width="0" style="371" hidden="1" customWidth="1"/>
    <col min="11781" max="11787" width="9.5703125" style="371" customWidth="1"/>
    <col min="11788" max="12030" width="9.85546875" style="371"/>
    <col min="12031" max="12031" width="3.85546875" style="371" customWidth="1"/>
    <col min="12032" max="12033" width="9.5703125" style="371" customWidth="1"/>
    <col min="12034" max="12035" width="14.7109375" style="371" customWidth="1"/>
    <col min="12036" max="12036" width="0" style="371" hidden="1" customWidth="1"/>
    <col min="12037" max="12043" width="9.5703125" style="371" customWidth="1"/>
    <col min="12044" max="12286" width="9.85546875" style="371"/>
    <col min="12287" max="12287" width="3.85546875" style="371" customWidth="1"/>
    <col min="12288" max="12289" width="9.5703125" style="371" customWidth="1"/>
    <col min="12290" max="12291" width="14.7109375" style="371" customWidth="1"/>
    <col min="12292" max="12292" width="0" style="371" hidden="1" customWidth="1"/>
    <col min="12293" max="12299" width="9.5703125" style="371" customWidth="1"/>
    <col min="12300" max="12542" width="9.85546875" style="371"/>
    <col min="12543" max="12543" width="3.85546875" style="371" customWidth="1"/>
    <col min="12544" max="12545" width="9.5703125" style="371" customWidth="1"/>
    <col min="12546" max="12547" width="14.7109375" style="371" customWidth="1"/>
    <col min="12548" max="12548" width="0" style="371" hidden="1" customWidth="1"/>
    <col min="12549" max="12555" width="9.5703125" style="371" customWidth="1"/>
    <col min="12556" max="12798" width="9.85546875" style="371"/>
    <col min="12799" max="12799" width="3.85546875" style="371" customWidth="1"/>
    <col min="12800" max="12801" width="9.5703125" style="371" customWidth="1"/>
    <col min="12802" max="12803" width="14.7109375" style="371" customWidth="1"/>
    <col min="12804" max="12804" width="0" style="371" hidden="1" customWidth="1"/>
    <col min="12805" max="12811" width="9.5703125" style="371" customWidth="1"/>
    <col min="12812" max="13054" width="9.85546875" style="371"/>
    <col min="13055" max="13055" width="3.85546875" style="371" customWidth="1"/>
    <col min="13056" max="13057" width="9.5703125" style="371" customWidth="1"/>
    <col min="13058" max="13059" width="14.7109375" style="371" customWidth="1"/>
    <col min="13060" max="13060" width="0" style="371" hidden="1" customWidth="1"/>
    <col min="13061" max="13067" width="9.5703125" style="371" customWidth="1"/>
    <col min="13068" max="13310" width="9.85546875" style="371"/>
    <col min="13311" max="13311" width="3.85546875" style="371" customWidth="1"/>
    <col min="13312" max="13313" width="9.5703125" style="371" customWidth="1"/>
    <col min="13314" max="13315" width="14.7109375" style="371" customWidth="1"/>
    <col min="13316" max="13316" width="0" style="371" hidden="1" customWidth="1"/>
    <col min="13317" max="13323" width="9.5703125" style="371" customWidth="1"/>
    <col min="13324" max="13566" width="9.85546875" style="371"/>
    <col min="13567" max="13567" width="3.85546875" style="371" customWidth="1"/>
    <col min="13568" max="13569" width="9.5703125" style="371" customWidth="1"/>
    <col min="13570" max="13571" width="14.7109375" style="371" customWidth="1"/>
    <col min="13572" max="13572" width="0" style="371" hidden="1" customWidth="1"/>
    <col min="13573" max="13579" width="9.5703125" style="371" customWidth="1"/>
    <col min="13580" max="13822" width="9.85546875" style="371"/>
    <col min="13823" max="13823" width="3.85546875" style="371" customWidth="1"/>
    <col min="13824" max="13825" width="9.5703125" style="371" customWidth="1"/>
    <col min="13826" max="13827" width="14.7109375" style="371" customWidth="1"/>
    <col min="13828" max="13828" width="0" style="371" hidden="1" customWidth="1"/>
    <col min="13829" max="13835" width="9.5703125" style="371" customWidth="1"/>
    <col min="13836" max="14078" width="9.85546875" style="371"/>
    <col min="14079" max="14079" width="3.85546875" style="371" customWidth="1"/>
    <col min="14080" max="14081" width="9.5703125" style="371" customWidth="1"/>
    <col min="14082" max="14083" width="14.7109375" style="371" customWidth="1"/>
    <col min="14084" max="14084" width="0" style="371" hidden="1" customWidth="1"/>
    <col min="14085" max="14091" width="9.5703125" style="371" customWidth="1"/>
    <col min="14092" max="14334" width="9.85546875" style="371"/>
    <col min="14335" max="14335" width="3.85546875" style="371" customWidth="1"/>
    <col min="14336" max="14337" width="9.5703125" style="371" customWidth="1"/>
    <col min="14338" max="14339" width="14.7109375" style="371" customWidth="1"/>
    <col min="14340" max="14340" width="0" style="371" hidden="1" customWidth="1"/>
    <col min="14341" max="14347" width="9.5703125" style="371" customWidth="1"/>
    <col min="14348" max="14590" width="9.85546875" style="371"/>
    <col min="14591" max="14591" width="3.85546875" style="371" customWidth="1"/>
    <col min="14592" max="14593" width="9.5703125" style="371" customWidth="1"/>
    <col min="14594" max="14595" width="14.7109375" style="371" customWidth="1"/>
    <col min="14596" max="14596" width="0" style="371" hidden="1" customWidth="1"/>
    <col min="14597" max="14603" width="9.5703125" style="371" customWidth="1"/>
    <col min="14604" max="14846" width="9.85546875" style="371"/>
    <col min="14847" max="14847" width="3.85546875" style="371" customWidth="1"/>
    <col min="14848" max="14849" width="9.5703125" style="371" customWidth="1"/>
    <col min="14850" max="14851" width="14.7109375" style="371" customWidth="1"/>
    <col min="14852" max="14852" width="0" style="371" hidden="1" customWidth="1"/>
    <col min="14853" max="14859" width="9.5703125" style="371" customWidth="1"/>
    <col min="14860" max="15102" width="9.85546875" style="371"/>
    <col min="15103" max="15103" width="3.85546875" style="371" customWidth="1"/>
    <col min="15104" max="15105" width="9.5703125" style="371" customWidth="1"/>
    <col min="15106" max="15107" width="14.7109375" style="371" customWidth="1"/>
    <col min="15108" max="15108" width="0" style="371" hidden="1" customWidth="1"/>
    <col min="15109" max="15115" width="9.5703125" style="371" customWidth="1"/>
    <col min="15116" max="15358" width="9.85546875" style="371"/>
    <col min="15359" max="15359" width="3.85546875" style="371" customWidth="1"/>
    <col min="15360" max="15361" width="9.5703125" style="371" customWidth="1"/>
    <col min="15362" max="15363" width="14.7109375" style="371" customWidth="1"/>
    <col min="15364" max="15364" width="0" style="371" hidden="1" customWidth="1"/>
    <col min="15365" max="15371" width="9.5703125" style="371" customWidth="1"/>
    <col min="15372" max="15614" width="9.85546875" style="371"/>
    <col min="15615" max="15615" width="3.85546875" style="371" customWidth="1"/>
    <col min="15616" max="15617" width="9.5703125" style="371" customWidth="1"/>
    <col min="15618" max="15619" width="14.7109375" style="371" customWidth="1"/>
    <col min="15620" max="15620" width="0" style="371" hidden="1" customWidth="1"/>
    <col min="15621" max="15627" width="9.5703125" style="371" customWidth="1"/>
    <col min="15628" max="15870" width="9.85546875" style="371"/>
    <col min="15871" max="15871" width="3.85546875" style="371" customWidth="1"/>
    <col min="15872" max="15873" width="9.5703125" style="371" customWidth="1"/>
    <col min="15874" max="15875" width="14.7109375" style="371" customWidth="1"/>
    <col min="15876" max="15876" width="0" style="371" hidden="1" customWidth="1"/>
    <col min="15877" max="15883" width="9.5703125" style="371" customWidth="1"/>
    <col min="15884" max="16126" width="9.85546875" style="371"/>
    <col min="16127" max="16127" width="3.85546875" style="371" customWidth="1"/>
    <col min="16128" max="16129" width="9.5703125" style="371" customWidth="1"/>
    <col min="16130" max="16131" width="14.7109375" style="371" customWidth="1"/>
    <col min="16132" max="16132" width="0" style="371" hidden="1" customWidth="1"/>
    <col min="16133" max="16139" width="9.5703125" style="371" customWidth="1"/>
    <col min="16140" max="16384" width="9.85546875" style="371"/>
  </cols>
  <sheetData>
    <row r="1" spans="1:9" s="350" customFormat="1" ht="12.75" customHeight="1">
      <c r="B1" s="351"/>
      <c r="C1" s="351"/>
      <c r="D1" s="351"/>
      <c r="E1" s="351"/>
      <c r="F1" s="352" t="s">
        <v>0</v>
      </c>
      <c r="G1" s="353" t="s">
        <v>404</v>
      </c>
      <c r="H1" s="351"/>
    </row>
    <row r="2" spans="1:9" s="350" customFormat="1" ht="12.75" customHeight="1">
      <c r="B2" s="351"/>
      <c r="C2" s="351"/>
      <c r="D2" s="351"/>
      <c r="E2" s="351"/>
      <c r="F2" s="352" t="s">
        <v>2</v>
      </c>
      <c r="G2" s="354" t="s">
        <v>405</v>
      </c>
      <c r="H2" s="351"/>
    </row>
    <row r="3" spans="1:9" s="350" customFormat="1" ht="12.75" customHeight="1" thickBot="1">
      <c r="B3" s="351"/>
      <c r="C3" s="351"/>
      <c r="D3" s="351"/>
      <c r="E3" s="351"/>
      <c r="F3" s="352" t="s">
        <v>4</v>
      </c>
      <c r="G3" s="355" t="s">
        <v>406</v>
      </c>
      <c r="H3" s="351"/>
    </row>
    <row r="4" spans="1:9" s="350" customFormat="1" ht="17.25" customHeight="1" thickBot="1">
      <c r="A4" s="356"/>
      <c r="B4" s="566" t="s">
        <v>407</v>
      </c>
      <c r="C4" s="566"/>
      <c r="D4" s="358">
        <v>45642</v>
      </c>
      <c r="E4" s="351"/>
      <c r="F4" s="351"/>
      <c r="G4" s="351"/>
      <c r="H4" s="351"/>
    </row>
    <row r="5" spans="1:9" s="350" customFormat="1" ht="3.95" customHeight="1" thickBot="1">
      <c r="A5" s="356"/>
      <c r="B5" s="567"/>
      <c r="C5" s="567"/>
      <c r="D5" s="359"/>
      <c r="E5" s="351"/>
      <c r="F5" s="356"/>
      <c r="G5" s="356"/>
      <c r="H5" s="351"/>
    </row>
    <row r="6" spans="1:9" s="350" customFormat="1" ht="17.25" customHeight="1" thickBot="1">
      <c r="A6" s="356"/>
      <c r="B6" s="566" t="s">
        <v>408</v>
      </c>
      <c r="C6" s="566"/>
      <c r="D6" s="360" t="s">
        <v>171</v>
      </c>
      <c r="E6" s="351"/>
      <c r="F6" s="357" t="s">
        <v>409</v>
      </c>
      <c r="G6" s="361" t="s">
        <v>410</v>
      </c>
      <c r="H6" s="351"/>
    </row>
    <row r="7" spans="1:9" s="350" customFormat="1" ht="3.95" customHeight="1" thickBot="1">
      <c r="A7" s="356"/>
      <c r="B7" s="568"/>
      <c r="C7" s="568"/>
      <c r="D7" s="359"/>
      <c r="E7" s="351"/>
      <c r="F7" s="362"/>
      <c r="G7" s="363"/>
      <c r="H7" s="351"/>
    </row>
    <row r="8" spans="1:9" s="350" customFormat="1" ht="17.25" customHeight="1" thickBot="1">
      <c r="A8" s="356"/>
      <c r="B8" s="566" t="s">
        <v>411</v>
      </c>
      <c r="C8" s="566"/>
      <c r="D8" s="360" t="s">
        <v>163</v>
      </c>
      <c r="E8" s="364"/>
      <c r="F8" s="357" t="s">
        <v>412</v>
      </c>
      <c r="G8" s="361" t="str" cm="1">
        <f t="array" ref="G8:I8">'1. CUTTING DOCKET'!D8:F8</f>
        <v>Practice Short</v>
      </c>
      <c r="H8" s="351">
        <v>0</v>
      </c>
      <c r="I8" s="350">
        <v>0</v>
      </c>
    </row>
    <row r="9" spans="1:9" s="350" customFormat="1" ht="9" customHeight="1" thickBot="1">
      <c r="B9" s="365"/>
      <c r="C9" s="365"/>
      <c r="D9" s="365"/>
      <c r="F9" s="365"/>
      <c r="G9" s="365"/>
    </row>
    <row r="10" spans="1:9" s="363" customFormat="1" ht="33.75" customHeight="1" thickBot="1">
      <c r="A10" s="366" t="s">
        <v>413</v>
      </c>
      <c r="B10" s="366" t="s">
        <v>414</v>
      </c>
      <c r="C10" s="565" t="s">
        <v>415</v>
      </c>
      <c r="D10" s="565"/>
      <c r="E10" s="565"/>
      <c r="F10" s="565"/>
      <c r="G10" s="367" t="s">
        <v>416</v>
      </c>
      <c r="H10" s="367" t="s">
        <v>417</v>
      </c>
    </row>
    <row r="11" spans="1:9" s="350" customFormat="1" ht="106.9" customHeight="1" thickBot="1">
      <c r="A11" s="571">
        <v>1</v>
      </c>
      <c r="B11" s="369" t="s">
        <v>418</v>
      </c>
      <c r="C11" s="572"/>
      <c r="D11" s="572"/>
      <c r="E11" s="572"/>
      <c r="F11" s="572"/>
      <c r="G11" s="571"/>
      <c r="H11" s="368"/>
    </row>
    <row r="12" spans="1:9" s="350" customFormat="1" ht="147.6" customHeight="1" thickBot="1">
      <c r="A12" s="571"/>
      <c r="B12" s="369" t="s">
        <v>419</v>
      </c>
      <c r="C12" s="573"/>
      <c r="D12" s="573"/>
      <c r="E12" s="573"/>
      <c r="F12" s="573"/>
      <c r="G12" s="571"/>
      <c r="H12" s="368"/>
    </row>
    <row r="13" spans="1:9" s="350" customFormat="1" ht="79.900000000000006" customHeight="1" thickBot="1">
      <c r="A13" s="368">
        <v>2</v>
      </c>
      <c r="B13" s="369" t="s">
        <v>420</v>
      </c>
      <c r="C13" s="569"/>
      <c r="D13" s="569"/>
      <c r="E13" s="569"/>
      <c r="F13" s="569"/>
      <c r="G13" s="368"/>
      <c r="H13" s="368"/>
    </row>
    <row r="14" spans="1:9" s="350" customFormat="1" ht="106.9" customHeight="1" thickBot="1">
      <c r="A14" s="368">
        <v>3</v>
      </c>
      <c r="B14" s="369" t="s">
        <v>421</v>
      </c>
      <c r="C14" s="569"/>
      <c r="D14" s="569"/>
      <c r="E14" s="569"/>
      <c r="F14" s="569"/>
      <c r="G14" s="368"/>
      <c r="H14" s="368"/>
    </row>
    <row r="15" spans="1:9" s="350" customFormat="1" ht="106.9" customHeight="1" thickBot="1">
      <c r="A15" s="368">
        <v>4</v>
      </c>
      <c r="B15" s="369" t="s">
        <v>422</v>
      </c>
      <c r="C15" s="569"/>
      <c r="D15" s="569"/>
      <c r="E15" s="569"/>
      <c r="F15" s="569"/>
      <c r="G15" s="368"/>
      <c r="H15" s="368"/>
    </row>
    <row r="16" spans="1:9" s="350" customFormat="1" ht="106.9" customHeight="1" thickBot="1">
      <c r="A16" s="368">
        <v>5</v>
      </c>
      <c r="B16" s="369" t="s">
        <v>423</v>
      </c>
      <c r="C16" s="569"/>
      <c r="D16" s="569"/>
      <c r="E16" s="569"/>
      <c r="F16" s="569"/>
      <c r="G16" s="368"/>
      <c r="H16" s="368"/>
    </row>
    <row r="17" spans="1:8" ht="12" customHeight="1">
      <c r="A17" s="363"/>
      <c r="B17" s="363"/>
      <c r="C17" s="370"/>
      <c r="D17" s="370"/>
      <c r="E17" s="370"/>
      <c r="F17" s="370"/>
      <c r="G17" s="363"/>
      <c r="H17" s="363"/>
    </row>
    <row r="18" spans="1:8" ht="34.5" customHeight="1">
      <c r="A18" s="363"/>
      <c r="B18" s="570" t="s">
        <v>424</v>
      </c>
      <c r="C18" s="570"/>
      <c r="D18" s="570"/>
      <c r="E18" s="370"/>
      <c r="F18" s="370"/>
      <c r="G18" s="570" t="s">
        <v>425</v>
      </c>
      <c r="H18" s="570"/>
    </row>
    <row r="19" spans="1:8" ht="39.950000000000003" customHeight="1">
      <c r="A19" s="363"/>
      <c r="B19" s="372"/>
      <c r="C19" s="372"/>
      <c r="D19" s="372"/>
      <c r="E19" s="372"/>
      <c r="F19" s="350"/>
      <c r="G19" s="372"/>
      <c r="H19" s="372"/>
    </row>
    <row r="20" spans="1:8" ht="39.950000000000003" customHeight="1">
      <c r="A20" s="356"/>
      <c r="B20" s="373"/>
      <c r="C20" s="373"/>
      <c r="D20" s="373"/>
      <c r="E20" s="373"/>
      <c r="F20" s="373"/>
      <c r="G20" s="373"/>
      <c r="H20" s="373"/>
    </row>
    <row r="21" spans="1:8" ht="39.950000000000003" customHeight="1">
      <c r="A21" s="356"/>
      <c r="B21" s="373"/>
      <c r="C21" s="373"/>
      <c r="D21" s="373"/>
      <c r="E21" s="373"/>
      <c r="F21" s="373"/>
      <c r="G21" s="373"/>
      <c r="H21" s="373"/>
    </row>
    <row r="22" spans="1:8" ht="39.950000000000003" customHeight="1">
      <c r="A22" s="356"/>
      <c r="B22" s="373"/>
      <c r="C22" s="373"/>
      <c r="D22" s="373"/>
      <c r="E22" s="373"/>
      <c r="F22" s="373"/>
      <c r="G22" s="373"/>
      <c r="H22" s="373"/>
    </row>
    <row r="23" spans="1:8" ht="39.950000000000003" customHeight="1">
      <c r="A23" s="356"/>
      <c r="B23" s="373"/>
      <c r="C23" s="373"/>
      <c r="D23" s="373"/>
      <c r="E23" s="373"/>
      <c r="F23" s="373"/>
      <c r="G23" s="373"/>
      <c r="H23" s="373"/>
    </row>
    <row r="24" spans="1:8" ht="39.950000000000003" customHeight="1">
      <c r="A24" s="356"/>
      <c r="B24" s="373"/>
      <c r="C24" s="373"/>
      <c r="D24" s="373"/>
      <c r="E24" s="373"/>
      <c r="F24" s="373"/>
      <c r="G24" s="373"/>
      <c r="H24" s="373"/>
    </row>
    <row r="25" spans="1:8" ht="39.950000000000003" customHeight="1">
      <c r="A25" s="356"/>
      <c r="B25" s="373"/>
      <c r="C25" s="373"/>
      <c r="D25" s="373"/>
      <c r="E25" s="373"/>
      <c r="F25" s="373"/>
      <c r="G25" s="373"/>
      <c r="H25" s="373"/>
    </row>
    <row r="26" spans="1:8" ht="39.950000000000003" customHeight="1">
      <c r="A26" s="356"/>
      <c r="B26" s="373"/>
      <c r="C26" s="373"/>
      <c r="D26" s="373"/>
      <c r="E26" s="373"/>
      <c r="F26" s="373"/>
      <c r="G26" s="373"/>
      <c r="H26" s="373"/>
    </row>
    <row r="27" spans="1:8" ht="39.950000000000003" customHeight="1">
      <c r="A27" s="356"/>
      <c r="B27" s="373"/>
      <c r="C27" s="373"/>
      <c r="D27" s="373"/>
      <c r="E27" s="373"/>
      <c r="F27" s="373"/>
      <c r="G27" s="373"/>
      <c r="H27" s="373"/>
    </row>
    <row r="28" spans="1:8" ht="39.950000000000003" customHeight="1">
      <c r="A28" s="356"/>
      <c r="B28" s="373"/>
      <c r="C28" s="373"/>
      <c r="D28" s="373"/>
      <c r="E28" s="373"/>
      <c r="F28" s="373"/>
      <c r="G28" s="373"/>
      <c r="H28" s="373"/>
    </row>
    <row r="29" spans="1:8" ht="39.950000000000003" customHeight="1">
      <c r="A29" s="356"/>
      <c r="B29" s="373"/>
      <c r="C29" s="373"/>
      <c r="D29" s="373"/>
      <c r="E29" s="373"/>
      <c r="F29" s="373"/>
      <c r="G29" s="373"/>
      <c r="H29" s="373"/>
    </row>
    <row r="30" spans="1:8" ht="39.950000000000003" customHeight="1">
      <c r="A30" s="356"/>
      <c r="B30" s="373"/>
      <c r="C30" s="373"/>
      <c r="D30" s="373"/>
      <c r="E30" s="373"/>
      <c r="F30" s="373"/>
      <c r="G30" s="373"/>
      <c r="H30" s="373"/>
    </row>
    <row r="31" spans="1:8" ht="39.950000000000003" customHeight="1">
      <c r="A31" s="356"/>
      <c r="B31" s="373"/>
      <c r="C31" s="373"/>
      <c r="D31" s="373"/>
      <c r="E31" s="373"/>
      <c r="F31" s="373"/>
      <c r="G31" s="373"/>
      <c r="H31" s="373"/>
    </row>
    <row r="32" spans="1:8" ht="39.950000000000003" customHeight="1">
      <c r="A32" s="356"/>
      <c r="B32" s="373"/>
      <c r="C32" s="373"/>
      <c r="D32" s="373"/>
      <c r="E32" s="373"/>
      <c r="F32" s="373"/>
      <c r="G32" s="373"/>
      <c r="H32" s="373"/>
    </row>
    <row r="33" spans="1:8" ht="39.950000000000003" customHeight="1">
      <c r="A33" s="356"/>
      <c r="B33" s="373"/>
      <c r="C33" s="373"/>
      <c r="D33" s="373"/>
      <c r="E33" s="373"/>
      <c r="F33" s="373"/>
      <c r="G33" s="373"/>
      <c r="H33" s="373"/>
    </row>
    <row r="34" spans="1:8" ht="39.950000000000003" customHeight="1">
      <c r="A34" s="356"/>
      <c r="B34" s="373"/>
      <c r="C34" s="373"/>
      <c r="D34" s="373"/>
      <c r="E34" s="373"/>
      <c r="F34" s="373"/>
      <c r="G34" s="373"/>
      <c r="H34" s="373"/>
    </row>
    <row r="35" spans="1:8" ht="39.950000000000003" customHeight="1">
      <c r="A35" s="356"/>
      <c r="B35" s="373"/>
      <c r="C35" s="373"/>
      <c r="D35" s="373"/>
      <c r="E35" s="373"/>
      <c r="F35" s="373"/>
      <c r="G35" s="373"/>
      <c r="H35" s="373"/>
    </row>
    <row r="36" spans="1:8" ht="39.950000000000003" customHeight="1">
      <c r="A36" s="356"/>
      <c r="B36" s="373"/>
      <c r="C36" s="373"/>
      <c r="D36" s="373"/>
      <c r="E36" s="373"/>
      <c r="F36" s="373"/>
      <c r="G36" s="373"/>
      <c r="H36" s="373"/>
    </row>
    <row r="37" spans="1:8" ht="39.950000000000003" customHeight="1">
      <c r="A37" s="356"/>
      <c r="B37" s="373"/>
      <c r="C37" s="373"/>
      <c r="D37" s="373"/>
      <c r="E37" s="373"/>
      <c r="F37" s="373"/>
      <c r="G37" s="373"/>
      <c r="H37" s="373"/>
    </row>
    <row r="38" spans="1:8" ht="39.950000000000003" customHeight="1">
      <c r="A38" s="356"/>
      <c r="B38" s="373"/>
      <c r="C38" s="373"/>
      <c r="D38" s="373"/>
      <c r="E38" s="373"/>
      <c r="F38" s="373"/>
      <c r="G38" s="373"/>
      <c r="H38" s="373"/>
    </row>
    <row r="39" spans="1:8" ht="39.950000000000003" customHeight="1">
      <c r="A39" s="356"/>
      <c r="B39" s="373"/>
      <c r="C39" s="373"/>
      <c r="D39" s="373"/>
      <c r="E39" s="373"/>
      <c r="F39" s="373"/>
      <c r="G39" s="373"/>
      <c r="H39" s="373"/>
    </row>
    <row r="40" spans="1:8" ht="39.950000000000003" customHeight="1">
      <c r="A40" s="356"/>
      <c r="B40" s="373"/>
      <c r="C40" s="373"/>
      <c r="D40" s="373"/>
      <c r="E40" s="373"/>
      <c r="F40" s="373"/>
      <c r="G40" s="373"/>
      <c r="H40" s="373"/>
    </row>
    <row r="41" spans="1:8" ht="39.950000000000003" customHeight="1">
      <c r="A41" s="356"/>
      <c r="B41" s="373"/>
      <c r="C41" s="373"/>
      <c r="D41" s="373"/>
      <c r="E41" s="373"/>
      <c r="F41" s="373"/>
      <c r="G41" s="373"/>
      <c r="H41" s="373"/>
    </row>
    <row r="42" spans="1:8" ht="39.950000000000003" customHeight="1">
      <c r="A42" s="356"/>
      <c r="B42" s="373"/>
      <c r="C42" s="373"/>
      <c r="D42" s="373"/>
      <c r="E42" s="373"/>
      <c r="F42" s="373"/>
      <c r="G42" s="373"/>
      <c r="H42" s="373"/>
    </row>
    <row r="43" spans="1:8" ht="39.950000000000003" customHeight="1">
      <c r="A43" s="356"/>
      <c r="B43" s="373"/>
      <c r="C43" s="373"/>
      <c r="D43" s="373"/>
      <c r="E43" s="373"/>
      <c r="F43" s="373"/>
      <c r="G43" s="373"/>
      <c r="H43" s="373"/>
    </row>
    <row r="44" spans="1:8" ht="39.950000000000003" customHeight="1">
      <c r="A44" s="356"/>
      <c r="B44" s="373"/>
      <c r="C44" s="373"/>
      <c r="D44" s="373"/>
      <c r="E44" s="373"/>
      <c r="F44" s="373"/>
      <c r="G44" s="373"/>
      <c r="H44" s="373"/>
    </row>
    <row r="45" spans="1:8" ht="39.950000000000003" customHeight="1">
      <c r="A45" s="356"/>
      <c r="B45" s="373"/>
      <c r="C45" s="373"/>
      <c r="D45" s="373"/>
      <c r="E45" s="373"/>
      <c r="F45" s="373"/>
      <c r="G45" s="373"/>
      <c r="H45" s="373"/>
    </row>
    <row r="46" spans="1:8" ht="39.950000000000003" customHeight="1">
      <c r="A46" s="356"/>
      <c r="B46" s="373"/>
      <c r="C46" s="373"/>
      <c r="D46" s="373"/>
      <c r="E46" s="373"/>
      <c r="F46" s="373"/>
      <c r="G46" s="373"/>
      <c r="H46" s="373"/>
    </row>
    <row r="47" spans="1:8" ht="39.950000000000003" customHeight="1">
      <c r="A47" s="356"/>
      <c r="B47" s="373"/>
      <c r="C47" s="373"/>
      <c r="D47" s="373"/>
      <c r="E47" s="373"/>
      <c r="F47" s="373"/>
      <c r="G47" s="373"/>
      <c r="H47" s="373"/>
    </row>
    <row r="48" spans="1:8" ht="39.950000000000003" customHeight="1">
      <c r="A48" s="356"/>
      <c r="B48" s="373"/>
      <c r="C48" s="373"/>
      <c r="D48" s="373"/>
      <c r="E48" s="373"/>
      <c r="F48" s="373"/>
      <c r="G48" s="373"/>
      <c r="H48" s="373"/>
    </row>
    <row r="49" spans="1:8" ht="39.950000000000003" customHeight="1">
      <c r="A49" s="356"/>
      <c r="B49" s="373"/>
      <c r="C49" s="373"/>
      <c r="D49" s="373"/>
      <c r="E49" s="373"/>
      <c r="F49" s="373"/>
      <c r="G49" s="373"/>
      <c r="H49" s="373"/>
    </row>
    <row r="50" spans="1:8" ht="39.950000000000003" customHeight="1">
      <c r="A50" s="356"/>
      <c r="B50" s="373"/>
      <c r="C50" s="373"/>
      <c r="D50" s="373"/>
      <c r="E50" s="373"/>
      <c r="F50" s="373"/>
      <c r="G50" s="373"/>
      <c r="H50" s="373"/>
    </row>
    <row r="51" spans="1:8" ht="39.950000000000003" customHeight="1">
      <c r="A51" s="356"/>
      <c r="B51" s="373"/>
      <c r="C51" s="373"/>
      <c r="D51" s="373"/>
      <c r="E51" s="373"/>
      <c r="F51" s="373"/>
      <c r="G51" s="373"/>
      <c r="H51" s="373"/>
    </row>
    <row r="52" spans="1:8" ht="39.950000000000003" customHeight="1">
      <c r="A52" s="356"/>
      <c r="B52" s="373"/>
      <c r="C52" s="373"/>
      <c r="D52" s="373"/>
      <c r="E52" s="373"/>
      <c r="F52" s="373"/>
      <c r="G52" s="373"/>
      <c r="H52" s="373"/>
    </row>
    <row r="53" spans="1:8" ht="39.950000000000003" customHeight="1">
      <c r="A53" s="356"/>
      <c r="B53" s="373"/>
      <c r="C53" s="373"/>
      <c r="D53" s="373"/>
      <c r="E53" s="373"/>
      <c r="F53" s="373"/>
      <c r="G53" s="373"/>
      <c r="H53" s="373"/>
    </row>
    <row r="54" spans="1:8" ht="39.950000000000003" customHeight="1">
      <c r="A54" s="356"/>
      <c r="B54" s="373"/>
      <c r="C54" s="373"/>
      <c r="D54" s="373"/>
      <c r="E54" s="373"/>
      <c r="F54" s="373"/>
      <c r="G54" s="373"/>
      <c r="H54" s="373"/>
    </row>
    <row r="55" spans="1:8" ht="39.950000000000003" customHeight="1">
      <c r="A55" s="356"/>
      <c r="B55" s="373"/>
      <c r="C55" s="373"/>
      <c r="D55" s="373"/>
      <c r="E55" s="373"/>
      <c r="F55" s="373"/>
      <c r="G55" s="373"/>
      <c r="H55" s="373"/>
    </row>
    <row r="56" spans="1:8" ht="39.950000000000003" customHeight="1">
      <c r="A56" s="356"/>
      <c r="B56" s="373"/>
      <c r="C56" s="373"/>
      <c r="D56" s="373"/>
      <c r="E56" s="373"/>
      <c r="F56" s="373"/>
      <c r="G56" s="373"/>
      <c r="H56" s="373"/>
    </row>
    <row r="57" spans="1:8" ht="39.950000000000003" customHeight="1">
      <c r="A57" s="356"/>
      <c r="B57" s="373"/>
      <c r="C57" s="373"/>
      <c r="D57" s="373"/>
      <c r="E57" s="373"/>
      <c r="F57" s="373"/>
      <c r="G57" s="373"/>
      <c r="H57" s="373"/>
    </row>
    <row r="58" spans="1:8" ht="39.950000000000003" customHeight="1">
      <c r="A58" s="356"/>
      <c r="B58" s="373"/>
      <c r="C58" s="373"/>
      <c r="D58" s="373"/>
      <c r="E58" s="373"/>
      <c r="F58" s="373"/>
      <c r="G58" s="373"/>
      <c r="H58" s="373"/>
    </row>
    <row r="59" spans="1:8" ht="39.950000000000003" customHeight="1">
      <c r="A59" s="356"/>
      <c r="B59" s="373"/>
      <c r="C59" s="373"/>
      <c r="D59" s="373"/>
      <c r="E59" s="373"/>
      <c r="F59" s="373"/>
      <c r="G59" s="373"/>
      <c r="H59" s="373"/>
    </row>
    <row r="60" spans="1:8" ht="39.950000000000003" customHeight="1">
      <c r="A60" s="356"/>
      <c r="B60" s="373"/>
      <c r="C60" s="373"/>
      <c r="D60" s="373"/>
      <c r="E60" s="373"/>
      <c r="F60" s="373"/>
      <c r="G60" s="373"/>
      <c r="H60" s="373"/>
    </row>
    <row r="61" spans="1:8" ht="39.950000000000003" customHeight="1">
      <c r="A61" s="356"/>
      <c r="B61" s="373"/>
      <c r="C61" s="373"/>
      <c r="D61" s="373"/>
      <c r="E61" s="373"/>
      <c r="F61" s="373"/>
      <c r="G61" s="373"/>
      <c r="H61" s="373"/>
    </row>
    <row r="62" spans="1:8" ht="39.950000000000003" customHeight="1">
      <c r="A62" s="356"/>
      <c r="B62" s="373"/>
      <c r="C62" s="373"/>
      <c r="D62" s="373"/>
      <c r="E62" s="373"/>
      <c r="F62" s="373"/>
      <c r="G62" s="373"/>
      <c r="H62" s="373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12" scale="66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28515625" defaultRowHeight="24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7109375" style="80" hidden="1" customWidth="1"/>
    <col min="6" max="16384" width="9.28515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A15 SS25 G2735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SS25CR001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Practice Short</v>
      </c>
      <c r="C4" s="75" t="s">
        <v>14</v>
      </c>
      <c r="D4" s="75"/>
      <c r="E4" s="75"/>
    </row>
    <row r="5" spans="1:12" s="74" customFormat="1" ht="76.150000000000006" customHeight="1">
      <c r="A5" s="76"/>
      <c r="B5" s="142" t="str">
        <f>'1. CUTTING DOCKET'!$D$22</f>
        <v>JET BLACK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179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7" t="s">
        <v>199</v>
      </c>
      <c r="B7" s="575" t="str">
        <f>'1. CUTTING DOCKET'!M11</f>
        <v>LX-CNB128008 RIPSTOP 86%NYLON  14%SP 155GSM; cw: 145CM</v>
      </c>
      <c r="C7" s="576"/>
      <c r="D7" s="576"/>
      <c r="E7" s="577"/>
    </row>
    <row r="8" spans="1:12" s="77" customFormat="1" ht="409.6" customHeight="1">
      <c r="A8" s="145" t="e">
        <f>'1. CUTTING DOCKET'!#REF!</f>
        <v>#REF!</v>
      </c>
      <c r="B8" s="578"/>
      <c r="C8" s="579"/>
      <c r="D8" s="579"/>
      <c r="E8" s="580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75" t="e">
        <f>'1. CUTTING DOCKET'!#REF!</f>
        <v>#REF!</v>
      </c>
      <c r="C13" s="576"/>
      <c r="D13" s="577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78"/>
      <c r="C14" s="579"/>
      <c r="D14" s="579"/>
      <c r="E14" s="338"/>
      <c r="L14" s="78"/>
    </row>
    <row r="15" spans="1:12" s="77" customFormat="1" ht="74.25" customHeight="1">
      <c r="A15" s="144" t="s">
        <v>200</v>
      </c>
      <c r="B15" s="148" t="str">
        <f ca="1">'1. CUTTING DOCKET'!$F$43</f>
        <v>JET 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 t="str">
        <f>'1. CUTTING DOCKET'!$G$43</f>
        <v>BK3348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DOCKET'!B47</f>
        <v>ALD WOVEN TOP INSERT LABEL (SMALL)
CODE: ALD-ML133</v>
      </c>
      <c r="B17" s="581">
        <f>'1. CUTTING DOCKET'!G47</f>
        <v>0</v>
      </c>
      <c r="C17" s="582"/>
      <c r="D17" s="582"/>
      <c r="E17" s="583"/>
    </row>
    <row r="18" spans="1:5" s="77" customFormat="1" ht="90" customHeight="1">
      <c r="A18" s="144" t="e">
        <f>'1. CUTTING DOCKET'!#REF!</f>
        <v>#REF!</v>
      </c>
      <c r="B18" s="560" t="e">
        <f>'1. CUTTING DOCKET'!#REF!</f>
        <v>#REF!</v>
      </c>
      <c r="C18" s="561"/>
      <c r="D18" s="561"/>
      <c r="E18" s="574"/>
    </row>
    <row r="19" spans="1:5" s="77" customFormat="1" ht="409.6" customHeight="1">
      <c r="A19" s="149" t="s">
        <v>315</v>
      </c>
      <c r="B19" s="584"/>
      <c r="C19" s="585"/>
      <c r="D19" s="585"/>
      <c r="E19" s="585"/>
    </row>
    <row r="20" spans="1:5" s="77" customFormat="1" ht="79.5" customHeight="1">
      <c r="A20" s="144" t="e">
        <f>'1. CUTTING DOCKET'!#REF!</f>
        <v>#REF!</v>
      </c>
      <c r="B20" s="560" t="e">
        <f>'1. CUTTING DOCKET'!#REF!</f>
        <v>#REF!</v>
      </c>
      <c r="C20" s="561"/>
      <c r="D20" s="561"/>
      <c r="E20" s="574"/>
    </row>
    <row r="21" spans="1:5" s="77" customFormat="1" ht="346.5" customHeight="1">
      <c r="A21" s="145" t="s">
        <v>316</v>
      </c>
      <c r="B21" s="586"/>
      <c r="C21" s="587"/>
      <c r="D21" s="587"/>
      <c r="E21" s="588"/>
    </row>
    <row r="22" spans="1:5" s="77" customFormat="1" ht="40.5">
      <c r="A22" s="144" t="e">
        <f>'1. CUTTING DOCKET'!#REF!</f>
        <v>#REF!</v>
      </c>
      <c r="B22" s="560" t="e">
        <f>'1. CUTTING DOCKET'!#REF!</f>
        <v>#REF!</v>
      </c>
      <c r="C22" s="561"/>
      <c r="D22" s="561"/>
      <c r="E22" s="339"/>
    </row>
    <row r="23" spans="1:5" s="77" customFormat="1" ht="299.25" customHeight="1">
      <c r="A23" s="149" t="s">
        <v>317</v>
      </c>
      <c r="B23" s="589"/>
      <c r="C23" s="590"/>
      <c r="D23" s="590"/>
      <c r="E23" s="590"/>
    </row>
    <row r="24" spans="1:5" s="77" customFormat="1" ht="101.65" customHeight="1">
      <c r="A24" s="144" t="e">
        <f>'1. CUTTING DOCKET'!#REF!</f>
        <v>#REF!</v>
      </c>
      <c r="B24" s="560" t="e">
        <f>'1. CUTTING DOCKET'!#REF!</f>
        <v>#REF!</v>
      </c>
      <c r="C24" s="561"/>
      <c r="D24" s="561"/>
      <c r="E24" s="339"/>
    </row>
    <row r="25" spans="1:5" s="77" customFormat="1" ht="362.25" customHeight="1">
      <c r="A25" s="149" t="s">
        <v>318</v>
      </c>
      <c r="B25" s="591" t="s">
        <v>319</v>
      </c>
      <c r="C25" s="592"/>
      <c r="D25" s="592"/>
      <c r="E25" s="340"/>
    </row>
    <row r="26" spans="1:5" s="77" customFormat="1" ht="109.5" customHeight="1">
      <c r="A26" s="144" t="s">
        <v>320</v>
      </c>
      <c r="B26" s="560" t="str">
        <f>'1. CUTTING DOCKET'!F60</f>
        <v>WHITE</v>
      </c>
      <c r="C26" s="561"/>
      <c r="D26" s="561"/>
      <c r="E26" s="341"/>
    </row>
    <row r="27" spans="1:5" s="77" customFormat="1" ht="282" customHeight="1">
      <c r="A27" s="149" t="s">
        <v>321</v>
      </c>
      <c r="B27" s="593" t="s">
        <v>322</v>
      </c>
      <c r="C27" s="594"/>
      <c r="D27" s="594"/>
      <c r="E27" s="594"/>
    </row>
    <row r="28" spans="1:5" s="77" customFormat="1" ht="93.6" customHeight="1">
      <c r="A28" s="144" t="str">
        <f>'1. CUTTING DOCKET'!B62</f>
        <v>THẺ BÀI - ALD-T06P</v>
      </c>
      <c r="B28" s="560" t="str">
        <f>'1. CUTTING DOCKET'!F62</f>
        <v>WHITE</v>
      </c>
      <c r="C28" s="561"/>
      <c r="D28" s="561"/>
      <c r="E28" s="341"/>
    </row>
    <row r="29" spans="1:5" s="77" customFormat="1" ht="273" customHeight="1">
      <c r="A29" s="145" t="s">
        <v>323</v>
      </c>
      <c r="B29" s="595"/>
      <c r="C29" s="596"/>
      <c r="D29" s="596"/>
      <c r="E29" s="596"/>
    </row>
    <row r="30" spans="1:5" s="77" customFormat="1" ht="95.25" customHeight="1">
      <c r="A30" s="144" t="str">
        <f>'1. CUTTING DOCKET'!B64</f>
        <v>BAO POLY BAG ALD  ALD Branded Polybag - 12" X 15" (RECYLCED),ALD-PB01-R</v>
      </c>
      <c r="B30" s="560" t="str">
        <f>'1. CUTTING DOCKET'!F64</f>
        <v>CLEAR</v>
      </c>
      <c r="C30" s="561"/>
      <c r="D30" s="561"/>
      <c r="E30" s="341"/>
    </row>
    <row r="31" spans="1:5" s="77" customFormat="1" ht="324.75" customHeight="1">
      <c r="A31" s="145"/>
      <c r="B31" s="595"/>
      <c r="C31" s="596"/>
      <c r="D31" s="596"/>
      <c r="E31" s="596"/>
    </row>
    <row r="32" spans="1:5" s="77" customFormat="1" ht="119.65" customHeight="1">
      <c r="A32" s="144" t="s">
        <v>208</v>
      </c>
      <c r="B32" s="560" t="e">
        <f>'1. CUTTING DOCKET'!#REF!</f>
        <v>#REF!</v>
      </c>
      <c r="C32" s="561"/>
      <c r="D32" s="561"/>
      <c r="E32" s="341"/>
    </row>
    <row r="33" spans="1:9" s="77" customFormat="1" ht="287.25" customHeight="1">
      <c r="A33" s="145" t="s">
        <v>324</v>
      </c>
      <c r="B33" s="595"/>
      <c r="C33" s="596"/>
      <c r="D33" s="596"/>
      <c r="E33" s="596"/>
    </row>
    <row r="34" spans="1:9" s="77" customFormat="1" ht="71.650000000000006" customHeight="1">
      <c r="A34" s="144" t="s">
        <v>116</v>
      </c>
      <c r="B34" s="560" t="s">
        <v>117</v>
      </c>
      <c r="C34" s="561"/>
      <c r="D34" s="561"/>
      <c r="E34" s="341"/>
    </row>
    <row r="35" spans="1:9" s="77" customFormat="1" ht="87" customHeight="1">
      <c r="A35" s="145" t="s">
        <v>325</v>
      </c>
      <c r="B35" s="595"/>
      <c r="C35" s="596"/>
      <c r="D35" s="596"/>
      <c r="E35" s="596"/>
    </row>
    <row r="36" spans="1:9" s="77" customFormat="1" ht="63.6" customHeight="1">
      <c r="A36" s="144" t="s">
        <v>118</v>
      </c>
      <c r="B36" s="560" t="s">
        <v>111</v>
      </c>
      <c r="C36" s="561"/>
      <c r="D36" s="561"/>
      <c r="E36" s="341"/>
    </row>
    <row r="37" spans="1:9" s="77" customFormat="1" ht="97.5" customHeight="1">
      <c r="A37" s="145" t="s">
        <v>325</v>
      </c>
      <c r="B37" s="595"/>
      <c r="C37" s="596"/>
      <c r="D37" s="596"/>
      <c r="E37" s="596"/>
    </row>
    <row r="38" spans="1:9" s="77" customFormat="1" ht="97.5" customHeight="1">
      <c r="A38" s="342" t="e">
        <f>'1. CUTTING DOCKET'!#REF!</f>
        <v>#REF!</v>
      </c>
      <c r="B38" s="597" t="e">
        <f>'1. CUTTING DOCKET'!#REF!</f>
        <v>#REF!</v>
      </c>
      <c r="C38" s="598"/>
      <c r="D38" s="599"/>
      <c r="E38" s="343"/>
    </row>
    <row r="39" spans="1:9" s="77" customFormat="1" ht="221.65" customHeight="1">
      <c r="A39" s="145"/>
      <c r="B39" s="559"/>
      <c r="C39" s="559"/>
      <c r="D39" s="559"/>
      <c r="E39" s="559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28515625" defaultRowHeight="16.5"/>
  <cols>
    <col min="1" max="17" width="9.28515625" style="41"/>
    <col min="18" max="18" width="80.28515625" style="41" customWidth="1"/>
    <col min="19" max="16384" width="9.28515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28515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28515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326</v>
      </c>
      <c r="C1" s="44" t="s">
        <v>327</v>
      </c>
      <c r="D1" s="600" t="s">
        <v>328</v>
      </c>
      <c r="E1" s="600"/>
      <c r="F1" s="600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329</v>
      </c>
      <c r="C2" s="49" t="s">
        <v>330</v>
      </c>
      <c r="D2" s="601" t="s">
        <v>331</v>
      </c>
      <c r="E2" s="601"/>
      <c r="F2" s="601"/>
      <c r="G2" s="601"/>
      <c r="H2" s="601"/>
      <c r="I2" s="602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332</v>
      </c>
      <c r="B3" s="51" t="s">
        <v>333</v>
      </c>
      <c r="C3" s="51" t="s">
        <v>334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335</v>
      </c>
      <c r="J3" s="54"/>
      <c r="K3" s="54"/>
    </row>
    <row r="4" spans="1:25" s="61" customFormat="1" ht="27" customHeight="1">
      <c r="A4" s="56">
        <v>1</v>
      </c>
      <c r="B4" s="57" t="s">
        <v>336</v>
      </c>
      <c r="C4" s="57" t="s">
        <v>337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338</v>
      </c>
      <c r="J4" s="60"/>
      <c r="K4" s="60"/>
    </row>
    <row r="5" spans="1:25" s="61" customFormat="1" ht="27" customHeight="1">
      <c r="A5" s="56">
        <v>2</v>
      </c>
      <c r="B5" s="57" t="s">
        <v>339</v>
      </c>
      <c r="C5" s="57" t="s">
        <v>340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338</v>
      </c>
      <c r="J5" s="60"/>
      <c r="K5" s="60"/>
    </row>
    <row r="6" spans="1:25" s="61" customFormat="1" ht="27" customHeight="1">
      <c r="A6" s="56">
        <v>3</v>
      </c>
      <c r="B6" s="42" t="s">
        <v>341</v>
      </c>
      <c r="C6" s="42" t="s">
        <v>342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338</v>
      </c>
      <c r="J6" s="60"/>
      <c r="K6" s="60"/>
    </row>
    <row r="7" spans="1:25" s="61" customFormat="1" ht="27" customHeight="1">
      <c r="A7" s="56">
        <v>4</v>
      </c>
      <c r="B7" s="42" t="s">
        <v>343</v>
      </c>
      <c r="C7" s="42" t="s">
        <v>344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338</v>
      </c>
      <c r="J7" s="60"/>
      <c r="K7" s="60"/>
    </row>
    <row r="8" spans="1:25" s="61" customFormat="1" ht="27" customHeight="1">
      <c r="A8" s="56">
        <v>5</v>
      </c>
      <c r="B8" s="42" t="s">
        <v>345</v>
      </c>
      <c r="C8" s="42" t="s">
        <v>346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347</v>
      </c>
      <c r="J8" s="60"/>
      <c r="K8" s="60"/>
    </row>
    <row r="9" spans="1:25" s="61" customFormat="1" ht="27" customHeight="1">
      <c r="A9" s="56">
        <v>6</v>
      </c>
      <c r="B9" s="42" t="s">
        <v>348</v>
      </c>
      <c r="C9" s="42" t="s">
        <v>349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338</v>
      </c>
      <c r="J9" s="60"/>
      <c r="K9" s="60"/>
    </row>
    <row r="10" spans="1:25" s="61" customFormat="1" ht="27" customHeight="1">
      <c r="A10" s="56">
        <v>7</v>
      </c>
      <c r="B10" s="42" t="s">
        <v>350</v>
      </c>
      <c r="C10" s="42" t="s">
        <v>351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338</v>
      </c>
      <c r="J10" s="60"/>
      <c r="K10" s="60"/>
    </row>
    <row r="11" spans="1:25" s="61" customFormat="1" ht="27" customHeight="1">
      <c r="A11" s="56">
        <v>8</v>
      </c>
      <c r="B11" s="42" t="s">
        <v>352</v>
      </c>
      <c r="C11" s="42" t="s">
        <v>353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354</v>
      </c>
      <c r="C12" s="42" t="s">
        <v>355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347</v>
      </c>
      <c r="J12" s="60"/>
      <c r="K12" s="60"/>
    </row>
    <row r="13" spans="1:25" s="61" customFormat="1" ht="27" customHeight="1">
      <c r="A13" s="56">
        <v>10</v>
      </c>
      <c r="B13" s="42" t="s">
        <v>356</v>
      </c>
      <c r="C13" s="42" t="s">
        <v>357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347</v>
      </c>
      <c r="J13" s="60"/>
      <c r="K13" s="60"/>
    </row>
    <row r="14" spans="1:25" s="61" customFormat="1" ht="27" customHeight="1">
      <c r="A14" s="56">
        <v>11</v>
      </c>
      <c r="B14" s="42" t="s">
        <v>358</v>
      </c>
      <c r="C14" s="42" t="s">
        <v>359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360</v>
      </c>
      <c r="C15" s="42" t="s">
        <v>361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362</v>
      </c>
      <c r="C16" s="42" t="s">
        <v>363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364</v>
      </c>
      <c r="C17" s="66" t="s">
        <v>365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537EA86-AAE0-4448-B972-0F39AB9F2BC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F23CFD-267B-4467-9A26-7881DA87E9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8FBF864-08D6-4F17-9A09-BCB9808938DF}">
  <ds:schemaRefs>
    <ds:schemaRef ds:uri="4bf10b48-52f7-4ad4-b1e1-de514cec68e0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cc099e4b-e381-4360-bcff-5e1f51ab48dc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GREY</vt:lpstr>
      <vt:lpstr>1. CUTTING DOCKET</vt:lpstr>
      <vt:lpstr>2. TRIM CARD</vt:lpstr>
      <vt:lpstr>SPEC PPS</vt:lpstr>
      <vt:lpstr>BULK SPEC</vt:lpstr>
      <vt:lpstr>PP MEETING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'BULK SPEC'!Print_Area</vt:lpstr>
      <vt:lpstr>GREY!Print_Area</vt:lpstr>
      <vt:lpstr>'SPEC PPS'!Print_Area</vt:lpstr>
      <vt:lpstr>'1. CUTTING DOCKET'!Print_Titles</vt:lpstr>
      <vt:lpstr>'2. TRIM CARD'!Print_Titles</vt:lpstr>
      <vt:lpstr>'2. TRIM CARD (GREY)'!Print_Titles</vt:lpstr>
      <vt:lpstr>'BULK SPEC'!Print_Titles</vt:lpstr>
      <vt:lpstr>GREY!Print_Titles</vt:lpstr>
      <vt:lpstr>'SPEC PPS'!Print_Titles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Nguyen Thi Thu</cp:lastModifiedBy>
  <cp:revision/>
  <cp:lastPrinted>2024-12-18T08:49:43Z</cp:lastPrinted>
  <dcterms:created xsi:type="dcterms:W3CDTF">2016-05-06T01:47:29Z</dcterms:created>
  <dcterms:modified xsi:type="dcterms:W3CDTF">2025-01-07T04:55:05Z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