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4-SS25/2-PRODUCTION/2-STYLE-FILE/2. CUTTING DOCKET/1. PPS/MAINLINE/DONE/SS25CT031/"/>
    </mc:Choice>
  </mc:AlternateContent>
  <xr:revisionPtr revIDLastSave="505" documentId="13_ncr:1_{DF52E5D1-E9EB-4E60-BE56-09AC6E880660}" xr6:coauthVersionLast="47" xr6:coauthVersionMax="47" xr10:uidLastSave="{76B001CD-B5EA-45A6-958F-D082B0108A43}"/>
  <bookViews>
    <workbookView xWindow="-120" yWindow="-120" windowWidth="20730" windowHeight="11040" tabRatio="895" activeTab="6" xr2:uid="{00000000-000D-0000-FFFF-FFFF00000000}"/>
  </bookViews>
  <sheets>
    <sheet name="1. CUTTING DOCKET  " sheetId="1" r:id="rId1"/>
    <sheet name="1. CUTTING DOCKET  PHOTOSHOOT" sheetId="31" state="hidden" r:id="rId2"/>
    <sheet name="2. TRIM CARD" sheetId="20" r:id="rId3"/>
    <sheet name="CONSTRUCTION (2)" sheetId="27" state="hidden" r:id="rId4"/>
    <sheet name="SPEC." sheetId="41" state="hidden" r:id="rId5"/>
    <sheet name="SPEC PPS" sheetId="46" r:id="rId6"/>
    <sheet name="SPEC SEND 29.11" sheetId="47" r:id="rId7"/>
    <sheet name="COMMENT FIT" sheetId="40" state="hidden" r:id="rId8"/>
    <sheet name="spec send" sheetId="44" state="hidden" r:id="rId9"/>
    <sheet name="FIT COMMENT (3)" sheetId="28" state="hidden" r:id="rId10"/>
    <sheet name="FIT SAMPLE MEASURMENT" sheetId="29" state="hidden" r:id="rId11"/>
    <sheet name="UPDATE SPEC 18.5" sheetId="30" state="hidden" r:id="rId12"/>
    <sheet name="CONSTRUCTION" sheetId="23" state="hidden" r:id="rId13"/>
    <sheet name="PHOTO 1ST COMMENT" sheetId="26" state="hidden" r:id="rId14"/>
    <sheet name="1ST PROTO SPEC" sheetId="25" state="hidden" r:id="rId15"/>
    <sheet name="SPEC" sheetId="24" state="hidden" r:id="rId16"/>
    <sheet name="3. ĐỊNH VỊ HÌNH IN.THÊU" sheetId="7" state="hidden" r:id="rId17"/>
    <sheet name="4. THÔNG SỐ SẢN XUẤT" sheetId="8" state="hidden" r:id="rId18"/>
  </sheets>
  <externalReferences>
    <externalReference r:id="rId19"/>
  </externalReferences>
  <definedNames>
    <definedName name="_Fill" localSheetId="2" hidden="1">#REF!</definedName>
    <definedName name="_Fill" localSheetId="8" hidden="1">#REF!</definedName>
    <definedName name="_Fill" hidden="1">#REF!</definedName>
    <definedName name="_xlnm._FilterDatabase" localSheetId="0" hidden="1">'1. CUTTING DOCKET  '!$A$45:$P$88</definedName>
    <definedName name="_xlnm._FilterDatabase" localSheetId="1" hidden="1">'1. CUTTING DOCKET  PHOTOSHOOT'!$A$51:$P$114</definedName>
    <definedName name="_xlnm._FilterDatabase" localSheetId="5" hidden="1">'SPEC PPS'!$A$3:$T$27</definedName>
    <definedName name="_xlnm._FilterDatabase" localSheetId="8" hidden="1">'spec send'!$A$3:$W$38</definedName>
    <definedName name="_xlnm._FilterDatabase" localSheetId="6" hidden="1">'SPEC SEND 29.11'!$A$3:$T$27</definedName>
    <definedName name="_xlnm._FilterDatabase" localSheetId="4" hidden="1">SPEC.!$A$3:$T$38</definedName>
    <definedName name="_xlnm.Print_Area" localSheetId="1">'1. CUTTING DOCKET  PHOTOSHOOT'!$A$1:$P$130</definedName>
    <definedName name="_xlnm.Print_Area" localSheetId="14">'1ST PROTO SPEC'!$A$1:$N$27</definedName>
    <definedName name="_xlnm.Print_Area" localSheetId="2">'2. TRIM CARD'!$A$1:$C$22</definedName>
    <definedName name="_xlnm.Print_Area" localSheetId="7">'COMMENT FIT'!$A$1:$O$105</definedName>
    <definedName name="_xlnm.Print_Area" localSheetId="10">'FIT SAMPLE MEASURMENT'!$A$1:$M$28</definedName>
    <definedName name="_xlnm.Print_Area" localSheetId="5">'SPEC PPS'!$A$1:$N$30</definedName>
    <definedName name="_xlnm.Print_Area" localSheetId="8">'spec send'!$A$1:$N$38</definedName>
    <definedName name="_xlnm.Print_Area" localSheetId="6">'SPEC SEND 29.11'!$A$1:$N$30</definedName>
    <definedName name="_xlnm.Print_Titles" localSheetId="0">'1. CUTTING DOCKET  '!$1:$16</definedName>
    <definedName name="_xlnm.Print_Titles" localSheetId="1">'1. CUTTING DOCKET  PHOTOSHOOT'!$1:$16</definedName>
    <definedName name="_xlnm.Print_Titles" localSheetId="2">'2. TRIM CARD'!$1:$5</definedName>
    <definedName name="_xlnm.Print_Titles" localSheetId="10">'FIT SAMPLE MEASURMENT'!$1:$2</definedName>
    <definedName name="_xlnm.Print_Titles" localSheetId="5">'SPEC PPS'!$1:$3</definedName>
    <definedName name="_xlnm.Print_Titles" localSheetId="8">'spec send'!$1:$3</definedName>
    <definedName name="_xlnm.Print_Titles" localSheetId="6">'SPEC SEND 29.11'!$1:$3</definedName>
    <definedName name="_xlnm.Print_Titles" localSheetId="4">SPEC.!$1:$3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7" l="1"/>
  <c r="H53" i="1" l="1"/>
  <c r="K52" i="1"/>
  <c r="M52" i="1" s="1"/>
  <c r="O52" i="1" s="1"/>
  <c r="F77" i="1"/>
  <c r="F78" i="1"/>
  <c r="F79" i="1"/>
  <c r="F80" i="1"/>
  <c r="F76" i="1"/>
  <c r="I77" i="1"/>
  <c r="I78" i="1"/>
  <c r="I79" i="1"/>
  <c r="I80" i="1"/>
  <c r="I76" i="1"/>
  <c r="B79" i="1"/>
  <c r="B80" i="1"/>
  <c r="B77" i="1"/>
  <c r="B78" i="1"/>
  <c r="B76" i="1"/>
  <c r="A1" i="46"/>
  <c r="A21" i="20"/>
  <c r="K29" i="1"/>
  <c r="J29" i="1"/>
  <c r="I29" i="1"/>
  <c r="H29" i="1"/>
  <c r="K53" i="1" s="1"/>
  <c r="M53" i="1" s="1"/>
  <c r="O53" i="1" s="1"/>
  <c r="L47" i="1"/>
  <c r="L46" i="1"/>
  <c r="G29" i="1" l="1"/>
  <c r="F29" i="1"/>
  <c r="P29" i="1" l="1"/>
  <c r="P28" i="1"/>
  <c r="P27" i="1"/>
  <c r="P20" i="1"/>
  <c r="P21" i="1"/>
  <c r="P26" i="1"/>
  <c r="D26" i="1"/>
  <c r="D27" i="1" s="1"/>
  <c r="D28" i="1" s="1"/>
  <c r="P25" i="1"/>
  <c r="G22" i="1"/>
  <c r="H22" i="1"/>
  <c r="I22" i="1"/>
  <c r="J22" i="1"/>
  <c r="K22" i="1"/>
  <c r="F22" i="1"/>
  <c r="D29" i="1" l="1"/>
  <c r="O5" i="44" l="1"/>
  <c r="O6" i="44"/>
  <c r="O7" i="44"/>
  <c r="O8" i="44"/>
  <c r="O9" i="44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37" i="44"/>
  <c r="O38" i="44"/>
  <c r="O4" i="44"/>
  <c r="K4" i="44" l="1"/>
  <c r="A12" i="20" l="1"/>
  <c r="B41" i="1" l="1"/>
  <c r="B9" i="20"/>
  <c r="A10" i="20"/>
  <c r="B37" i="1"/>
  <c r="A9" i="20" s="1"/>
  <c r="B36" i="1"/>
  <c r="A11" i="20"/>
  <c r="B6" i="20" l="1"/>
  <c r="H67" i="1" l="1"/>
  <c r="H64" i="1"/>
  <c r="H63" i="1"/>
  <c r="H61" i="1"/>
  <c r="H59" i="1"/>
  <c r="H57" i="1"/>
  <c r="B25" i="20"/>
  <c r="B27" i="20"/>
  <c r="A27" i="20"/>
  <c r="A29" i="20"/>
  <c r="A25" i="20"/>
  <c r="B23" i="20"/>
  <c r="A23" i="20"/>
  <c r="K59" i="1" l="1"/>
  <c r="M59" i="1" s="1"/>
  <c r="O59" i="1" s="1"/>
  <c r="P22" i="1"/>
  <c r="B29" i="20"/>
  <c r="L63" i="1"/>
  <c r="L65" i="1" s="1"/>
  <c r="L62" i="1"/>
  <c r="L64" i="1" s="1"/>
  <c r="L60" i="1" l="1"/>
  <c r="K60" i="1"/>
  <c r="K67" i="1"/>
  <c r="M67" i="1" s="1"/>
  <c r="O67" i="1" s="1"/>
  <c r="K57" i="1"/>
  <c r="M57" i="1" s="1"/>
  <c r="O57" i="1" s="1"/>
  <c r="K64" i="1"/>
  <c r="K63" i="1"/>
  <c r="M63" i="1" s="1"/>
  <c r="M65" i="1" s="1"/>
  <c r="O65" i="1" s="1"/>
  <c r="K66" i="1"/>
  <c r="M66" i="1" s="1"/>
  <c r="O66" i="1" s="1"/>
  <c r="K61" i="1"/>
  <c r="K58" i="1"/>
  <c r="M58" i="1" s="1"/>
  <c r="O58" i="1" s="1"/>
  <c r="K62" i="1"/>
  <c r="M62" i="1" s="1"/>
  <c r="O62" i="1" s="1"/>
  <c r="K56" i="1"/>
  <c r="M56" i="1" s="1"/>
  <c r="O56" i="1" s="1"/>
  <c r="K65" i="1"/>
  <c r="L61" i="1"/>
  <c r="M60" i="1" l="1"/>
  <c r="O60" i="1" s="1"/>
  <c r="M61" i="1"/>
  <c r="O61" i="1" s="1"/>
  <c r="O63" i="1"/>
  <c r="M64" i="1"/>
  <c r="O64" i="1" s="1"/>
  <c r="B120" i="31" l="1"/>
  <c r="B119" i="31"/>
  <c r="B102" i="31"/>
  <c r="B101" i="31"/>
  <c r="H95" i="31"/>
  <c r="H94" i="31"/>
  <c r="B94" i="31"/>
  <c r="B95" i="31" s="1"/>
  <c r="H92" i="31"/>
  <c r="H91" i="31"/>
  <c r="B91" i="31"/>
  <c r="B92" i="31" s="1"/>
  <c r="H89" i="31"/>
  <c r="H88" i="31"/>
  <c r="B88" i="31"/>
  <c r="B89" i="31" s="1"/>
  <c r="L86" i="31"/>
  <c r="L92" i="31" s="1"/>
  <c r="H86" i="31"/>
  <c r="L85" i="31"/>
  <c r="L88" i="31" s="1"/>
  <c r="H85" i="31"/>
  <c r="B85" i="31"/>
  <c r="B86" i="31" s="1"/>
  <c r="L84" i="31"/>
  <c r="L87" i="31" s="1"/>
  <c r="H83" i="31"/>
  <c r="B83" i="31"/>
  <c r="H82" i="31"/>
  <c r="B82" i="31"/>
  <c r="H80" i="31"/>
  <c r="H79" i="31"/>
  <c r="B79" i="31"/>
  <c r="B80" i="31" s="1"/>
  <c r="H77" i="31"/>
  <c r="B77" i="31"/>
  <c r="H76" i="31"/>
  <c r="B76" i="31"/>
  <c r="L75" i="31"/>
  <c r="H74" i="31"/>
  <c r="H73" i="31"/>
  <c r="B73" i="31"/>
  <c r="B74" i="31" s="1"/>
  <c r="H69" i="31"/>
  <c r="H68" i="31"/>
  <c r="B68" i="31"/>
  <c r="A68" i="31"/>
  <c r="A69" i="31" s="1"/>
  <c r="A66" i="31"/>
  <c r="H65" i="31"/>
  <c r="A65" i="31"/>
  <c r="H62" i="31"/>
  <c r="B62" i="31"/>
  <c r="A62" i="31"/>
  <c r="A63" i="31" s="1"/>
  <c r="H60" i="31"/>
  <c r="A60" i="31"/>
  <c r="H59" i="31"/>
  <c r="B59" i="31"/>
  <c r="B60" i="31" s="1"/>
  <c r="A59" i="31"/>
  <c r="H56" i="31"/>
  <c r="B56" i="31"/>
  <c r="A56" i="31"/>
  <c r="A57" i="31" s="1"/>
  <c r="L54" i="31"/>
  <c r="H54" i="31"/>
  <c r="L53" i="31"/>
  <c r="H53" i="31"/>
  <c r="F53" i="31"/>
  <c r="L52" i="31"/>
  <c r="F52" i="31"/>
  <c r="G45" i="31"/>
  <c r="G46" i="31" s="1"/>
  <c r="B44" i="31"/>
  <c r="E41" i="31"/>
  <c r="E42" i="31" s="1"/>
  <c r="B41" i="31"/>
  <c r="B45" i="31" s="1"/>
  <c r="B40" i="31"/>
  <c r="E37" i="31"/>
  <c r="B37" i="31"/>
  <c r="B36" i="31"/>
  <c r="H90" i="31" s="1"/>
  <c r="K30" i="31"/>
  <c r="J30" i="31"/>
  <c r="I30" i="31"/>
  <c r="H30" i="31"/>
  <c r="G30" i="31"/>
  <c r="P29" i="31"/>
  <c r="D29" i="31"/>
  <c r="D30" i="31" s="1"/>
  <c r="P28" i="31"/>
  <c r="P30" i="31" s="1"/>
  <c r="K25" i="31"/>
  <c r="H25" i="31"/>
  <c r="K24" i="31"/>
  <c r="J24" i="31"/>
  <c r="J25" i="31" s="1"/>
  <c r="I24" i="31"/>
  <c r="I25" i="31" s="1"/>
  <c r="G24" i="31"/>
  <c r="G25" i="31" s="1"/>
  <c r="F24" i="31"/>
  <c r="F25" i="31" s="1"/>
  <c r="D24" i="31"/>
  <c r="D25" i="31" s="1"/>
  <c r="B111" i="31" s="1"/>
  <c r="P23" i="31"/>
  <c r="H20" i="31"/>
  <c r="K19" i="31"/>
  <c r="K20" i="31" s="1"/>
  <c r="J19" i="31"/>
  <c r="J20" i="31" s="1"/>
  <c r="I19" i="31"/>
  <c r="I20" i="31" s="1"/>
  <c r="G19" i="31"/>
  <c r="G20" i="31" s="1"/>
  <c r="F19" i="31"/>
  <c r="F20" i="31" s="1"/>
  <c r="F32" i="31" s="1"/>
  <c r="C127" i="31" s="1"/>
  <c r="D19" i="31"/>
  <c r="E38" i="31" s="1"/>
  <c r="P18" i="31"/>
  <c r="H75" i="31" l="1"/>
  <c r="K32" i="31"/>
  <c r="H127" i="31" s="1"/>
  <c r="D20" i="31"/>
  <c r="B110" i="31" s="1"/>
  <c r="H72" i="31"/>
  <c r="J32" i="31"/>
  <c r="G127" i="31" s="1"/>
  <c r="I32" i="31"/>
  <c r="F127" i="31" s="1"/>
  <c r="H32" i="31"/>
  <c r="E127" i="31" s="1"/>
  <c r="P24" i="31"/>
  <c r="P25" i="31" s="1"/>
  <c r="P19" i="31"/>
  <c r="G47" i="31"/>
  <c r="I47" i="31" s="1"/>
  <c r="J47" i="31" s="1"/>
  <c r="I46" i="31"/>
  <c r="L46" i="31" s="1"/>
  <c r="K92" i="31"/>
  <c r="M92" i="31" s="1"/>
  <c r="O92" i="31" s="1"/>
  <c r="K86" i="31"/>
  <c r="M86" i="31" s="1"/>
  <c r="O86" i="31" s="1"/>
  <c r="K54" i="31"/>
  <c r="M54" i="31" s="1"/>
  <c r="O54" i="31" s="1"/>
  <c r="K74" i="31"/>
  <c r="M74" i="31" s="1"/>
  <c r="O74" i="31" s="1"/>
  <c r="K69" i="31"/>
  <c r="M69" i="31" s="1"/>
  <c r="O69" i="31" s="1"/>
  <c r="K83" i="31"/>
  <c r="M83" i="31" s="1"/>
  <c r="O83" i="31" s="1"/>
  <c r="K64" i="31"/>
  <c r="M64" i="31" s="1"/>
  <c r="O64" i="31" s="1"/>
  <c r="K89" i="31"/>
  <c r="K80" i="31"/>
  <c r="M80" i="31" s="1"/>
  <c r="O80" i="31" s="1"/>
  <c r="K60" i="31"/>
  <c r="M60" i="31" s="1"/>
  <c r="O60" i="31" s="1"/>
  <c r="K95" i="31"/>
  <c r="M95" i="31" s="1"/>
  <c r="O95" i="31" s="1"/>
  <c r="K77" i="31"/>
  <c r="P20" i="31"/>
  <c r="G32" i="31"/>
  <c r="D127" i="31" s="1"/>
  <c r="I45" i="31"/>
  <c r="J45" i="31" s="1"/>
  <c r="L91" i="31"/>
  <c r="H52" i="31"/>
  <c r="H58" i="31"/>
  <c r="H64" i="31"/>
  <c r="L77" i="31"/>
  <c r="L90" i="31"/>
  <c r="H87" i="31"/>
  <c r="H93" i="31"/>
  <c r="L76" i="31"/>
  <c r="L89" i="31"/>
  <c r="M89" i="31" s="1"/>
  <c r="O89" i="31" s="1"/>
  <c r="H55" i="31"/>
  <c r="H61" i="31"/>
  <c r="H78" i="31"/>
  <c r="H67" i="31"/>
  <c r="H81" i="31"/>
  <c r="H84" i="31"/>
  <c r="K62" i="31" l="1"/>
  <c r="M62" i="31" s="1"/>
  <c r="O62" i="31" s="1"/>
  <c r="K79" i="31"/>
  <c r="M79" i="31" s="1"/>
  <c r="O79" i="31" s="1"/>
  <c r="K94" i="31"/>
  <c r="M94" i="31" s="1"/>
  <c r="O94" i="31" s="1"/>
  <c r="K68" i="31"/>
  <c r="M68" i="31" s="1"/>
  <c r="O68" i="31" s="1"/>
  <c r="K73" i="31"/>
  <c r="M73" i="31" s="1"/>
  <c r="O73" i="31" s="1"/>
  <c r="K88" i="31"/>
  <c r="M88" i="31" s="1"/>
  <c r="O88" i="31" s="1"/>
  <c r="K85" i="31"/>
  <c r="M85" i="31" s="1"/>
  <c r="O85" i="31" s="1"/>
  <c r="G41" i="31"/>
  <c r="G42" i="31" s="1"/>
  <c r="K53" i="31"/>
  <c r="M53" i="31" s="1"/>
  <c r="O53" i="31" s="1"/>
  <c r="K56" i="31"/>
  <c r="M56" i="31" s="1"/>
  <c r="O56" i="31" s="1"/>
  <c r="K82" i="31"/>
  <c r="M82" i="31" s="1"/>
  <c r="O82" i="31" s="1"/>
  <c r="I127" i="31"/>
  <c r="K91" i="31"/>
  <c r="M91" i="31" s="1"/>
  <c r="O91" i="31" s="1"/>
  <c r="K59" i="31"/>
  <c r="M59" i="31" s="1"/>
  <c r="O59" i="31" s="1"/>
  <c r="K76" i="31"/>
  <c r="M76" i="31" s="1"/>
  <c r="O76" i="31" s="1"/>
  <c r="I95" i="31"/>
  <c r="I90" i="31"/>
  <c r="I84" i="31"/>
  <c r="I77" i="31"/>
  <c r="I91" i="31"/>
  <c r="I85" i="31"/>
  <c r="I81" i="31"/>
  <c r="I73" i="31"/>
  <c r="I67" i="31"/>
  <c r="I54" i="31"/>
  <c r="I92" i="31"/>
  <c r="I86" i="31"/>
  <c r="I78" i="31"/>
  <c r="I68" i="31"/>
  <c r="I61" i="31"/>
  <c r="I55" i="31"/>
  <c r="I64" i="31"/>
  <c r="I60" i="31"/>
  <c r="I82" i="31"/>
  <c r="I74" i="31"/>
  <c r="I62" i="31"/>
  <c r="I56" i="31"/>
  <c r="I93" i="31"/>
  <c r="I87" i="31"/>
  <c r="I79" i="31"/>
  <c r="I69" i="31"/>
  <c r="I88" i="31"/>
  <c r="I83" i="31"/>
  <c r="I58" i="31"/>
  <c r="I52" i="31"/>
  <c r="I94" i="31"/>
  <c r="I89" i="31"/>
  <c r="I80" i="31"/>
  <c r="I75" i="31"/>
  <c r="I59" i="31"/>
  <c r="I53" i="31"/>
  <c r="I76" i="31"/>
  <c r="I72" i="31"/>
  <c r="I65" i="31"/>
  <c r="K81" i="31"/>
  <c r="M81" i="31" s="1"/>
  <c r="O81" i="31" s="1"/>
  <c r="K67" i="31"/>
  <c r="M67" i="31" s="1"/>
  <c r="O67" i="31" s="1"/>
  <c r="K78" i="31"/>
  <c r="M78" i="31" s="1"/>
  <c r="O78" i="31" s="1"/>
  <c r="K61" i="31"/>
  <c r="M61" i="31" s="1"/>
  <c r="O61" i="31" s="1"/>
  <c r="K55" i="31"/>
  <c r="M55" i="31" s="1"/>
  <c r="O55" i="31" s="1"/>
  <c r="G37" i="31"/>
  <c r="K58" i="31"/>
  <c r="M58" i="31" s="1"/>
  <c r="O58" i="31" s="1"/>
  <c r="P32" i="31"/>
  <c r="K93" i="31"/>
  <c r="M93" i="31" s="1"/>
  <c r="O93" i="31" s="1"/>
  <c r="K87" i="31"/>
  <c r="M87" i="31" s="1"/>
  <c r="O87" i="31" s="1"/>
  <c r="K52" i="31"/>
  <c r="M52" i="31" s="1"/>
  <c r="O52" i="31" s="1"/>
  <c r="K75" i="31"/>
  <c r="M75" i="31" s="1"/>
  <c r="O75" i="31" s="1"/>
  <c r="K72" i="31"/>
  <c r="M72" i="31" s="1"/>
  <c r="O72" i="31" s="1"/>
  <c r="K65" i="31"/>
  <c r="M65" i="31" s="1"/>
  <c r="O65" i="31" s="1"/>
  <c r="K90" i="31"/>
  <c r="M90" i="31" s="1"/>
  <c r="O90" i="31" s="1"/>
  <c r="K84" i="31"/>
  <c r="M84" i="31" s="1"/>
  <c r="O84" i="31" s="1"/>
  <c r="M77" i="31"/>
  <c r="O77" i="31" s="1"/>
  <c r="I41" i="31" l="1"/>
  <c r="L41" i="31" s="1"/>
  <c r="I37" i="31"/>
  <c r="L37" i="31" s="1"/>
  <c r="G38" i="31"/>
  <c r="I42" i="31"/>
  <c r="L42" i="31" s="1"/>
  <c r="G43" i="31"/>
  <c r="I43" i="31" s="1"/>
  <c r="L43" i="31" s="1"/>
  <c r="I38" i="31" l="1"/>
  <c r="L38" i="31" s="1"/>
  <c r="G39" i="31"/>
  <c r="I39" i="31" s="1"/>
  <c r="L39" i="31" s="1"/>
  <c r="B40" i="1" l="1"/>
  <c r="A51" i="1"/>
  <c r="A49" i="1"/>
  <c r="B19" i="20"/>
  <c r="A19" i="20"/>
  <c r="A8" i="20"/>
  <c r="F31" i="1" l="1"/>
  <c r="C101" i="1" s="1"/>
  <c r="B5" i="20"/>
  <c r="B51" i="1"/>
  <c r="E36" i="1"/>
  <c r="F46" i="1" s="1"/>
  <c r="B17" i="20"/>
  <c r="A17" i="20"/>
  <c r="B11" i="20" l="1"/>
  <c r="B7" i="20"/>
  <c r="B15" i="20"/>
  <c r="E40" i="1"/>
  <c r="E42" i="1" s="1"/>
  <c r="B13" i="20" s="1"/>
  <c r="A13" i="20"/>
  <c r="A16" i="20"/>
  <c r="B4" i="20"/>
  <c r="A4" i="20"/>
  <c r="B3" i="20"/>
  <c r="A3" i="20"/>
  <c r="B2" i="20"/>
  <c r="A2" i="20"/>
  <c r="B94" i="1" l="1"/>
  <c r="B93" i="1"/>
  <c r="H49" i="1"/>
  <c r="H51" i="1"/>
  <c r="H47" i="1" l="1"/>
  <c r="F47" i="1" s="1"/>
  <c r="A39" i="1" l="1"/>
  <c r="A35" i="1"/>
  <c r="H52" i="1" s="1"/>
  <c r="B73" i="1" l="1"/>
  <c r="H60" i="1"/>
  <c r="H58" i="1"/>
  <c r="H62" i="1"/>
  <c r="H65" i="1"/>
  <c r="H66" i="1"/>
  <c r="H56" i="1"/>
  <c r="H48" i="1"/>
  <c r="H50" i="1"/>
  <c r="H46" i="1"/>
  <c r="I53" i="1" l="1"/>
  <c r="I52" i="1"/>
  <c r="B85" i="1"/>
  <c r="C5" i="20"/>
  <c r="I63" i="1"/>
  <c r="I59" i="1"/>
  <c r="I60" i="1"/>
  <c r="I56" i="1"/>
  <c r="I65" i="1"/>
  <c r="I62" i="1"/>
  <c r="I58" i="1"/>
  <c r="I67" i="1"/>
  <c r="I64" i="1"/>
  <c r="I61" i="1"/>
  <c r="I57" i="1"/>
  <c r="I66" i="1"/>
  <c r="G40" i="1"/>
  <c r="K51" i="1"/>
  <c r="K49" i="1"/>
  <c r="I51" i="1"/>
  <c r="I48" i="1"/>
  <c r="I49" i="1"/>
  <c r="I50" i="1"/>
  <c r="K47" i="1"/>
  <c r="D19" i="1"/>
  <c r="D20" i="1" s="1"/>
  <c r="D21" i="1" s="1"/>
  <c r="H31" i="1"/>
  <c r="E101" i="1" s="1"/>
  <c r="I31" i="1"/>
  <c r="F101" i="1" s="1"/>
  <c r="J31" i="1"/>
  <c r="G101" i="1" s="1"/>
  <c r="P18" i="1"/>
  <c r="P19" i="1"/>
  <c r="G41" i="1" l="1"/>
  <c r="I40" i="1"/>
  <c r="C11" i="20"/>
  <c r="C7" i="20"/>
  <c r="C15" i="20"/>
  <c r="D22" i="1"/>
  <c r="E41" i="1" s="1"/>
  <c r="C9" i="20" s="1"/>
  <c r="E38" i="1"/>
  <c r="G31" i="1"/>
  <c r="D101" i="1" s="1"/>
  <c r="K31" i="1"/>
  <c r="H101" i="1" s="1"/>
  <c r="J40" i="1" l="1"/>
  <c r="M40" i="1" s="1"/>
  <c r="G42" i="1"/>
  <c r="I42" i="1" s="1"/>
  <c r="J42" i="1" s="1"/>
  <c r="I41" i="1"/>
  <c r="J41" i="1" s="1"/>
  <c r="B84" i="1"/>
  <c r="B72" i="1"/>
  <c r="K50" i="1"/>
  <c r="M50" i="1" s="1"/>
  <c r="O50" i="1" s="1"/>
  <c r="K48" i="1"/>
  <c r="M48" i="1" s="1"/>
  <c r="O48" i="1" s="1"/>
  <c r="I101" i="1"/>
  <c r="G36" i="1"/>
  <c r="P31" i="1"/>
  <c r="M51" i="1"/>
  <c r="O51" i="1" s="1"/>
  <c r="M49" i="1"/>
  <c r="O49" i="1" s="1"/>
  <c r="M47" i="1"/>
  <c r="O47" i="1" s="1"/>
  <c r="K46" i="1"/>
  <c r="M46" i="1" s="1"/>
  <c r="O46" i="1" s="1"/>
  <c r="G37" i="1" l="1"/>
  <c r="I37" i="1" s="1"/>
  <c r="J37" i="1" s="1"/>
  <c r="M37" i="1" s="1"/>
  <c r="M41" i="1"/>
  <c r="G38" i="1"/>
  <c r="I36" i="1"/>
  <c r="J36" i="1" s="1"/>
  <c r="M42" i="1"/>
  <c r="I46" i="1"/>
  <c r="I47" i="1"/>
  <c r="M36" i="1" l="1"/>
  <c r="I38" i="1"/>
  <c r="J38" i="1" l="1"/>
  <c r="M38" i="1" s="1"/>
</calcChain>
</file>

<file path=xl/sharedStrings.xml><?xml version="1.0" encoding="utf-8"?>
<sst xmlns="http://schemas.openxmlformats.org/spreadsheetml/2006/main" count="3210" uniqueCount="1157">
  <si>
    <t>Mã số:</t>
  </si>
  <si>
    <t>MER.QT-1.BM.4</t>
  </si>
  <si>
    <t>Lần ban hành:</t>
  </si>
  <si>
    <t>01</t>
  </si>
  <si>
    <t>Số trang</t>
  </si>
  <si>
    <t>03/03</t>
  </si>
  <si>
    <t>CUTTING DOCKET</t>
  </si>
  <si>
    <t xml:space="preserve">JOB NUMBER:  </t>
  </si>
  <si>
    <t xml:space="preserve">STYLE NUMBER: </t>
  </si>
  <si>
    <t>SS25CT031</t>
  </si>
  <si>
    <t xml:space="preserve">STYLE NAME : </t>
  </si>
  <si>
    <t xml:space="preserve">LS Moto Jersey </t>
  </si>
  <si>
    <t>SEASON:</t>
  </si>
  <si>
    <t xml:space="preserve">SS25  </t>
  </si>
  <si>
    <t>TÊN HÀNG:</t>
  </si>
  <si>
    <t>LS TEE</t>
  </si>
  <si>
    <t>DROP:</t>
  </si>
  <si>
    <t>MAINLINE</t>
  </si>
  <si>
    <t>NGÀY CẤP:</t>
  </si>
  <si>
    <t>VẢI CHÍNH:</t>
  </si>
  <si>
    <t xml:space="preserve">WYU2308-4 # 100% Cotton Mesh  </t>
  </si>
  <si>
    <t>NGÀY GIAO HÀNG:</t>
  </si>
  <si>
    <t xml:space="preserve">THÀNH PHẦN VẢI: </t>
  </si>
  <si>
    <t>100% COTTON</t>
  </si>
  <si>
    <t>KHỔ VẢI:</t>
  </si>
  <si>
    <t xml:space="preserve">Xí nghiệp: </t>
  </si>
  <si>
    <t>UN-AVAILABLE</t>
  </si>
  <si>
    <t>KHÁCH HÀNG:</t>
  </si>
  <si>
    <t>ALD</t>
  </si>
  <si>
    <t xml:space="preserve">XUẤT NGÀY </t>
  </si>
  <si>
    <t>SKU</t>
  </si>
  <si>
    <t>COLOR</t>
  </si>
  <si>
    <t>SIZE:</t>
  </si>
  <si>
    <t>XS</t>
  </si>
  <si>
    <t>S</t>
  </si>
  <si>
    <t>M</t>
  </si>
  <si>
    <t>L</t>
  </si>
  <si>
    <t>XL</t>
  </si>
  <si>
    <t>XXL</t>
  </si>
  <si>
    <t>TOTAL</t>
  </si>
  <si>
    <t xml:space="preserve">ORDER CUT </t>
  </si>
  <si>
    <t>PRISTINE</t>
  </si>
  <si>
    <t>EXTRA (+/-)</t>
  </si>
  <si>
    <t>PAUL SAMPLE</t>
  </si>
  <si>
    <t>SHIPPING SAMPLE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</si>
  <si>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</si>
  <si>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</si>
  <si>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</si>
  <si>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</si>
  <si>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</si>
  <si>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</si>
  <si>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</si>
  <si>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</si>
  <si>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</si>
  <si>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</si>
  <si>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</si>
  <si>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</si>
  <si>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</si>
  <si>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</si>
  <si>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</si>
  <si>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WAFFLE HXUN2041-1</t>
  </si>
  <si>
    <t>VẢI CHÍNH</t>
  </si>
  <si>
    <t>PHỐI TAY</t>
  </si>
  <si>
    <t>Bluing</t>
  </si>
  <si>
    <t xml:space="preserve">WYU231024-2#,95% Cotton 5% Spandex; 210GSM </t>
  </si>
  <si>
    <t>BO CỔ + BO TAY</t>
  </si>
  <si>
    <t xml:space="preserve">PHẦN B : PHỤ LIỆU </t>
  </si>
  <si>
    <t>PHỤ LIỆU</t>
  </si>
  <si>
    <t>MÀU PHỤ LIỆU</t>
  </si>
  <si>
    <t>CODE MÀU</t>
  </si>
  <si>
    <t>MÀU TÁC NGHIỆP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</si>
  <si>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</si>
  <si>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</si>
  <si>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</si>
  <si>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</si>
  <si>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</si>
  <si>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</si>
  <si>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</si>
  <si>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WH1484</t>
  </si>
  <si>
    <t>CUỘN</t>
  </si>
  <si>
    <t>OR2791</t>
  </si>
  <si>
    <t xml:space="preserve">NHÃN CHÍNH ALD-ML03 CÓ SIZE </t>
  </si>
  <si>
    <t>WHITE</t>
  </si>
  <si>
    <t xml:space="preserve">PCS </t>
  </si>
  <si>
    <t>NHÃN THÀNH PHẦN 100% COTTON ALD-COO-505</t>
  </si>
  <si>
    <t>NHÃN CỜ ALD - ML02</t>
  </si>
  <si>
    <t>PHẦN C : PHỤ LIỆU ĐÓNG GÓI</t>
  </si>
  <si>
    <t>THẺ BÀI ALD ALD-T06P</t>
  </si>
  <si>
    <t>ALD-T06P</t>
  </si>
  <si>
    <t>BAO POLYBAG ALD 15" X 18" (RECYCLED)
CODE: ALD-PB02-R</t>
  </si>
  <si>
    <t>CLEAN</t>
  </si>
  <si>
    <t>ALD-PB02-R</t>
  </si>
  <si>
    <t>BAO BIG POLYBAG 100X120CM</t>
  </si>
  <si>
    <t xml:space="preserve">THÙNG CARTON </t>
  </si>
  <si>
    <t>NATURAL</t>
  </si>
  <si>
    <t>TẤM LÓT THÙNG</t>
  </si>
  <si>
    <t>UPC STICKER 3" X 2"</t>
  </si>
  <si>
    <t>PHẦN D : IN / THÊU / WASH</t>
  </si>
  <si>
    <t>PHẦN E : HÌNH</t>
  </si>
  <si>
    <r>
      <t>IN :</t>
    </r>
    <r>
      <rPr>
        <b/>
        <sz val="36"/>
        <rFont val="Muli"/>
      </rPr>
      <t xml:space="preserve"> </t>
    </r>
  </si>
  <si>
    <t>IN TẠI THÂN TRƯỚC + THÂN SAU + TAY TRÁI TRÊN+ TAY PHẢI TRÊN  - IN BÁN THÀNH PHẨM TẠI UA</t>
  </si>
  <si>
    <t>CHẤT LƯỢNG VÀ KÍCH THƯỚC</t>
  </si>
  <si>
    <t>MÀU VẢI</t>
  </si>
  <si>
    <t>KÍCH THƯƠC</t>
  </si>
  <si>
    <t>MÀU SẮC</t>
  </si>
  <si>
    <t>DUYỆT HÌNH IN THEO</t>
  </si>
  <si>
    <t>THÔNG TIN ĐỊNH VỊ HÌNH IN</t>
  </si>
  <si>
    <t>DUNG SAI</t>
  </si>
  <si>
    <r>
      <t>THÊU :</t>
    </r>
    <r>
      <rPr>
        <b/>
        <sz val="28"/>
        <rFont val="Muli"/>
      </rPr>
      <t xml:space="preserve"> </t>
    </r>
  </si>
  <si>
    <t>KHÔNG THÊU</t>
  </si>
  <si>
    <t>DUYỆT HÌNH THÊU THEO</t>
  </si>
  <si>
    <t>THEO STRIKE OFF DUYỆT CHUYỂN OUTSOURCE NGÀY 22/6</t>
  </si>
  <si>
    <t>THÔNG TIN ĐỊNH VỊ HÌNH THÊU</t>
  </si>
  <si>
    <t>ALL SIZE</t>
  </si>
  <si>
    <t xml:space="preserve">ĐỊNH VỊ HÌNH THÊU: </t>
  </si>
  <si>
    <t>Vị trí hình thêu từ sườn: 3" 
Vị trí hình thêu từ mép lai áo: 4"</t>
  </si>
  <si>
    <r>
      <t>WASH:</t>
    </r>
    <r>
      <rPr>
        <sz val="28"/>
        <rFont val="Muli"/>
      </rPr>
      <t xml:space="preserve"> </t>
    </r>
  </si>
  <si>
    <t>KHÔNG WASH</t>
  </si>
  <si>
    <t>DUYỆT MÀU SẮC, CHẤT LƯỢNG THEO</t>
  </si>
  <si>
    <t>BLACK</t>
  </si>
  <si>
    <t>LIÊN HỆ MER KHI CHUYỂN NHUỘM</t>
  </si>
  <si>
    <t xml:space="preserve">PHẦN F: LƯU Ý </t>
  </si>
  <si>
    <t>-CÁCH MAY THEO NHƯ TÀI LIỆU ĐÍNH KÈM</t>
  </si>
  <si>
    <t xml:space="preserve">-CÁCH GẮN NHÃN PHẢI NHƯ TÀI LIỆU YÊU CẦU </t>
  </si>
  <si>
    <t>-SỐ LƯỢNG NHÃN SIZE NHƯ SAU :</t>
  </si>
  <si>
    <t>SIZE</t>
  </si>
  <si>
    <t>SỐ LƯỢNG</t>
  </si>
  <si>
    <t>LƯU Ý:</t>
  </si>
  <si>
    <t>NGUYÊN - 210</t>
  </si>
  <si>
    <t xml:space="preserve"> THAM KHẢO CÁCH MAY MẪU FIT - ALD - MÙA FW23 - MÃ FW23CT003 - SIZE M CHUYỂN CÙNG TÁC NGHIỆP 
CỔ ÁO: MOCK UP CỔ CHUYỂN CÙNG TÁC NGHIỆP 15/06/2023</t>
  </si>
  <si>
    <t>A15  FW23  S2458</t>
  </si>
  <si>
    <t>FW23CT003</t>
  </si>
  <si>
    <t>LS WAFFLE HENLEY</t>
  </si>
  <si>
    <t>FW23 SAMPLING</t>
  </si>
  <si>
    <t xml:space="preserve">WAFFLE HXUN2041-1 330GSM </t>
  </si>
  <si>
    <t>47.5% COTTON 50.8% POLYESTER 1.7% SPANDEX</t>
  </si>
  <si>
    <t>TOURMALINE</t>
  </si>
  <si>
    <t>LỖI VẢI (DEFECT)</t>
  </si>
  <si>
    <t>SỐ LƯỢNG CẦN CẤP CHO TEST IN</t>
  </si>
  <si>
    <t>THEO PHIẾU MER CẤP</t>
  </si>
  <si>
    <t xml:space="preserve"> RIB 2X2 COTTON SPANDEX WITH ENZYM- WASHING CM20+SP70D 400GSM</t>
  </si>
  <si>
    <t xml:space="preserve">KEO MÈ </t>
  </si>
  <si>
    <t>NẸP CỔ</t>
  </si>
  <si>
    <t>PFD</t>
  </si>
  <si>
    <t>100% DRY COTTON (16OE) - 230GSM WITHOUT ENZYCUT</t>
  </si>
  <si>
    <t>VIỀN CỔ</t>
  </si>
  <si>
    <t>RIB1X1_ 100%COTTON 440GSM_VTK5947-1W</t>
  </si>
  <si>
    <t>RIB</t>
  </si>
  <si>
    <t>KEO NẸP</t>
  </si>
  <si>
    <t>NHÃN THÀNH PHẦN 48% COTTON 50% POLYESTER 
2% SPANDEX</t>
  </si>
  <si>
    <t>NỀN TRẮNG CHỮ ĐEN</t>
  </si>
  <si>
    <t>NHÃN SƯỜN NGOÀI  ALD-ML02</t>
  </si>
  <si>
    <t>CLEAR</t>
  </si>
  <si>
    <t>MET</t>
  </si>
  <si>
    <t>DÂY BÁNH PHỞ 5MM</t>
  </si>
  <si>
    <t>NÚT 4 LỖ  20L Trocha Shell Full Logo'd 4H Button</t>
  </si>
  <si>
    <t xml:space="preserve">WHITE TROCHA </t>
  </si>
  <si>
    <t xml:space="preserve">DARK GREY TROCHA </t>
  </si>
  <si>
    <t>SMST</t>
  </si>
  <si>
    <t>NỀN NATURAL CHỮ ĐEN</t>
  </si>
  <si>
    <t>ZHTG09</t>
  </si>
  <si>
    <t>THÙNG CARTOON BOX 60X40X30CM</t>
  </si>
  <si>
    <t xml:space="preserve">TẤM LÓT 58X38CM </t>
  </si>
  <si>
    <t>BIG POLY BAG 100X120</t>
  </si>
  <si>
    <t xml:space="preserve">GIẤY CHỐNG ẨM </t>
  </si>
  <si>
    <t>LOẠI 1</t>
  </si>
  <si>
    <r>
      <t>IN :</t>
    </r>
    <r>
      <rPr>
        <b/>
        <sz val="22"/>
        <rFont val="Muli"/>
      </rPr>
      <t xml:space="preserve"> </t>
    </r>
  </si>
  <si>
    <t>KHÔNG IN</t>
  </si>
  <si>
    <t>12.37” W</t>
  </si>
  <si>
    <t>14-0955 TPX</t>
  </si>
  <si>
    <t>ÁO MẪU CHUYỂN CÙNG TÁC NGHIỆP</t>
  </si>
  <si>
    <t>11-0602 TPG</t>
  </si>
  <si>
    <t>ĐỊNH VỊ HÌNH IN: THÂN TRƯỚC (INCH)</t>
  </si>
  <si>
    <t>ĐỊNH VỊ HÌNH IN: THÂN SAU</t>
  </si>
  <si>
    <r>
      <t>THÊU :</t>
    </r>
    <r>
      <rPr>
        <b/>
        <sz val="22"/>
        <rFont val="Muli"/>
      </rPr>
      <t xml:space="preserve"> </t>
    </r>
  </si>
  <si>
    <t>THÊU BTP THÂN TRƯỚC - BÊN LAI TRÁI NGƯỜI MẶC</t>
  </si>
  <si>
    <t>THÔNG TIN SAU</t>
  </si>
  <si>
    <t>THEO TRANG THÔNG SỐ</t>
  </si>
  <si>
    <r>
      <t>WASH:</t>
    </r>
    <r>
      <rPr>
        <sz val="22"/>
        <rFont val="Muli"/>
      </rPr>
      <t xml:space="preserve"> </t>
    </r>
  </si>
  <si>
    <t xml:space="preserve">XEM CÁC ĐIỀU CHỈNH Ở TRANG THÔNG SỐ/ QUY CÁCH MAY/ COMMENT 1ST FIT - THÔNG SỐ SAU KHI ĐIỀU CHỈNH ( NẾU CÓ) KẸP VÀO TÁC NGHIỆP VÀ THÔNG BÁO LẠI CHO MER. </t>
  </si>
  <si>
    <t xml:space="preserve">VẢI CHÍNH </t>
  </si>
  <si>
    <t>THÀNH PHẦN</t>
  </si>
  <si>
    <t>TẠI NẸP TRỤ CỔ</t>
  </si>
  <si>
    <t>CHỈ</t>
  </si>
  <si>
    <t>1PC 1 QUẦN
THEO QUY CÁCH ĐÓNG GÓI GỬI HOÀN THÀNH</t>
  </si>
  <si>
    <t>VỊ TRÍ DÁN THEO FILE ĐÓNG GÓI</t>
  </si>
  <si>
    <t>1 THÙNG = 1 BAO LỚN + 2 TẤM LÓT THÙNG</t>
  </si>
  <si>
    <t>Mens, Tees, Fall/Winter, 2023</t>
  </si>
  <si>
    <t>QUY CÁCH MAY</t>
  </si>
  <si>
    <t>LS Waffle Henley - Style #FW23CT003</t>
  </si>
  <si>
    <t>A1</t>
  </si>
  <si>
    <r>
      <t xml:space="preserve">UPDATED NECK TRIM:
SELF FABRIC, 5/8" TALL BOUND COLLAR WITH 1/8" DN COVERSTITCH - SEE REFERENCE PHOTOS ** WE WOULD ALSO LIKE A SEPARATE MOCK UP
OF THIS CONSTRUCTION WITH 1X1 RIB </t>
    </r>
    <r>
      <rPr>
        <b/>
        <sz val="11"/>
        <color theme="1"/>
        <rFont val="Calibri"/>
        <family val="2"/>
        <scheme val="minor"/>
      </rPr>
      <t>&gt;&gt; 
ĐỔI CẤU TRÚC VIỀN BAO 5/8" Ở CỔ, DIỄU 2 KIM CỮ 1/8" RIB 1X1  -  HÌNH MINH HỌA Ở TRANG SAU</t>
    </r>
  </si>
  <si>
    <t>A2</t>
  </si>
  <si>
    <r>
      <t xml:space="preserve">SELF FABRIC PLACKET
- (2) BUTTONS ON THE PLACKET WITH VERTICAL BUTTONHOLES
- (1) BUTTON ON NECK TRIM WITH HORIZONTAL BUTTONHOLE
- SN EDGESTITCH - BOX STITCH AT BOTTOM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
 CÓ 3 NÚT  ( KHUY DỌC TRÊN NẸP TRỤ, KHUY NGANG TRÊN BO CỔ) 
DIỄU MÍ 1K XUNG QUANH ĐÁY HỘP TRỤ 1 1/4" X 1 1/4" </t>
    </r>
  </si>
  <si>
    <t>A3</t>
  </si>
  <si>
    <r>
      <t xml:space="preserve">3-NEEDLE COVERLOCK STITCH @ SHOULDER AND ARMHOLE SEAMS
</t>
    </r>
    <r>
      <rPr>
        <b/>
        <sz val="11"/>
        <color theme="1"/>
        <rFont val="Calibri"/>
        <family val="2"/>
        <scheme val="minor"/>
      </rPr>
      <t>&gt;&gt; ĐÁNH BÔNG 3KIM Ở ĐƯỜNG MAY VAI VÀ NÁCH</t>
    </r>
  </si>
  <si>
    <t>A4</t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</si>
  <si>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1X1 GẬP ĐÔI Ở TAY - DIỄU 3K ĐÁNH BÔNG</t>
    </r>
  </si>
  <si>
    <t>A5</t>
  </si>
  <si>
    <r>
      <t xml:space="preserve">SELF TURNBACK HEM @ BOTTOM OPENING - 3-NEEDLE COVERLOCK STITCH
</t>
    </r>
    <r>
      <rPr>
        <b/>
        <sz val="11"/>
        <color theme="1"/>
        <rFont val="Calibri"/>
        <family val="2"/>
        <scheme val="minor"/>
      </rPr>
      <t>&gt;&gt; GẤP MÉP LAI ÁO - DIỄU 3K ĐÁNH BÔNG</t>
    </r>
  </si>
  <si>
    <t>A6</t>
  </si>
  <si>
    <r>
      <t xml:space="preserve">SIDE SLITS: CLEAN FINISHED TURNBACK WITH SN TOPSTITCH ON FACE SIDE
- PLEASE AVOID ANY RAW EDGES
- PLEASE ADD 1/2" HORIZONTAL BARTACK AT TOP OF SLIT TO SECURE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VẢI). THÊM BỌ NGANG 1/2" Ở ĐẦU XẺ TÀ ĐỂ AN TOÀN</t>
    </r>
  </si>
  <si>
    <t>A7</t>
  </si>
  <si>
    <r>
      <t xml:space="preserve">ALD WOVEN LOOP LABEL INSERTED INTO WL SIDESEAM
- ENSURE THAT LABEL LAYS TOWARDS THE BACK BODY
</t>
    </r>
    <r>
      <rPr>
        <b/>
        <sz val="11"/>
        <color theme="1"/>
        <rFont val="Calibri"/>
        <family val="2"/>
        <scheme val="minor"/>
      </rPr>
      <t>&gt;&gt; THÊM NHÃN THÀNH PHẦN 100% VÀO SƯỜN TRÁI NGƯỜI MẶT, NHÃN NẰM VỀ THÂN SAU</t>
    </r>
  </si>
  <si>
    <t>A8</t>
  </si>
  <si>
    <r>
      <t xml:space="preserve">EMBROIDED ARTWORK NEAR LEFT HEM - SEE BOM FOR DETAILS
</t>
    </r>
    <r>
      <rPr>
        <b/>
        <sz val="11"/>
        <color theme="1"/>
        <rFont val="Calibri"/>
        <family val="2"/>
        <scheme val="minor"/>
      </rPr>
      <t>&gt;&gt; VỊ TRÍ HÌNH THÊU Ở GẦN LAI TRÁI ÁO Ở THÂN TRƯỚC - CHI TIẾT Ở TRANG THÔNG SỐ</t>
    </r>
  </si>
  <si>
    <t>SS24CT049</t>
  </si>
  <si>
    <r>
      <rPr>
        <b/>
        <sz val="11"/>
        <color rgb="FF052937"/>
        <rFont val="Arial"/>
        <family val="2"/>
      </rPr>
      <t>Sample Size: M</t>
    </r>
  </si>
  <si>
    <t>POINT OF MEASURE</t>
  </si>
  <si>
    <t xml:space="preserve"> CODE</t>
  </si>
  <si>
    <t>HOW TO MEASURE</t>
  </si>
  <si>
    <t>CRITICAL</t>
  </si>
  <si>
    <t>TYPE</t>
  </si>
  <si>
    <t xml:space="preserve">TOLERANCE </t>
  </si>
  <si>
    <t>EXPECTED M</t>
  </si>
  <si>
    <t xml:space="preserve">1ST FIT - RCVD   </t>
  </si>
  <si>
    <t xml:space="preserve">VARIANCE </t>
  </si>
  <si>
    <t xml:space="preserve"> ADJUST BY +/-</t>
  </si>
  <si>
    <t>REVISED SPEC</t>
  </si>
  <si>
    <t>MEASUREMENT NOTES</t>
  </si>
  <si>
    <r>
      <rPr>
        <sz val="11"/>
        <color rgb="FF062A37"/>
        <rFont val="Arial"/>
        <family val="2"/>
      </rPr>
      <t>Front Body Length</t>
    </r>
  </si>
  <si>
    <t>DÀI ÁO THÂN TRƯỚC</t>
  </si>
  <si>
    <r>
      <rPr>
        <sz val="11"/>
        <color rgb="FF062A37"/>
        <rFont val="Arial"/>
        <family val="2"/>
      </rPr>
      <t>S&amp;K001</t>
    </r>
  </si>
  <si>
    <r>
      <rPr>
        <sz val="11"/>
        <color rgb="FF062A37"/>
        <rFont val="Arial"/>
        <family val="2"/>
      </rPr>
      <t>HPS to bottom edge</t>
    </r>
  </si>
  <si>
    <t>TỪ ĐỈNH VAI ĐẾN MÉP LAI</t>
  </si>
  <si>
    <r>
      <rPr>
        <sz val="11"/>
        <color rgb="FF062A37"/>
        <rFont val="Arial"/>
        <family val="2"/>
      </rPr>
      <t>true</t>
    </r>
  </si>
  <si>
    <r>
      <rPr>
        <sz val="11"/>
        <color rgb="FF062A37"/>
        <rFont val="Arial"/>
        <family val="2"/>
      </rPr>
      <t>Full</t>
    </r>
  </si>
  <si>
    <r>
      <rPr>
        <sz val="11"/>
        <color rgb="FF062A37"/>
        <rFont val="Arial"/>
        <family val="2"/>
      </rPr>
      <t>1/2 in</t>
    </r>
  </si>
  <si>
    <t>27 3/4 in</t>
  </si>
  <si>
    <t>27 1/2 in</t>
  </si>
  <si>
    <t>-1/4 in</t>
  </si>
  <si>
    <t>0 in</t>
  </si>
  <si>
    <r>
      <rPr>
        <sz val="11"/>
        <color rgb="FF062A37"/>
        <rFont val="Arial"/>
        <family val="2"/>
      </rPr>
      <t>Back Body Length</t>
    </r>
  </si>
  <si>
    <t>DÀI ÁO THÂN SAU</t>
  </si>
  <si>
    <r>
      <rPr>
        <sz val="11"/>
        <color rgb="FF062A37"/>
        <rFont val="Arial"/>
        <family val="2"/>
      </rPr>
      <t>S&amp;K002</t>
    </r>
  </si>
  <si>
    <r>
      <rPr>
        <sz val="11"/>
        <color rgb="FF062A37"/>
        <rFont val="Arial"/>
        <family val="2"/>
      </rPr>
      <t>CB neck seam to bottom edge</t>
    </r>
  </si>
  <si>
    <t>GIỮA CỔ SAU ĐẾN MÉP LAI</t>
  </si>
  <si>
    <t>26 3/4 in</t>
  </si>
  <si>
    <t>26 3/8 in</t>
  </si>
  <si>
    <t>-3/8 in</t>
  </si>
  <si>
    <r>
      <rPr>
        <sz val="11"/>
        <color rgb="FF062A37"/>
        <rFont val="Arial"/>
        <family val="2"/>
      </rPr>
      <t>Front Neck Drop</t>
    </r>
  </si>
  <si>
    <t>HẠ CỔ TRƯỚC</t>
  </si>
  <si>
    <r>
      <rPr>
        <sz val="11"/>
        <color rgb="FF062A37"/>
        <rFont val="Arial"/>
        <family val="2"/>
      </rPr>
      <t>S&amp;K004</t>
    </r>
  </si>
  <si>
    <r>
      <rPr>
        <sz val="11"/>
        <color rgb="FF062A37"/>
        <rFont val="Arial"/>
        <family val="2"/>
      </rPr>
      <t>HPS to neck seam</t>
    </r>
  </si>
  <si>
    <t>TỪ ĐỈNH VAI ĐẾN ĐƯỜNG MAY CỔ</t>
  </si>
  <si>
    <r>
      <rPr>
        <sz val="11"/>
        <color rgb="FF062A37"/>
        <rFont val="Arial"/>
        <family val="2"/>
      </rPr>
      <t>false</t>
    </r>
  </si>
  <si>
    <r>
      <rPr>
        <sz val="11"/>
        <color rgb="FF062A37"/>
        <rFont val="Arial"/>
        <family val="2"/>
      </rPr>
      <t>1/8 in</t>
    </r>
  </si>
  <si>
    <t>4 in</t>
  </si>
  <si>
    <t>3 3/4 in</t>
  </si>
  <si>
    <t>Back to Spec: ĐIỀU CHỈNH THÔNG SỐ NẰM TRONG DUNG SAI</t>
  </si>
  <si>
    <r>
      <rPr>
        <sz val="11"/>
        <color rgb="FF062A37"/>
        <rFont val="Arial"/>
        <family val="2"/>
      </rPr>
      <t>Back Neck Drop</t>
    </r>
  </si>
  <si>
    <t>HẠ CỔ SAU</t>
  </si>
  <si>
    <r>
      <rPr>
        <sz val="11"/>
        <color rgb="FF062A37"/>
        <rFont val="Arial"/>
        <family val="2"/>
      </rPr>
      <t>WV005</t>
    </r>
  </si>
  <si>
    <r>
      <rPr>
        <sz val="11"/>
        <color rgb="FF062A37"/>
        <rFont val="Arial"/>
        <family val="2"/>
      </rPr>
      <t>FROM HPS LEVEL STRAIGHT DOWN TO CB NECK SEAM</t>
    </r>
  </si>
  <si>
    <t>TỪ ĐỈNH VAI ĐO THẲNG ĐẾN GIỮA ĐƯỜNG MAY CỐ SAU</t>
  </si>
  <si>
    <t>7/8 in</t>
  </si>
  <si>
    <t>1 in</t>
  </si>
  <si>
    <t>1/8 in</t>
  </si>
  <si>
    <r>
      <rPr>
        <sz val="11"/>
        <color rgb="FF062A37"/>
        <rFont val="Arial"/>
        <family val="2"/>
      </rPr>
      <t>Back Neck Width</t>
    </r>
  </si>
  <si>
    <t>NGANG CỔ SAU</t>
  </si>
  <si>
    <r>
      <rPr>
        <sz val="11"/>
        <color rgb="FF062A37"/>
        <rFont val="Arial"/>
        <family val="2"/>
      </rPr>
      <t>S&amp;K006</t>
    </r>
  </si>
  <si>
    <r>
      <rPr>
        <sz val="11"/>
        <color rgb="FF062A37"/>
        <rFont val="Arial"/>
        <family val="2"/>
      </rPr>
      <t>Seam to seam at back neck, at HPS point</t>
    </r>
  </si>
  <si>
    <t>TỪ ĐƯỜNG MAY ĐẾN ĐƯỜNG MAY TẠI CỔ SAU</t>
  </si>
  <si>
    <r>
      <rPr>
        <sz val="11"/>
        <color rgb="FF062A37"/>
        <rFont val="Arial"/>
        <family val="2"/>
      </rPr>
      <t>1/4 in</t>
    </r>
  </si>
  <si>
    <t>6 3/4 in</t>
  </si>
  <si>
    <t>7 in</t>
  </si>
  <si>
    <t>1/4 in</t>
  </si>
  <si>
    <r>
      <rPr>
        <sz val="11"/>
        <color rgb="FF062A37"/>
        <rFont val="Arial"/>
        <family val="2"/>
      </rPr>
      <t>Neck Trim Height</t>
    </r>
  </si>
  <si>
    <t>CAO BO CỔ</t>
  </si>
  <si>
    <r>
      <rPr>
        <sz val="11"/>
        <color rgb="FF062A37"/>
        <rFont val="Arial"/>
        <family val="2"/>
      </rPr>
      <t>S&amp;K254</t>
    </r>
  </si>
  <si>
    <r>
      <rPr>
        <sz val="11"/>
        <color rgb="FF062A37"/>
        <rFont val="Arial"/>
        <family val="2"/>
      </rPr>
      <t>Neck Seam to trim edge (before folded)</t>
    </r>
  </si>
  <si>
    <t>TỪ ĐƯỜNG MAY ĐẾN MÉP BO (TRƯỚC KHI GẤP BO)</t>
  </si>
  <si>
    <t>3/4 in</t>
  </si>
  <si>
    <r>
      <rPr>
        <sz val="11"/>
        <color rgb="FF062A37"/>
        <rFont val="Arial"/>
        <family val="2"/>
      </rPr>
      <t>Shoulder Seam Forward</t>
    </r>
  </si>
  <si>
    <t>CHỒM VAI</t>
  </si>
  <si>
    <r>
      <rPr>
        <sz val="11"/>
        <color rgb="FF062A37"/>
        <rFont val="Arial"/>
        <family val="2"/>
      </rPr>
      <t>S&amp;K007</t>
    </r>
  </si>
  <si>
    <r>
      <rPr>
        <sz val="11"/>
        <color rgb="FF062A37"/>
        <rFont val="Arial"/>
        <family val="2"/>
      </rPr>
      <t>HPS to seam</t>
    </r>
  </si>
  <si>
    <t>TỪ ĐỈNH VAI ĐẾN ĐƯỜNG MAY</t>
  </si>
  <si>
    <t>1/2 in</t>
  </si>
  <si>
    <r>
      <rPr>
        <sz val="11"/>
        <color rgb="FF062A37"/>
        <rFont val="Arial"/>
        <family val="2"/>
      </rPr>
      <t>Shoulder Slope</t>
    </r>
  </si>
  <si>
    <t>XUÔI VAI</t>
  </si>
  <si>
    <r>
      <rPr>
        <sz val="11"/>
        <color rgb="FF062A37"/>
        <rFont val="Arial"/>
        <family val="2"/>
      </rPr>
      <t>S&amp;K008</t>
    </r>
  </si>
  <si>
    <r>
      <rPr>
        <sz val="11"/>
        <color rgb="FF062A37"/>
        <rFont val="Arial"/>
        <family val="2"/>
      </rPr>
      <t>Shoulder point perpendicular to HPS</t>
    </r>
  </si>
  <si>
    <t>ĐO TỪ NGANG VAI ĐẾN ĐIỂM NGANG ĐẦU VAI</t>
  </si>
  <si>
    <t>2 in</t>
  </si>
  <si>
    <r>
      <rPr>
        <sz val="11"/>
        <color rgb="FF062A37"/>
        <rFont val="Arial"/>
        <family val="2"/>
      </rPr>
      <t>Across Shoulder Width- Seam to seam</t>
    </r>
  </si>
  <si>
    <t>NGANG VAI - ĐƯỜNG MAY ĐẾN ĐƯỜNG MAY</t>
  </si>
  <si>
    <r>
      <rPr>
        <sz val="11"/>
        <color rgb="FF062A37"/>
        <rFont val="Arial"/>
        <family val="2"/>
      </rPr>
      <t>S&amp;K259</t>
    </r>
  </si>
  <si>
    <r>
      <rPr>
        <sz val="11"/>
        <color rgb="FF062A37"/>
        <rFont val="Arial"/>
        <family val="2"/>
      </rPr>
      <t>Seam to Seam</t>
    </r>
  </si>
  <si>
    <t>TỪ ĐƯỜNG MAY ĐẾN ĐƯỜNG MAY</t>
  </si>
  <si>
    <t>18 in</t>
  </si>
  <si>
    <t>17 3/4 in</t>
  </si>
  <si>
    <t>Increase: TĂNG</t>
  </si>
  <si>
    <r>
      <rPr>
        <sz val="11"/>
        <color rgb="FF062A37"/>
        <rFont val="Arial"/>
        <family val="2"/>
      </rPr>
      <t>Across Front</t>
    </r>
  </si>
  <si>
    <t>NGANG NGỰC</t>
  </si>
  <si>
    <r>
      <rPr>
        <sz val="11"/>
        <color rgb="FF062A37"/>
        <rFont val="Arial"/>
        <family val="2"/>
      </rPr>
      <t>S&amp;K010</t>
    </r>
  </si>
  <si>
    <r>
      <rPr>
        <sz val="11"/>
        <color rgb="FF062A37"/>
        <rFont val="Arial"/>
        <family val="2"/>
      </rPr>
      <t>7" dwn from HPS, Seam to seam</t>
    </r>
  </si>
  <si>
    <t>HẠ 7'' TỪ CAO VAI, ĐO TỪ ĐƯỜNG MAY ĐẾN ĐƯỜNG MAY</t>
  </si>
  <si>
    <r>
      <rPr>
        <sz val="11"/>
        <color rgb="FF062A37"/>
        <rFont val="Arial"/>
        <family val="2"/>
      </rPr>
      <t>Half</t>
    </r>
  </si>
  <si>
    <r>
      <rPr>
        <sz val="11"/>
        <color rgb="FF062A37"/>
        <rFont val="Arial"/>
        <family val="2"/>
      </rPr>
      <t>3/8 in</t>
    </r>
  </si>
  <si>
    <t>15 3/4 in</t>
  </si>
  <si>
    <t>15 5/8 in</t>
  </si>
  <si>
    <t>-1/8 in</t>
  </si>
  <si>
    <r>
      <rPr>
        <sz val="11"/>
        <color rgb="FF062A37"/>
        <rFont val="Arial"/>
        <family val="2"/>
      </rPr>
      <t>Across Back</t>
    </r>
  </si>
  <si>
    <t>NGANG LƯNG</t>
  </si>
  <si>
    <r>
      <rPr>
        <sz val="11"/>
        <color rgb="FF062A37"/>
        <rFont val="Arial"/>
        <family val="2"/>
      </rPr>
      <t>S&amp;K011</t>
    </r>
  </si>
  <si>
    <r>
      <rPr>
        <sz val="11"/>
        <color rgb="FF062A37"/>
        <rFont val="Arial"/>
        <family val="2"/>
      </rPr>
      <t>7" dwn from HPS, Seam to Seam</t>
    </r>
  </si>
  <si>
    <t>16 1/4 in</t>
  </si>
  <si>
    <t>16 in</t>
  </si>
  <si>
    <r>
      <rPr>
        <sz val="11"/>
        <color rgb="FF062A37"/>
        <rFont val="Arial"/>
        <family val="2"/>
      </rPr>
      <t>Chest Width</t>
    </r>
  </si>
  <si>
    <t>RỘNG NGỰC</t>
  </si>
  <si>
    <r>
      <rPr>
        <sz val="11"/>
        <color rgb="FF062A37"/>
        <rFont val="Arial"/>
        <family val="2"/>
      </rPr>
      <t>S&amp;K012</t>
    </r>
  </si>
  <si>
    <r>
      <rPr>
        <sz val="11"/>
        <color rgb="FF062A37"/>
        <rFont val="Arial"/>
        <family val="2"/>
      </rPr>
      <t>1" Below armhole- edge to edge</t>
    </r>
  </si>
  <si>
    <t>HẠ 1'' DƯỚI NGÃ TƯ NÁCH, ĐO TỪ MÉP ĐẾN MÉP</t>
  </si>
  <si>
    <t>21 1/2 in</t>
  </si>
  <si>
    <t>21 in</t>
  </si>
  <si>
    <t>-1/2 in</t>
  </si>
  <si>
    <r>
      <rPr>
        <sz val="11"/>
        <color rgb="FF062A37"/>
        <rFont val="Arial"/>
        <family val="2"/>
      </rPr>
      <t>Bottom Opening Width- At Edge</t>
    </r>
  </si>
  <si>
    <t>NGANG LAI - TẠI MÉP</t>
  </si>
  <si>
    <r>
      <rPr>
        <sz val="11"/>
        <color rgb="FF062A37"/>
        <rFont val="Arial"/>
        <family val="2"/>
      </rPr>
      <t>S&amp;K013</t>
    </r>
  </si>
  <si>
    <r>
      <rPr>
        <sz val="11"/>
        <color rgb="FF062A37"/>
        <rFont val="Arial"/>
        <family val="2"/>
      </rPr>
      <t>At bottom edge</t>
    </r>
  </si>
  <si>
    <t>TẠI MÉP LAI</t>
  </si>
  <si>
    <r>
      <rPr>
        <sz val="11"/>
        <color rgb="FF062A37"/>
        <rFont val="Arial"/>
        <family val="2"/>
      </rPr>
      <t>Bottom Hem Height</t>
    </r>
  </si>
  <si>
    <t>TO BẢN LAI ÁO</t>
  </si>
  <si>
    <r>
      <rPr>
        <sz val="11"/>
        <color rgb="FF062A37"/>
        <rFont val="Arial"/>
        <family val="2"/>
      </rPr>
      <t>S&amp;K014</t>
    </r>
  </si>
  <si>
    <r>
      <rPr>
        <sz val="11"/>
        <color rgb="FF062A37"/>
        <rFont val="Arial"/>
        <family val="2"/>
      </rPr>
      <t>Bottom edge to stitch line or trim seam</t>
    </r>
  </si>
  <si>
    <t>TỪ MÉP LAI ĐẾN ĐƯỜNG MAY</t>
  </si>
  <si>
    <r>
      <rPr>
        <sz val="11"/>
        <color rgb="FF062A37"/>
        <rFont val="Arial"/>
        <family val="2"/>
      </rPr>
      <t>Armhole Drop</t>
    </r>
  </si>
  <si>
    <t>HẠ NÁCH</t>
  </si>
  <si>
    <r>
      <rPr>
        <sz val="11"/>
        <color rgb="FF062A37"/>
        <rFont val="Arial"/>
        <family val="2"/>
      </rPr>
      <t>S&amp;K016</t>
    </r>
  </si>
  <si>
    <r>
      <rPr>
        <sz val="11"/>
        <color rgb="FF062A37"/>
        <rFont val="Arial"/>
        <family val="2"/>
      </rPr>
      <t>Below HPS - measure perpendicular</t>
    </r>
  </si>
  <si>
    <t>HẠ TỪ CAO VAI ĐẾN ĐIỂM NGANG NGÃ TƯ NÁCH</t>
  </si>
  <si>
    <t>11 1/2 in</t>
  </si>
  <si>
    <t>11 1/8 in</t>
  </si>
  <si>
    <r>
      <rPr>
        <sz val="11"/>
        <color rgb="FF062A37"/>
        <rFont val="Arial"/>
        <family val="2"/>
      </rPr>
      <t>Sleeve Length from CB Neck</t>
    </r>
  </si>
  <si>
    <t>DÀI TAY ÁO TỪ GIỮA CỔ SAU</t>
  </si>
  <si>
    <r>
      <rPr>
        <sz val="11"/>
        <color rgb="FF062A37"/>
        <rFont val="Arial"/>
        <family val="2"/>
      </rPr>
      <t>S&amp;K032</t>
    </r>
  </si>
  <si>
    <r>
      <rPr>
        <sz val="11"/>
        <color rgb="FF062A37"/>
        <rFont val="Arial"/>
        <family val="2"/>
      </rPr>
      <t>3-point measure from CB Neck to shoulder point to sleeve edge</t>
    </r>
  </si>
  <si>
    <t>3 ĐIỂM - TỪ GIỮA CỔ SAU ĐẾN ĐIỂM VAI ĐẾN MÉP</t>
  </si>
  <si>
    <t>34 in</t>
  </si>
  <si>
    <t>33 1/2 in</t>
  </si>
  <si>
    <t>-1 in</t>
  </si>
  <si>
    <t>Follow Revised: LÀM THEO THÔNG SỐ ĐIỀU CHỈNH</t>
  </si>
  <si>
    <r>
      <rPr>
        <sz val="11"/>
        <color rgb="FF062A37"/>
        <rFont val="Arial"/>
        <family val="2"/>
      </rPr>
      <t>Sleeve Cap Height</t>
    </r>
  </si>
  <si>
    <t>CAO ĐẦU TAY</t>
  </si>
  <si>
    <r>
      <rPr>
        <sz val="11"/>
        <color rgb="FF062A37"/>
        <rFont val="Arial"/>
        <family val="2"/>
      </rPr>
      <t>S&amp;K102</t>
    </r>
  </si>
  <si>
    <t>5 in</t>
  </si>
  <si>
    <t>5 1/2 in</t>
  </si>
  <si>
    <t>Reduce: GIẢM</t>
  </si>
  <si>
    <r>
      <rPr>
        <sz val="11"/>
        <color rgb="FF062A37"/>
        <rFont val="Arial"/>
        <family val="2"/>
      </rPr>
      <t>Bicep Width</t>
    </r>
  </si>
  <si>
    <t>NGANG BẮP TAY</t>
  </si>
  <si>
    <r>
      <rPr>
        <sz val="11"/>
        <color rgb="FF062A37"/>
        <rFont val="Arial"/>
        <family val="2"/>
      </rPr>
      <t>S&amp;K017</t>
    </r>
  </si>
  <si>
    <r>
      <rPr>
        <sz val="11"/>
        <color rgb="FF062A37"/>
        <rFont val="Arial"/>
        <family val="2"/>
      </rPr>
      <t>1" below armhole- edge to edge</t>
    </r>
  </si>
  <si>
    <t>8 3/8 in</t>
  </si>
  <si>
    <r>
      <rPr>
        <sz val="11"/>
        <color rgb="FF062A37"/>
        <rFont val="Arial"/>
        <family val="2"/>
      </rPr>
      <t>Forearm Width</t>
    </r>
  </si>
  <si>
    <t>NGANG KHỦY TAY</t>
  </si>
  <si>
    <r>
      <rPr>
        <sz val="11"/>
        <color rgb="FF062A37"/>
        <rFont val="Arial"/>
        <family val="2"/>
      </rPr>
      <t>S&amp;K345</t>
    </r>
  </si>
  <si>
    <r>
      <rPr>
        <sz val="11"/>
        <color rgb="FF062A37"/>
        <rFont val="Arial"/>
        <family val="2"/>
      </rPr>
      <t>9" up from sleeve cuff edge</t>
    </r>
  </si>
  <si>
    <t>9" TỪ MÉP CỔ TAY</t>
  </si>
  <si>
    <t>6 1/4 in</t>
  </si>
  <si>
    <t>-3/4 in</t>
  </si>
  <si>
    <r>
      <rPr>
        <sz val="11"/>
        <color rgb="FF062A37"/>
        <rFont val="Arial"/>
        <family val="2"/>
      </rPr>
      <t>Sleeve Opening Width 1" Above Rib Knit Seam</t>
    </r>
  </si>
  <si>
    <t>CỬA TAY - TRÊN ĐƯỜNG TRA RIB 1''</t>
  </si>
  <si>
    <r>
      <rPr>
        <sz val="11"/>
        <color rgb="FF062A37"/>
        <rFont val="Arial"/>
        <family val="2"/>
      </rPr>
      <t>S&amp;K</t>
    </r>
  </si>
  <si>
    <t>5 1/4 in</t>
  </si>
  <si>
    <r>
      <rPr>
        <sz val="11"/>
        <color rgb="FF062A37"/>
        <rFont val="Arial"/>
        <family val="2"/>
      </rPr>
      <t>Sleeve Opening Width- At Edge</t>
    </r>
  </si>
  <si>
    <t>CỬA TAY - TẠI MÉP</t>
  </si>
  <si>
    <r>
      <rPr>
        <sz val="11"/>
        <color rgb="FF062A37"/>
        <rFont val="Arial"/>
        <family val="2"/>
      </rPr>
      <t>S&amp;K073</t>
    </r>
  </si>
  <si>
    <r>
      <rPr>
        <sz val="11"/>
        <color rgb="FF062A37"/>
        <rFont val="Arial"/>
        <family val="2"/>
      </rPr>
      <t>At edge</t>
    </r>
  </si>
  <si>
    <r>
      <rPr>
        <sz val="11"/>
        <color rgb="FF062A37"/>
        <rFont val="Arial"/>
        <family val="2"/>
      </rPr>
      <t>Cuff Height</t>
    </r>
  </si>
  <si>
    <t>TO BẢN LAI TAY</t>
  </si>
  <si>
    <r>
      <rPr>
        <sz val="11"/>
        <color rgb="FF062A37"/>
        <rFont val="Arial"/>
        <family val="2"/>
      </rPr>
      <t>S&amp;K036</t>
    </r>
  </si>
  <si>
    <r>
      <rPr>
        <sz val="11"/>
        <color rgb="FF062A37"/>
        <rFont val="Arial"/>
        <family val="2"/>
      </rPr>
      <t>Cuff edge to seam</t>
    </r>
  </si>
  <si>
    <t>TỪ MÉP ĐẾN ĐƯỜNG MAY</t>
  </si>
  <si>
    <t>1 7/8 in</t>
  </si>
  <si>
    <r>
      <rPr>
        <sz val="11"/>
        <color rgb="FF062A37"/>
        <rFont val="Arial"/>
        <family val="2"/>
      </rPr>
      <t>CF "Aime" Artwork Placement below CF Neckline</t>
    </r>
  </si>
  <si>
    <t>ĐỊNH VỊ HÌNH IN " AIME" THÂN TRƯỚC DƯỚI ĐƯỜNG TRA CỔ TRƯỚC</t>
  </si>
  <si>
    <r>
      <rPr>
        <sz val="11"/>
        <color rgb="FF062A37"/>
        <rFont val="Arial"/>
        <family val="2"/>
      </rPr>
      <t>S&amp;K112</t>
    </r>
  </si>
  <si>
    <r>
      <rPr>
        <sz val="11"/>
        <color rgb="FF062A37"/>
        <rFont val="Arial"/>
        <family val="2"/>
      </rPr>
      <t>"Leon Dore" Sleeve Artwork Placement from Armhole Top Edge</t>
    </r>
  </si>
  <si>
    <t>ĐỊNH VỊ HÌNH IN "Leon Dore" TẠI TAY TỪ MÉP NÁCH</t>
  </si>
  <si>
    <r>
      <rPr>
        <sz val="11"/>
        <color rgb="FF062A37"/>
        <rFont val="Arial"/>
        <family val="2"/>
      </rPr>
      <t>thP848</t>
    </r>
  </si>
  <si>
    <t>Uneven 5 1/2 WR: KHÔNG CÂN ĐỐI 5 1/2" BÊN PHẢI NGƯỜI MẶC</t>
  </si>
  <si>
    <r>
      <rPr>
        <sz val="11"/>
        <color rgb="FF062A37"/>
        <rFont val="Arial"/>
        <family val="2"/>
      </rPr>
      <t>Center "Leon Dore" Sleeve Artwork on Sleeve Fold</t>
    </r>
  </si>
  <si>
    <t>ĐỊNH VỊ HÌNH IN "Leon Dore" TẠI TAY TẠI NẾP GẤP TAY</t>
  </si>
  <si>
    <r>
      <rPr>
        <sz val="11"/>
        <color rgb="FF062A37"/>
        <rFont val="Arial"/>
        <family val="2"/>
      </rPr>
      <t>oUvi5J</t>
    </r>
  </si>
  <si>
    <r>
      <rPr>
        <sz val="11"/>
        <color rgb="FF062A37"/>
        <rFont val="Arial"/>
        <family val="2"/>
      </rPr>
      <t>0 in</t>
    </r>
  </si>
  <si>
    <r>
      <rPr>
        <sz val="11"/>
        <color rgb="FF062A37"/>
        <rFont val="Arial"/>
        <family val="2"/>
      </rPr>
      <t>WR Sleeve Artwork Placement from Top of Cap</t>
    </r>
  </si>
  <si>
    <t>ĐỊNH VỊ HÌNH IN TẠI TAY TỪ ĐỈNH VAI CON</t>
  </si>
  <si>
    <r>
      <rPr>
        <sz val="11"/>
        <color rgb="FF062A37"/>
        <rFont val="Arial"/>
        <family val="2"/>
      </rPr>
      <t>S&amp;K428</t>
    </r>
  </si>
  <si>
    <t>Uneven 1 3/4" WR: KHÔNG CÂN ĐỐI 5 1/2" BÊN PHẢI NGƯỜI MẶC</t>
  </si>
  <si>
    <r>
      <rPr>
        <sz val="11"/>
        <color rgb="FF062A37"/>
        <rFont val="Arial"/>
        <family val="2"/>
      </rPr>
      <t>WR Sleeve Artwork Forward from Sleeve Fold</t>
    </r>
  </si>
  <si>
    <t>ĐỊNH VỊ HÌNH IN TẠI TAY TẠI NẾP GẤP TAY</t>
  </si>
  <si>
    <r>
      <rPr>
        <sz val="11"/>
        <color rgb="FF062A37"/>
        <rFont val="Arial"/>
        <family val="2"/>
      </rPr>
      <t>ffOdj2</t>
    </r>
  </si>
  <si>
    <t>1 1/2 in</t>
  </si>
  <si>
    <t>-5/8 in</t>
  </si>
  <si>
    <t>Uneven 7/8" WL: KHÔNG CÂN ĐỐI 7/8" BÊN TRÁI NGƯỜI MẶC</t>
  </si>
  <si>
    <r>
      <rPr>
        <sz val="11"/>
        <color rgb="FF062A37"/>
        <rFont val="Arial"/>
        <family val="2"/>
      </rPr>
      <t>WL "Foundation" Artwork From HPS</t>
    </r>
  </si>
  <si>
    <t>ĐỊNH VỊ HÌNH IN Foundation TẠI NGỰC TRÁI TỪ ĐỈNH VAI</t>
  </si>
  <si>
    <r>
      <rPr>
        <sz val="11"/>
        <color rgb="FF062A37"/>
        <rFont val="Arial"/>
        <family val="2"/>
      </rPr>
      <t>AVL8MZ</t>
    </r>
  </si>
  <si>
    <t>2 3/4 in</t>
  </si>
  <si>
    <r>
      <rPr>
        <sz val="11"/>
        <color rgb="FF062A37"/>
        <rFont val="Arial"/>
        <family val="2"/>
      </rPr>
      <t>"WL" Foundation Artwork From CF Line</t>
    </r>
  </si>
  <si>
    <t>ĐỊNH VỊ HÌNH IN Foundation TẠI NGỰC TRÁI TỪ GIỮA TRƯỚC</t>
  </si>
  <si>
    <r>
      <rPr>
        <sz val="11"/>
        <color rgb="FF062A37"/>
        <rFont val="Arial"/>
        <family val="2"/>
      </rPr>
      <t>dLgiWV</t>
    </r>
  </si>
  <si>
    <r>
      <rPr>
        <sz val="11"/>
        <color rgb="FF062A37"/>
        <rFont val="Arial"/>
        <family val="2"/>
      </rPr>
      <t>WL "Rose" Artwork Below "Foundation" Artwork</t>
    </r>
  </si>
  <si>
    <t>ĐỊNH VỊ HÌNH IN HOA HỒNG TẠI NGỰC TRÁI TỪ GIỮA TRƯỚC</t>
  </si>
  <si>
    <r>
      <rPr>
        <sz val="11"/>
        <color rgb="FF062A37"/>
        <rFont val="Arial"/>
        <family val="2"/>
      </rPr>
      <t>SK0DwY</t>
    </r>
  </si>
  <si>
    <r>
      <rPr>
        <sz val="11"/>
        <color rgb="FF062A37"/>
        <rFont val="Arial"/>
        <family val="2"/>
      </rPr>
      <t>WL "Rose" Artwork from CF Line</t>
    </r>
  </si>
  <si>
    <r>
      <rPr>
        <sz val="11"/>
        <color rgb="FF062A37"/>
        <rFont val="Arial"/>
        <family val="2"/>
      </rPr>
      <t>2p8Tjb</t>
    </r>
  </si>
  <si>
    <t>Keep as Sample: GIỮ NHƯ MẪU</t>
  </si>
  <si>
    <r>
      <rPr>
        <sz val="11"/>
        <color rgb="FF062A37"/>
        <rFont val="Arial"/>
        <family val="2"/>
      </rPr>
      <t>WR "NY International" Artwork from HPS</t>
    </r>
  </si>
  <si>
    <t>ĐỊNH VỊ HÌNH IN "NY International" TẠI NGỰC PHẢI TỪ ĐỈNH VAI</t>
  </si>
  <si>
    <r>
      <rPr>
        <sz val="11"/>
        <color rgb="FF062A37"/>
        <rFont val="Arial"/>
        <family val="2"/>
      </rPr>
      <t>UQNMGu</t>
    </r>
  </si>
  <si>
    <t>3 5/8 in</t>
  </si>
  <si>
    <t>4 3/8 in</t>
  </si>
  <si>
    <t>-7/8 in</t>
  </si>
  <si>
    <r>
      <rPr>
        <sz val="11"/>
        <color rgb="FF062A37"/>
        <rFont val="Arial"/>
        <family val="2"/>
      </rPr>
      <t>WR "NY International" Artwork From CF Line</t>
    </r>
  </si>
  <si>
    <t>ĐỊNH VỊ HÌNH IN "NY International" TẠI NGỰC PHẢI TỪ GIỮA TRƯỚC</t>
  </si>
  <si>
    <r>
      <rPr>
        <sz val="11"/>
        <color rgb="FF062A37"/>
        <rFont val="Arial"/>
        <family val="2"/>
      </rPr>
      <t>odKbM8</t>
    </r>
  </si>
  <si>
    <t>2 1/2 in</t>
  </si>
  <si>
    <r>
      <rPr>
        <sz val="11"/>
        <color rgb="FF062A37"/>
        <rFont val="Arial"/>
        <family val="2"/>
      </rPr>
      <t>CB Artwork Placement below CB Neck Seam</t>
    </r>
  </si>
  <si>
    <t>ĐỊNH VỊ HÌNH IN THÂN SAU DƯỚI ĐƯỜNG MAY CỔ SAU</t>
  </si>
  <si>
    <r>
      <rPr>
        <sz val="11"/>
        <color rgb="FF062A37"/>
        <rFont val="Arial"/>
        <family val="2"/>
      </rPr>
      <t>S&amp;K109</t>
    </r>
  </si>
  <si>
    <r>
      <rPr>
        <sz val="11"/>
        <color rgb="FF062A37"/>
        <rFont val="Arial"/>
        <family val="2"/>
      </rPr>
      <t>From CB neck seam to top Artwork</t>
    </r>
  </si>
  <si>
    <t>TỪ GIỮA ĐƯỜNG MAY CỔ ĐẾN ĐỈNH HÌNH IN</t>
  </si>
  <si>
    <t>4 1/4 in</t>
  </si>
  <si>
    <t>3 7/8 in</t>
  </si>
  <si>
    <r>
      <rPr>
        <sz val="11"/>
        <color rgb="FF062A37"/>
        <rFont val="Arial"/>
        <family val="2"/>
      </rPr>
      <t>Side Slit Height</t>
    </r>
  </si>
  <si>
    <t>CAO XẺ TÀ</t>
  </si>
  <si>
    <r>
      <rPr>
        <sz val="11"/>
        <color rgb="FF062A37"/>
        <rFont val="Arial"/>
        <family val="2"/>
      </rPr>
      <t>S&amp;K093</t>
    </r>
  </si>
  <si>
    <r>
      <rPr>
        <sz val="11"/>
        <color rgb="FF062A37"/>
        <rFont val="Arial"/>
        <family val="2"/>
      </rPr>
      <t>From bottom edge to top of slit</t>
    </r>
  </si>
  <si>
    <t>TỪ MÉP LAI ĐẾN ĐỈNH XẺ LAI</t>
  </si>
  <si>
    <t>1 3/8 in</t>
  </si>
  <si>
    <t xml:space="preserve">THÔNG SỐ </t>
  </si>
  <si>
    <r>
      <rPr>
        <b/>
        <sz val="14"/>
        <color rgb="FF052937"/>
        <rFont val="Arial"/>
        <family val="2"/>
      </rPr>
      <t>Sample Size: M</t>
    </r>
  </si>
  <si>
    <t xml:space="preserve">PPS- RCVD   </t>
  </si>
  <si>
    <t>ADJUST BY +/-</t>
  </si>
  <si>
    <t>Front Body Length</t>
  </si>
  <si>
    <t>HPS to bottom edge</t>
  </si>
  <si>
    <t>true</t>
  </si>
  <si>
    <t>Full</t>
  </si>
  <si>
    <t>27 1/4 in</t>
  </si>
  <si>
    <t>Back Body Length</t>
  </si>
  <si>
    <t>CB neck seam to bottom edge</t>
  </si>
  <si>
    <t>26 1/8 in</t>
  </si>
  <si>
    <t>Raglan Shoulder Slope</t>
  </si>
  <si>
    <t>XUÔI VAI RAGLAN</t>
  </si>
  <si>
    <t>9 1/2" out from CB, at HPS line</t>
  </si>
  <si>
    <t>9 1/2'' TỪ GIỮA SAU, TẠI ĐỈNH VAI</t>
  </si>
  <si>
    <t>false</t>
  </si>
  <si>
    <t>Front Raglan Seam Placement at Neck</t>
  </si>
  <si>
    <t>VỊ TRÍ ĐƯỜNG MAY RAGLAN TRƯỚC TẠI CỔ</t>
  </si>
  <si>
    <t>HPS to raglan seam along the neckline</t>
  </si>
  <si>
    <t>ĐỈNH VAI ĐẾN ĐƯỜNG MAY RAGLAN DỌC VIỀN CỔ</t>
  </si>
  <si>
    <t>Back Raglan Seam Placement at Neck</t>
  </si>
  <si>
    <t>VỊ TRÍ ĐƯỜNG MAY RAGLAN SAU TẠI CỔ</t>
  </si>
  <si>
    <t>HPS to raglan seam along neckline</t>
  </si>
  <si>
    <t>1 1/4 in</t>
  </si>
  <si>
    <t>Front Neck Drop</t>
  </si>
  <si>
    <t>HPS to neck seam</t>
  </si>
  <si>
    <t>Back Neck Drop</t>
  </si>
  <si>
    <t>FROM HPS LEVEL STRAIGHT DOWN TO CB NECK SEAM</t>
  </si>
  <si>
    <t>Back Neck Width</t>
  </si>
  <si>
    <t>RỘNG CỔ SAU</t>
  </si>
  <si>
    <t>Seam to seam at back neck, at HPS point</t>
  </si>
  <si>
    <t>Neck Trim Height</t>
  </si>
  <si>
    <t>TO BẢN BO CỔ</t>
  </si>
  <si>
    <t>Neck Seam to trim edge (before folded)</t>
  </si>
  <si>
    <t>Across Front</t>
  </si>
  <si>
    <t>7" dwn from HPS, Seam to seam</t>
  </si>
  <si>
    <t>Half</t>
  </si>
  <si>
    <t>3/8 in</t>
  </si>
  <si>
    <t>13 1/2 in</t>
  </si>
  <si>
    <t>Across Back</t>
  </si>
  <si>
    <t>7" dwn from HPS, Seam to Seam</t>
  </si>
  <si>
    <t>14 3/4 in</t>
  </si>
  <si>
    <t>Chest Width</t>
  </si>
  <si>
    <t>1" Below armhole- edge to edge</t>
  </si>
  <si>
    <t>Bottom Opening Width- At Edge</t>
  </si>
  <si>
    <t>At bottom edge</t>
  </si>
  <si>
    <t>Bottom Hem Height</t>
  </si>
  <si>
    <t>Bottom edge to stitch line or trim seam</t>
  </si>
  <si>
    <t>Sleeve Length from CB Neck</t>
  </si>
  <si>
    <t>3-point measure from CB Neck to shoulder point to sleeve edge</t>
  </si>
  <si>
    <t>33 3/4 in</t>
  </si>
  <si>
    <t>Armhole Drop</t>
  </si>
  <si>
    <t>Below HPS - measure perpendicular</t>
  </si>
  <si>
    <t>Bicep Width</t>
  </si>
  <si>
    <t>1" below armhole- edge to edge</t>
  </si>
  <si>
    <t>8 3/4 in</t>
  </si>
  <si>
    <t>Forearm Width</t>
  </si>
  <si>
    <t>9" up from sleeve cuff edge</t>
  </si>
  <si>
    <t>6 1/2 in</t>
  </si>
  <si>
    <t>Sleeve Opening Width 1" Above Rib Knit Seam</t>
  </si>
  <si>
    <t>Sleeve Opening Width- At Edge</t>
  </si>
  <si>
    <t>At edge</t>
  </si>
  <si>
    <t>Cuff Height</t>
  </si>
  <si>
    <t>Cuff edge to seam</t>
  </si>
  <si>
    <t>CF Artwork Placement below CF Neckline</t>
  </si>
  <si>
    <t>CB Artwork Placement below CB Neck Seam</t>
  </si>
  <si>
    <t>From CB neck seam to top Artwork</t>
  </si>
  <si>
    <t>Side Slit Height</t>
  </si>
  <si>
    <t>From bottom edge to top of slit</t>
  </si>
  <si>
    <t>SS24CT049 LS Mesh Tee</t>
  </si>
  <si>
    <t>FITTING DATE: 11/1/23</t>
  </si>
  <si>
    <t>MODEL/ATTENDEES: Jessica,Anthony,Lonz,Anastasiya</t>
  </si>
  <si>
    <t>STATUS: 1st Fit Approved to PPS</t>
  </si>
  <si>
    <t>11/7/23- Updated WR "NY International" Artwork from HPS and CF artwork placement.</t>
  </si>
  <si>
    <t>11/7/23- CẬP NHÂT HÌNH IN "NY International" TỪ ĐỈNH VAI VÀ HÌNH IN GIỮA TRƯỚC</t>
  </si>
  <si>
    <t>Fit Comments:</t>
  </si>
  <si>
    <t>1. Front neck drop came in -1/4”</t>
  </si>
  <si>
    <t>1. HẠ CỔ TRƯỚC MẪU BỊ HỤT 1/4"</t>
  </si>
  <si>
    <t>2. Increase shoulder to 18”</t>
  </si>
  <si>
    <t>2. TĂNG VAI 18"</t>
  </si>
  <si>
    <t>3. Armhole drop came in -3/8”, go back to spec.</t>
  </si>
  <si>
    <t>3. HẠ NÁCH MẪU BỊ ÂM 3/8". ĐIỀU CHỈNH THÔNG SỐ NẰM TRONG DUNG SAI.</t>
  </si>
  <si>
    <t>4. Follow revised sleeve length of 34”.</t>
  </si>
  <si>
    <t>4. LÀM THEO THÔNG SỐ DÀI TAY ĐÃ ĐIỀU CHỈNH 34"</t>
  </si>
  <si>
    <t>5. Reduce sleeve cap height -1/2”, see image.</t>
  </si>
  <si>
    <t>5. GIẢM THÔNG SỐ CAO ĐẦU TAY -1/2. XEM HÌNH.</t>
  </si>
  <si>
    <t>6. Reduce sleeve cap width -1/2”, measuring 2 1/2” from top of sleeve. See image.</t>
  </si>
  <si>
    <t>6. GIẢM RỘNG ĐẦU TAY -1/2", THÔNG SỐ 2 1/2" TỪ ĐẦU TAY. XEM HÌNH</t>
  </si>
  <si>
    <t>7. Keep bicep as sample at 8 3/8”</t>
  </si>
  <si>
    <t>7. GIỮ THÔNG SỐ BẮP TAY NHƯ MẪU 8 3/8"</t>
  </si>
  <si>
    <t>8. Forearm measurement point in TP was 12” from sleeve edge. Adjusting POM to have forearm measurement 9” from sleeve edge as standard. Increase forearm. See</t>
  </si>
  <si>
    <t>image.</t>
  </si>
  <si>
    <t>8. THÔNG SỐ CẲNG TAY TRÊN TP LÀ 12" TỪ MÉP TAY. ĐIỀU CHỈNH POM THÔNG SỐ CẲNG TAY 9" TỪ MÉP TAY NHƯ TIÊU CHUẨN. TĂNG CẲNG TAY. XEM HÌNH</t>
  </si>
  <si>
    <t>9. Leon dore sleeve artwork placement is uneven between WR and WL sleeve. Ensure its 5” from armhole top edge.</t>
  </si>
  <si>
    <t>9. ĐỊNH VỊ HÌNH IN "Leon dore" TRÊN TAY KHÔNG CÂN ĐỐI GIỮA TAY TRÁI VÀ TAY PHẢI. YÊU CẦU 5" TỪ NÁCH ĐẾN MÉP</t>
  </si>
  <si>
    <t>10. Bring other sleeve artwork forward to be 1 1/2” from sleeve fold. See image.</t>
  </si>
  <si>
    <t>10. DI CHUYỂN HÌNH IN ALD TRÊN TAY QUA 1 1/2" TỪ GẤP TAY. XEM HÌNH</t>
  </si>
  <si>
    <t>11. Other sleeve artwork also uneven from armhole between WR and WL. Ensure both sleeves have the artwork 2” from top edge.</t>
  </si>
  <si>
    <t>11.  HÌNH IN "ALD" ĐO  TỪ NÁCH CŨNG KHÔNG ĐỀU GIỮA TAY TRÁI VÀ TAY PHẢI. YÊU CẦU VỊ TRÍ HÌNH IN 2" TỪ MÉP CHO CẢ 2 TAY</t>
  </si>
  <si>
    <t>12. Keep other artwork placement as sample.</t>
  </si>
  <si>
    <t>12. GIỮ VỊ TRÍ CÁC HÌNH IN CÒN LẠI NHƯ MẪU</t>
  </si>
  <si>
    <t>13. Keep side slit height as sample.</t>
  </si>
  <si>
    <t>13. GIỮ CHIỀU CAO XẺ TÀ NHƯ MẪU</t>
  </si>
  <si>
    <t>Size Specifications -
Measurements / 1st PPS</t>
  </si>
  <si>
    <t>UA COMMENTS</t>
  </si>
  <si>
    <t>đề nghị chỉnh dung sai cho phù hợp</t>
  </si>
  <si>
    <t>Điều chỉnh cho phù hợp với góp ý của khách: "giảm cao đầu vai 1/2"</t>
  </si>
  <si>
    <t xml:space="preserve">COMMENT MẪU FIT </t>
  </si>
  <si>
    <t>CONSTRUCTION/ ARTWORK:</t>
  </si>
  <si>
    <t>CẤU TRÚC/ HÌNH THÊU</t>
  </si>
  <si>
    <t>1. Neck trim construction has been revised to a 5/8" tall bound collar with a 1/8" DN coverstitch.</t>
  </si>
  <si>
    <t>Cổ áo: Đổi thành viền bao 5/8" diễu 2k cữ 1/8" xung quanh</t>
  </si>
  <si>
    <t>a. See reference photos for construction/ shape.</t>
  </si>
  <si>
    <t>Vui lòng xem mẫu kèm theo</t>
  </si>
  <si>
    <t>2. Placket will now have (2) buttons + (1) button on the neck trim at CF.</t>
  </si>
  <si>
    <t>Nẹp nút có 2 nút và 1 nút ở viền cổ</t>
  </si>
  <si>
    <t>a. Buttonholes on placket will stay vertical.</t>
  </si>
  <si>
    <t>2 khuy dọc trên nẹp cổ</t>
  </si>
  <si>
    <t>b. Buttonhole on neck trim is horizontal like the ref. photo.</t>
  </si>
  <si>
    <t>1 khuy ngang trên bo cổ như hình minh họa</t>
  </si>
  <si>
    <t>3. Note that embroidered artwork on the 1st fit is in the wrong place, with the wrong colors.</t>
  </si>
  <si>
    <t>Hình thêu bị sai vị trí và màu sắc</t>
  </si>
  <si>
    <t>a. Embroidered artwork should be near the WL hem--- follow spec page for the placement.</t>
  </si>
  <si>
    <t>Hình thêu trên gần lai trái người mặc - xem trang thông số để biết vị trí</t>
  </si>
  <si>
    <t>b. Embroidered artwork should be tonal to the body.</t>
  </si>
  <si>
    <t>Màu hình thêu tệp với màu thân áo</t>
  </si>
  <si>
    <t>4. Please add a 1/2" horizontal bartack above the side slits to secure.</t>
  </si>
  <si>
    <t>Cần bổ sung bọ ngang 1/2" ở đầu xẻ tà để an toàn</t>
  </si>
  <si>
    <t>FIT COMMENTS:</t>
  </si>
  <si>
    <t>1. Increase the front neck drop and the neck width by 1/4".</t>
  </si>
  <si>
    <t>Tăng hạ cổ trước và ngang cổ 1/4"</t>
  </si>
  <si>
    <t>2. Bound neck trim height will be 5/8" tall.</t>
  </si>
  <si>
    <t>Viền bao cổ 5/8"</t>
  </si>
  <si>
    <t>3. Shoulder slope is okay as the sample.</t>
  </si>
  <si>
    <t>Xuôi vai giữ nguyên như mẫu fit</t>
  </si>
  <si>
    <t>4. Please increase the shoulder width by 1/2". Keep the same cap height. Cap feels slightly too short on this sample.</t>
  </si>
  <si>
    <t>Tăng ngang vai 1/2", giữ nguyên vai con nhưng cảm giác vai con trên mẫu hơi ngắn</t>
  </si>
  <si>
    <t>5. Bring the across front and across back widths, back to spec.</t>
  </si>
  <si>
    <t>Vui lòng đảm bảo Ngang ngực - dưới cao vai 7"/ Ngang lưng - dưới cao vai 7" đúng theo thông số</t>
  </si>
  <si>
    <t>6. Increase the chest width 1/2" for a bit more ease.</t>
  </si>
  <si>
    <t>Tăng thông số Ngang ngực 1/2" để người mặc thoải mái</t>
  </si>
  <si>
    <t>7. Ensure that bottom opening width (measure at the top of the side slits) is the same as the chest width.</t>
  </si>
  <si>
    <t>8. Reduce the sleeve length 1/2".</t>
  </si>
  <si>
    <t>Giảm dài tay áo 1/2"</t>
  </si>
  <si>
    <t>9. Drop the armhole 1/4".</t>
  </si>
  <si>
    <t>Hạ nách thêm 1/4"</t>
  </si>
  <si>
    <t>10. Ensure placket length is 9"</t>
  </si>
  <si>
    <t>Đảm bảo dài nẹp trụ 9"</t>
  </si>
  <si>
    <t>11. Please follow the embroidery placement.</t>
  </si>
  <si>
    <t>Kiểm tra vị trí hình thêu đúng theo yêu cầu</t>
  </si>
  <si>
    <r>
      <rPr>
        <b/>
        <u/>
        <sz val="18"/>
        <color theme="1"/>
        <rFont val="Calibri"/>
        <family val="2"/>
        <scheme val="minor"/>
      </rPr>
      <t xml:space="preserve">VIỀN CỔ: 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ĐỔI CẤU TRÚC VIỀN BAO 5/8" Ở CỔ, DIỄU 2 KIM CỮ 1/8"
NẸP TRỤ BẰNG VẢI CHÍNH 
CÓ 3 NÚT  ( KHUY DỌC TRÊN NẸP TRỤ, KHUY NGANG TRÊN BO CỔ) 
DIỄU MÍ 1K XUNG QUANH ĐÁY HỘP TRỤ 1 1/4" X 1 1/4" </t>
    </r>
  </si>
  <si>
    <r>
      <rPr>
        <b/>
        <sz val="12"/>
        <color rgb="FF052937"/>
        <rFont val="Arial"/>
        <family val="2"/>
      </rPr>
      <t>Measured Size: M</t>
    </r>
  </si>
  <si>
    <t>Size Specifications -
Measurements / 1st fit</t>
  </si>
  <si>
    <t>THÔNG SỐ -  MẪU FIT</t>
  </si>
  <si>
    <t xml:space="preserve">POINT OF MEASURE </t>
  </si>
  <si>
    <t>CODE</t>
  </si>
  <si>
    <t xml:space="preserve">HOW TO MEASURE  </t>
  </si>
  <si>
    <t>TOLERANCE</t>
  </si>
  <si>
    <t>EXPECTED</t>
  </si>
  <si>
    <t>1ST FIT - RCVD</t>
  </si>
  <si>
    <t>VARIANCE</t>
  </si>
  <si>
    <t xml:space="preserve">REVISED SPEC                  </t>
  </si>
  <si>
    <r>
      <rPr>
        <sz val="12"/>
        <color rgb="FF052937"/>
        <rFont val="Arial"/>
        <family val="2"/>
      </rPr>
      <t>Front Body Length</t>
    </r>
  </si>
  <si>
    <t>Dài thân trước</t>
  </si>
  <si>
    <r>
      <rPr>
        <sz val="12"/>
        <color rgb="FF052937"/>
        <rFont val="Arial"/>
        <family val="2"/>
      </rPr>
      <t>S&amp;K01</t>
    </r>
  </si>
  <si>
    <r>
      <rPr>
        <sz val="12"/>
        <color rgb="FF052937"/>
        <rFont val="Arial"/>
        <family val="2"/>
      </rPr>
      <t>HPS to bottom edge</t>
    </r>
  </si>
  <si>
    <t>Đo từ cao vai đến mép lai</t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</si>
  <si>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</si>
  <si>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</si>
  <si>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1/2 in</t>
    </r>
  </si>
  <si>
    <r>
      <rPr>
        <b/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</si>
  <si>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</si>
  <si>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-1/4 in</t>
    </r>
  </si>
  <si>
    <r>
      <rPr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</si>
  <si>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Back Body Length</t>
    </r>
  </si>
  <si>
    <t>Dài thân sau</t>
  </si>
  <si>
    <r>
      <rPr>
        <sz val="12"/>
        <color rgb="FF052937"/>
        <rFont val="Arial"/>
        <family val="2"/>
      </rPr>
      <t>S&amp;K02</t>
    </r>
  </si>
  <si>
    <r>
      <rPr>
        <sz val="12"/>
        <color rgb="FF052937"/>
        <rFont val="Arial"/>
        <family val="2"/>
      </rPr>
      <t>CB neck seam to bottom edge</t>
    </r>
  </si>
  <si>
    <t>Đo từ ĐM giữa cổ sau đến mép lai</t>
  </si>
  <si>
    <r>
      <rPr>
        <b/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</si>
  <si>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27 in</t>
    </r>
  </si>
  <si>
    <r>
      <rPr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</si>
  <si>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Front Neck Drop</t>
    </r>
  </si>
  <si>
    <t>Hạ cổ trước</t>
  </si>
  <si>
    <r>
      <rPr>
        <sz val="12"/>
        <color rgb="FF052937"/>
        <rFont val="Arial"/>
        <family val="2"/>
      </rPr>
      <t>S&amp;K04</t>
    </r>
  </si>
  <si>
    <r>
      <rPr>
        <sz val="12"/>
        <color rgb="FF052937"/>
        <rFont val="Arial"/>
        <family val="2"/>
      </rPr>
      <t>HPS to neck seam</t>
    </r>
  </si>
  <si>
    <t>Đo từ cao vai đến ĐM  cổ áo</t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</si>
  <si>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</si>
  <si>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</si>
  <si>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b/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</si>
  <si>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</si>
  <si>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</si>
  <si>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</si>
  <si>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Increase 1/4"</t>
    </r>
    <r>
      <rPr>
        <sz val="12"/>
        <rFont val="Arial"/>
        <family val="2"/>
      </rPr>
      <t xml:space="preserve"> &gt; </t>
    </r>
    <r>
      <rPr>
        <b/>
        <sz val="12"/>
        <rFont val="Arial"/>
        <family val="2"/>
      </rPr>
      <t>Tăng 1/4"</t>
    </r>
  </si>
  <si>
    <r>
      <rPr>
        <sz val="12"/>
        <color rgb="FF052937"/>
        <rFont val="Arial"/>
        <family val="2"/>
      </rPr>
      <t>Back Neck Drop</t>
    </r>
  </si>
  <si>
    <t>Hạ cổ sau</t>
  </si>
  <si>
    <r>
      <rPr>
        <sz val="12"/>
        <color rgb="FF052937"/>
        <rFont val="Arial"/>
        <family val="2"/>
      </rPr>
      <t>S&amp;K05</t>
    </r>
  </si>
  <si>
    <r>
      <rPr>
        <b/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</si>
  <si>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</si>
  <si>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Back Neck Width</t>
    </r>
  </si>
  <si>
    <t>Ngang cổ sau</t>
  </si>
  <si>
    <r>
      <rPr>
        <sz val="12"/>
        <color rgb="FF052937"/>
        <rFont val="Arial"/>
        <family val="2"/>
      </rPr>
      <t>S&amp;K06</t>
    </r>
  </si>
  <si>
    <r>
      <rPr>
        <sz val="12"/>
        <color rgb="FF052937"/>
        <rFont val="Arial"/>
        <family val="2"/>
      </rPr>
      <t>Seam to seam at back neck, at HPS point</t>
    </r>
  </si>
  <si>
    <t>Đo từ ĐM đến ĐM ở cổ sau, tại cao vai</t>
  </si>
  <si>
    <r>
      <rPr>
        <sz val="12"/>
        <color rgb="FF052937"/>
        <rFont val="Arial"/>
        <family val="2"/>
      </rPr>
      <t>1/4 in</t>
    </r>
  </si>
  <si>
    <r>
      <rPr>
        <b/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</si>
  <si>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</si>
  <si>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</si>
  <si>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r>
      <rPr>
        <sz val="12"/>
        <color rgb="FF052937"/>
        <rFont val="Arial"/>
        <family val="2"/>
      </rPr>
      <t>Neck Trim Height</t>
    </r>
  </si>
  <si>
    <t xml:space="preserve">Cao bo cổ </t>
  </si>
  <si>
    <r>
      <rPr>
        <sz val="12"/>
        <color rgb="FF052937"/>
        <rFont val="Arial"/>
        <family val="2"/>
      </rPr>
      <t>S&amp;K25 4</t>
    </r>
  </si>
  <si>
    <r>
      <rPr>
        <sz val="12"/>
        <color rgb="FF052937"/>
        <rFont val="Arial"/>
        <family val="2"/>
      </rPr>
      <t>Neck Seam to trim edge (before folded)</t>
    </r>
  </si>
  <si>
    <t>Đo từ ĐM đến mép bo cổ ( trước khi gấp bo)</t>
  </si>
  <si>
    <r>
      <rPr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</si>
  <si>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-1/8 in</t>
    </r>
  </si>
  <si>
    <r>
      <rPr>
        <sz val="12"/>
        <color rgb="FF052937"/>
        <rFont val="Arial"/>
        <family val="2"/>
      </rPr>
      <t>5/8 in</t>
    </r>
  </si>
  <si>
    <r>
      <rPr>
        <sz val="12"/>
        <color rgb="FF052937"/>
        <rFont val="Arial"/>
        <family val="2"/>
      </rPr>
      <t>Neck trim construction has changed</t>
    </r>
    <r>
      <rPr>
        <sz val="12"/>
        <rFont val="Arial"/>
        <family val="2"/>
      </rPr>
      <t xml:space="preserve"> .. </t>
    </r>
    <r>
      <rPr>
        <b/>
        <sz val="12"/>
        <rFont val="Arial"/>
        <family val="2"/>
      </rPr>
      <t>Viền cổ đôi thành viền bao 5/8"</t>
    </r>
  </si>
  <si>
    <r>
      <rPr>
        <sz val="12"/>
        <color rgb="FF052937"/>
        <rFont val="Arial"/>
        <family val="2"/>
      </rPr>
      <t>Shoulder Slope</t>
    </r>
  </si>
  <si>
    <t>Xuôi vai</t>
  </si>
  <si>
    <r>
      <rPr>
        <sz val="12"/>
        <color rgb="FF052937"/>
        <rFont val="Arial"/>
        <family val="2"/>
      </rPr>
      <t>S&amp;K08</t>
    </r>
  </si>
  <si>
    <r>
      <rPr>
        <sz val="12"/>
        <color rgb="FF052937"/>
        <rFont val="Arial"/>
        <family val="2"/>
      </rPr>
      <t>Shoulder point perpendicular to HPS</t>
    </r>
  </si>
  <si>
    <t>Đo từ cao vai đến điểm ngang đầu vai</t>
  </si>
  <si>
    <r>
      <rPr>
        <b/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</si>
  <si>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2 in</t>
    </r>
  </si>
  <si>
    <t>Okay</t>
  </si>
  <si>
    <r>
      <rPr>
        <sz val="12"/>
        <color rgb="FF052937"/>
        <rFont val="Arial"/>
        <family val="2"/>
      </rPr>
      <t>Across Shoulder</t>
    </r>
  </si>
  <si>
    <t>Ngang vai</t>
  </si>
  <si>
    <r>
      <rPr>
        <sz val="12"/>
        <color rgb="FF052937"/>
        <rFont val="Arial"/>
        <family val="2"/>
      </rPr>
      <t>S&amp;K09</t>
    </r>
  </si>
  <si>
    <r>
      <rPr>
        <sz val="12"/>
        <color rgb="FF052937"/>
        <rFont val="Arial"/>
        <family val="2"/>
      </rPr>
      <t>Seam to seam</t>
    </r>
  </si>
  <si>
    <t xml:space="preserve">Đo từ ĐM đến ĐM </t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</si>
  <si>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</si>
  <si>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3/8 in</t>
    </r>
  </si>
  <si>
    <r>
      <rPr>
        <b/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</si>
  <si>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</si>
  <si>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17 1/4 in</t>
    </r>
  </si>
  <si>
    <r>
      <rPr>
        <sz val="12"/>
        <color rgb="FF052937"/>
        <rFont val="Arial"/>
        <family val="2"/>
      </rPr>
      <t>Increase 1/2"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 tăng 1/2"</t>
    </r>
  </si>
  <si>
    <r>
      <rPr>
        <sz val="12"/>
        <color rgb="FF052937"/>
        <rFont val="Arial"/>
        <family val="2"/>
      </rPr>
      <t>Across Front</t>
    </r>
  </si>
  <si>
    <t>Ngang ngực - dưới cao vai 7"</t>
  </si>
  <si>
    <r>
      <rPr>
        <sz val="12"/>
        <color rgb="FF052937"/>
        <rFont val="Arial"/>
        <family val="2"/>
      </rPr>
      <t>S&amp;K01 0</t>
    </r>
  </si>
  <si>
    <r>
      <rPr>
        <sz val="12"/>
        <color rgb="FF052937"/>
        <rFont val="Arial"/>
        <family val="2"/>
      </rPr>
      <t>7" dwn from HPS, Seam to seam</t>
    </r>
  </si>
  <si>
    <t>Hạ 7" từ cao vai, đo từ ĐM đến ĐM.</t>
  </si>
  <si>
    <r>
      <rPr>
        <b/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</si>
  <si>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14 1/2 in</t>
    </r>
  </si>
  <si>
    <r>
      <rPr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</si>
  <si>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Bring back to spec</t>
    </r>
    <r>
      <rPr>
        <sz val="12"/>
        <rFont val="Arial"/>
        <family val="2"/>
      </rPr>
      <t xml:space="preserve"> &gt;&gt; </t>
    </r>
    <r>
      <rPr>
        <b/>
        <sz val="12"/>
        <rFont val="Arial"/>
        <family val="2"/>
      </rPr>
      <t>đảm bảo thông số trong dung sai</t>
    </r>
  </si>
  <si>
    <r>
      <rPr>
        <sz val="12"/>
        <color rgb="FF052937"/>
        <rFont val="Arial"/>
        <family val="2"/>
      </rPr>
      <t>Across Back</t>
    </r>
  </si>
  <si>
    <t>Ngang lưng - dưới cao vai 7"</t>
  </si>
  <si>
    <r>
      <rPr>
        <sz val="12"/>
        <color rgb="FF052937"/>
        <rFont val="Arial"/>
        <family val="2"/>
      </rPr>
      <t>S&amp;K01 1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</si>
  <si>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</si>
  <si>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</si>
  <si>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</si>
  <si>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-1/2 in</t>
    </r>
  </si>
  <si>
    <r>
      <rPr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</si>
  <si>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Chest Width</t>
    </r>
  </si>
  <si>
    <t>Ngang ngực - dưới nách 1"</t>
  </si>
  <si>
    <r>
      <rPr>
        <sz val="12"/>
        <color rgb="FF052937"/>
        <rFont val="Arial"/>
        <family val="2"/>
      </rPr>
      <t>S&amp;K01 2</t>
    </r>
  </si>
  <si>
    <r>
      <rPr>
        <sz val="12"/>
        <color rgb="FF052937"/>
        <rFont val="Arial"/>
        <family val="2"/>
      </rPr>
      <t>1" Below armhole- edge to edge</t>
    </r>
  </si>
  <si>
    <t>Hạ 1" dưới ngã tư nách, đo từ mép đến mép</t>
  </si>
  <si>
    <r>
      <rPr>
        <b/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</si>
  <si>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</si>
  <si>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3/4 in</t>
    </r>
  </si>
  <si>
    <r>
      <rPr>
        <sz val="12"/>
        <color rgb="FF052937"/>
        <rFont val="Arial"/>
        <family val="2"/>
      </rPr>
      <t>Bottom Opening Width- At Edge</t>
    </r>
  </si>
  <si>
    <t xml:space="preserve">Ngang lai tại mép </t>
  </si>
  <si>
    <r>
      <rPr>
        <sz val="12"/>
        <color rgb="FF052937"/>
        <rFont val="Arial"/>
        <family val="2"/>
      </rPr>
      <t>S&amp;K01 3</t>
    </r>
  </si>
  <si>
    <r>
      <rPr>
        <sz val="12"/>
        <color rgb="FF052937"/>
        <rFont val="Arial"/>
        <family val="2"/>
      </rPr>
      <t>At bottom edge</t>
    </r>
  </si>
  <si>
    <r>
      <t xml:space="preserve">Đo tại mép lai
</t>
    </r>
    <r>
      <rPr>
        <b/>
        <i/>
        <sz val="12"/>
        <rFont val="Arial"/>
        <family val="2"/>
      </rPr>
      <t xml:space="preserve">&gt;&gt; đổi thành đo tại đầu xẻ tà 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</si>
  <si>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</si>
  <si>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-3/4 in</t>
    </r>
  </si>
  <si>
    <r>
      <rPr>
        <sz val="12"/>
        <color rgb="FF052937"/>
        <rFont val="Arial"/>
        <family val="2"/>
      </rPr>
      <t>Measuring at top of side slit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&gt;&gt; đo tại đầu xẻ tà</t>
    </r>
  </si>
  <si>
    <r>
      <rPr>
        <sz val="12"/>
        <color rgb="FF052937"/>
        <rFont val="Arial"/>
        <family val="2"/>
      </rPr>
      <t>Bottom Trim Height</t>
    </r>
  </si>
  <si>
    <t>Cao lai</t>
  </si>
  <si>
    <r>
      <rPr>
        <sz val="12"/>
        <color rgb="FF052937"/>
        <rFont val="Arial"/>
        <family val="2"/>
      </rPr>
      <t>S&amp;K83</t>
    </r>
  </si>
  <si>
    <r>
      <rPr>
        <sz val="12"/>
        <color rgb="FF052937"/>
        <rFont val="Arial"/>
        <family val="2"/>
      </rPr>
      <t>Bottom edge to top of trim</t>
    </r>
  </si>
  <si>
    <t>Đo từ Đm đến mép lai</t>
  </si>
  <si>
    <r>
      <rPr>
        <b/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</si>
  <si>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Sleeve Length from CB Neck</t>
    </r>
  </si>
  <si>
    <t>Dài tay áo từ giữa cổ sau</t>
  </si>
  <si>
    <r>
      <rPr>
        <sz val="12"/>
        <color rgb="FF052937"/>
        <rFont val="Arial"/>
        <family val="2"/>
      </rPr>
      <t>S&amp;K03 2</t>
    </r>
  </si>
  <si>
    <r>
      <rPr>
        <sz val="12"/>
        <color rgb="FF052937"/>
        <rFont val="Arial"/>
        <family val="2"/>
      </rPr>
      <t>3-point measure from CB Neck to shoulder point to sleeve edge</t>
    </r>
  </si>
  <si>
    <t>Đo 3 điểm từ giữa cổ sau, đầu vai đến mép tay áo</t>
  </si>
  <si>
    <r>
      <rPr>
        <b/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</si>
  <si>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</si>
  <si>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34 1/2 in</t>
    </r>
  </si>
  <si>
    <r>
      <rPr>
        <sz val="12"/>
        <color rgb="FF052937"/>
        <rFont val="Arial"/>
        <family val="2"/>
      </rPr>
      <t>Reduce 1/2"</t>
    </r>
    <r>
      <rPr>
        <b/>
        <sz val="12"/>
        <rFont val="Arial"/>
        <family val="2"/>
      </rPr>
      <t xml:space="preserve"> &gt;&gt; giảm 1/2"</t>
    </r>
  </si>
  <si>
    <r>
      <rPr>
        <sz val="12"/>
        <color rgb="FF052937"/>
        <rFont val="Arial"/>
        <family val="2"/>
      </rPr>
      <t>Armhole Drop</t>
    </r>
  </si>
  <si>
    <t>Hạ nách</t>
  </si>
  <si>
    <r>
      <rPr>
        <sz val="12"/>
        <color rgb="FF052937"/>
        <rFont val="Arial"/>
        <family val="2"/>
      </rPr>
      <t>S&amp;K01 6</t>
    </r>
  </si>
  <si>
    <r>
      <rPr>
        <sz val="12"/>
        <color rgb="FF052937"/>
        <rFont val="Arial"/>
        <family val="2"/>
      </rPr>
      <t>Below HPS - measure perpendicular</t>
    </r>
  </si>
  <si>
    <t>Hạ từ cao vai đến điểm ngang ngã 4 nách</t>
  </si>
  <si>
    <r>
      <rPr>
        <b/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</si>
  <si>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</si>
  <si>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11 in</t>
    </r>
  </si>
  <si>
    <r>
      <t xml:space="preserve">Drop armhole 1/4"
</t>
    </r>
    <r>
      <rPr>
        <b/>
        <sz val="12"/>
        <color rgb="FF052937"/>
        <rFont val="Arial"/>
        <family val="2"/>
      </rPr>
      <t>hạ thêm 1/4"</t>
    </r>
  </si>
  <si>
    <r>
      <rPr>
        <sz val="12"/>
        <color rgb="FF052937"/>
        <rFont val="Arial"/>
        <family val="2"/>
      </rPr>
      <t>Bicep Width</t>
    </r>
  </si>
  <si>
    <t>Ngang bắp tay</t>
  </si>
  <si>
    <r>
      <rPr>
        <sz val="12"/>
        <color rgb="FF052937"/>
        <rFont val="Arial"/>
        <family val="2"/>
      </rPr>
      <t>S&amp;K01 7</t>
    </r>
  </si>
  <si>
    <r>
      <rPr>
        <sz val="12"/>
        <color rgb="FF052937"/>
        <rFont val="Arial"/>
        <family val="2"/>
      </rPr>
      <t>1" below armhole- edge to edge</t>
    </r>
  </si>
  <si>
    <r>
      <rPr>
        <sz val="12"/>
        <color rgb="FF052937"/>
        <rFont val="Arial"/>
        <family val="2"/>
      </rPr>
      <t>Forearm Width</t>
    </r>
  </si>
  <si>
    <t>Ngang khuỷu tay</t>
  </si>
  <si>
    <r>
      <rPr>
        <sz val="12"/>
        <color rgb="FF052937"/>
        <rFont val="Arial"/>
        <family val="2"/>
      </rPr>
      <t>S&amp;K03 3</t>
    </r>
  </si>
  <si>
    <r>
      <rPr>
        <sz val="12"/>
        <color rgb="FF052937"/>
        <rFont val="Arial"/>
        <family val="2"/>
      </rPr>
      <t>9" up from sleeve cuff edge</t>
    </r>
  </si>
  <si>
    <t>Đo ngang ở mép, từ mép lai tay lên 9"</t>
  </si>
  <si>
    <r>
      <rPr>
        <b/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</si>
  <si>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</si>
  <si>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Sleeve Opening Width- At Seam</t>
    </r>
  </si>
  <si>
    <t>Cửa tay - tại ĐM</t>
  </si>
  <si>
    <r>
      <rPr>
        <sz val="12"/>
        <color rgb="FF052937"/>
        <rFont val="Arial"/>
        <family val="2"/>
      </rPr>
      <t>S&amp;K03 4</t>
    </r>
  </si>
  <si>
    <r>
      <rPr>
        <sz val="12"/>
        <color rgb="FF052937"/>
        <rFont val="Arial"/>
        <family val="2"/>
      </rPr>
      <t>Width at Seam</t>
    </r>
  </si>
  <si>
    <t>Đo ngang tại đường may</t>
  </si>
  <si>
    <r>
      <rPr>
        <b/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</si>
  <si>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</si>
  <si>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Sleeve Opening Width- At Edge</t>
    </r>
  </si>
  <si>
    <t>Cửa tay - tại mép</t>
  </si>
  <si>
    <r>
      <rPr>
        <sz val="12"/>
        <color rgb="FF052937"/>
        <rFont val="Arial"/>
        <family val="2"/>
      </rPr>
      <t>S&amp;K73</t>
    </r>
  </si>
  <si>
    <r>
      <rPr>
        <sz val="12"/>
        <color rgb="FF052937"/>
        <rFont val="Arial"/>
        <family val="2"/>
      </rPr>
      <t>At edge</t>
    </r>
  </si>
  <si>
    <t>Đo ngang tại mép lai</t>
  </si>
  <si>
    <r>
      <rPr>
        <b/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</si>
  <si>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</si>
  <si>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Sleeve Cuff Height</t>
    </r>
  </si>
  <si>
    <t>Cao bo tay</t>
  </si>
  <si>
    <r>
      <rPr>
        <sz val="12"/>
        <color rgb="FF052937"/>
        <rFont val="Arial"/>
        <family val="2"/>
      </rPr>
      <t>S&amp;K36</t>
    </r>
  </si>
  <si>
    <r>
      <rPr>
        <sz val="12"/>
        <color rgb="FF052937"/>
        <rFont val="Arial"/>
        <family val="2"/>
      </rPr>
      <t>Cuff edge to seam</t>
    </r>
  </si>
  <si>
    <t>Đo từ ĐM đến mép bo tay</t>
  </si>
  <si>
    <r>
      <rPr>
        <b/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</si>
  <si>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</si>
  <si>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CF Placket Length</t>
    </r>
  </si>
  <si>
    <t>Dài trụ áo</t>
  </si>
  <si>
    <r>
      <rPr>
        <sz val="12"/>
        <color rgb="FF052937"/>
        <rFont val="Arial"/>
        <family val="2"/>
      </rPr>
      <t>S&amp;K81</t>
    </r>
  </si>
  <si>
    <r>
      <rPr>
        <sz val="12"/>
        <color rgb="FF052937"/>
        <rFont val="Arial"/>
        <family val="2"/>
      </rPr>
      <t>CF neck drop to bottom of placket</t>
    </r>
  </si>
  <si>
    <t>Đo từ giữa cổ trước đến đáy trụ</t>
  </si>
  <si>
    <r>
      <rPr>
        <b/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</si>
  <si>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8 3/4 in</t>
    </r>
  </si>
  <si>
    <r>
      <rPr>
        <sz val="12"/>
        <color rgb="FF052937"/>
        <rFont val="Arial"/>
        <family val="2"/>
      </rPr>
      <t>9 in</t>
    </r>
  </si>
  <si>
    <r>
      <t xml:space="preserve">Back to spec </t>
    </r>
    <r>
      <rPr>
        <b/>
        <sz val="12"/>
        <color rgb="FF052937"/>
        <rFont val="Arial"/>
        <family val="2"/>
      </rPr>
      <t>&gt;&gt; theo trang thông số</t>
    </r>
  </si>
  <si>
    <r>
      <rPr>
        <sz val="12"/>
        <color rgb="FF052937"/>
        <rFont val="Arial"/>
        <family val="2"/>
      </rPr>
      <t>CF Placket Width</t>
    </r>
  </si>
  <si>
    <t>Rộng trụ áo</t>
  </si>
  <si>
    <r>
      <rPr>
        <sz val="12"/>
        <color rgb="FF052937"/>
        <rFont val="Arial"/>
        <family val="2"/>
      </rPr>
      <t>S&amp;K82</t>
    </r>
  </si>
  <si>
    <r>
      <rPr>
        <sz val="12"/>
        <color rgb="FF052937"/>
        <rFont val="Arial"/>
        <family val="2"/>
      </rPr>
      <t>Width of placket edge to edge</t>
    </r>
  </si>
  <si>
    <t>Đo ngang từ mép đến mép</t>
  </si>
  <si>
    <r>
      <rPr>
        <b/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</si>
  <si>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</si>
  <si>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Box Stitch Height</t>
    </r>
  </si>
  <si>
    <t>Cao đáy trụ</t>
  </si>
  <si>
    <r>
      <rPr>
        <sz val="12"/>
        <color rgb="FF052937"/>
        <rFont val="Arial"/>
        <family val="2"/>
      </rPr>
      <t>S&amp;K49 0</t>
    </r>
  </si>
  <si>
    <t>Từ mép lai đến đầu xẻ tà</t>
  </si>
  <si>
    <r>
      <rPr>
        <b/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</si>
  <si>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Side Slit Height</t>
    </r>
  </si>
  <si>
    <t>Dài xẻ tà</t>
  </si>
  <si>
    <r>
      <rPr>
        <sz val="12"/>
        <color rgb="FF052937"/>
        <rFont val="Arial"/>
        <family val="2"/>
      </rPr>
      <t>S&amp;K93</t>
    </r>
  </si>
  <si>
    <r>
      <rPr>
        <sz val="12"/>
        <color rgb="FF052937"/>
        <rFont val="Arial"/>
        <family val="2"/>
      </rPr>
      <t>From bottom edge to top of slit</t>
    </r>
  </si>
  <si>
    <r>
      <rPr>
        <b/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</si>
  <si>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</si>
  <si>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Embroidery placement in from Sideseam</t>
    </r>
  </si>
  <si>
    <t>Vị trí hình thêu từ sườn</t>
  </si>
  <si>
    <r>
      <rPr>
        <sz val="12"/>
        <color rgb="FF052937"/>
        <rFont val="Arial"/>
        <family val="2"/>
      </rPr>
      <t>S&amp;K14 2</t>
    </r>
  </si>
  <si>
    <r>
      <rPr>
        <b/>
        <sz val="12"/>
        <color rgb="FF052937"/>
        <rFont val="Arial"/>
        <family val="2"/>
      </rPr>
      <t>3 in</t>
    </r>
  </si>
  <si>
    <r>
      <rPr>
        <sz val="12"/>
        <color rgb="FF052937"/>
        <rFont val="Arial"/>
        <family val="2"/>
      </rPr>
      <t>3 in</t>
    </r>
  </si>
  <si>
    <r>
      <t xml:space="preserve">Logo placement is in the wrong place. Please move it to the WL side near the hem.
</t>
    </r>
    <r>
      <rPr>
        <b/>
        <sz val="12"/>
        <color rgb="FF052937"/>
        <rFont val="Arial"/>
        <family val="2"/>
      </rPr>
      <t>&gt;&gt; Vị trí thêu bị sai vui lòng thoe trang thông số</t>
    </r>
  </si>
  <si>
    <r>
      <rPr>
        <sz val="12"/>
        <color rgb="FF052937"/>
        <rFont val="Arial"/>
        <family val="2"/>
      </rPr>
      <t>Embroidery Placement Up from Bottom Hem Edge</t>
    </r>
  </si>
  <si>
    <t>Vị trí hình thêu từ mép ao</t>
  </si>
  <si>
    <r>
      <rPr>
        <sz val="12"/>
        <color rgb="FF052937"/>
        <rFont val="Arial"/>
        <family val="2"/>
      </rPr>
      <t>S&amp;K37 0</t>
    </r>
  </si>
  <si>
    <t xml:space="preserve">Size Specifications -
Measurements </t>
  </si>
  <si>
    <t>THÔNG SỐ (cập nhật 18/5)</t>
  </si>
  <si>
    <r>
      <rPr>
        <sz val="11"/>
        <color rgb="FF052937"/>
        <rFont val="Arial"/>
        <family val="2"/>
      </rPr>
      <t>Front Body Length</t>
    </r>
  </si>
  <si>
    <r>
      <rPr>
        <sz val="11"/>
        <color rgb="FF052937"/>
        <rFont val="Arial"/>
        <family val="2"/>
      </rPr>
      <t>S&amp;K01</t>
    </r>
  </si>
  <si>
    <r>
      <rPr>
        <sz val="11"/>
        <color rgb="FF052937"/>
        <rFont val="Arial"/>
        <family val="2"/>
      </rPr>
      <t>HPS to bottom edge</t>
    </r>
  </si>
  <si>
    <r>
      <rPr>
        <sz val="11"/>
        <color rgb="FF052937"/>
        <rFont val="Arial"/>
        <family val="2"/>
      </rPr>
      <t>true</t>
    </r>
  </si>
  <si>
    <r>
      <rPr>
        <sz val="11"/>
        <color rgb="FF052937"/>
        <rFont val="Arial"/>
        <family val="2"/>
      </rPr>
      <t>Full</t>
    </r>
  </si>
  <si>
    <r>
      <rPr>
        <sz val="11"/>
        <color rgb="FF052937"/>
        <rFont val="Arial"/>
        <family val="2"/>
      </rPr>
      <t>1/2 in</t>
    </r>
  </si>
  <si>
    <r>
      <rPr>
        <sz val="11"/>
        <color rgb="FF052937"/>
        <rFont val="Arial"/>
        <family val="2"/>
      </rPr>
      <t>28 1/4 in</t>
    </r>
  </si>
  <si>
    <r>
      <rPr>
        <sz val="11"/>
        <color rgb="FF052937"/>
        <rFont val="Arial"/>
        <family val="2"/>
      </rPr>
      <t>Back Body Length</t>
    </r>
  </si>
  <si>
    <r>
      <rPr>
        <sz val="11"/>
        <color rgb="FF052937"/>
        <rFont val="Arial"/>
        <family val="2"/>
      </rPr>
      <t>S&amp;K02</t>
    </r>
  </si>
  <si>
    <r>
      <rPr>
        <sz val="11"/>
        <color rgb="FF052937"/>
        <rFont val="Arial"/>
        <family val="2"/>
      </rPr>
      <t>CB neck seam to bottom edge</t>
    </r>
  </si>
  <si>
    <r>
      <rPr>
        <sz val="11"/>
        <color rgb="FF052937"/>
        <rFont val="Arial"/>
        <family val="2"/>
      </rPr>
      <t>27 1/4 in</t>
    </r>
  </si>
  <si>
    <r>
      <rPr>
        <sz val="11"/>
        <color rgb="FF052937"/>
        <rFont val="Arial"/>
        <family val="2"/>
      </rPr>
      <t>Front Neck Drop</t>
    </r>
  </si>
  <si>
    <r>
      <rPr>
        <sz val="11"/>
        <color rgb="FF052937"/>
        <rFont val="Arial"/>
        <family val="2"/>
      </rPr>
      <t>S&amp;K04</t>
    </r>
  </si>
  <si>
    <r>
      <rPr>
        <sz val="11"/>
        <color rgb="FF052937"/>
        <rFont val="Arial"/>
        <family val="2"/>
      </rPr>
      <t>HPS to neck seam</t>
    </r>
  </si>
  <si>
    <r>
      <rPr>
        <sz val="11"/>
        <color rgb="FF052937"/>
        <rFont val="Arial"/>
        <family val="2"/>
      </rPr>
      <t>false</t>
    </r>
  </si>
  <si>
    <r>
      <rPr>
        <sz val="11"/>
        <color rgb="FF052937"/>
        <rFont val="Arial"/>
        <family val="2"/>
      </rPr>
      <t>1/8 in</t>
    </r>
  </si>
  <si>
    <r>
      <rPr>
        <sz val="11"/>
        <color rgb="FF052937"/>
        <rFont val="Arial"/>
        <family val="2"/>
      </rPr>
      <t>4 1/4 in</t>
    </r>
  </si>
  <si>
    <r>
      <rPr>
        <sz val="11"/>
        <color rgb="FF052937"/>
        <rFont val="Arial"/>
        <family val="2"/>
      </rPr>
      <t>Back Neck Drop</t>
    </r>
  </si>
  <si>
    <r>
      <rPr>
        <sz val="11"/>
        <color rgb="FF052937"/>
        <rFont val="Arial"/>
        <family val="2"/>
      </rPr>
      <t>S&amp;K05</t>
    </r>
  </si>
  <si>
    <r>
      <rPr>
        <sz val="11"/>
        <color rgb="FF052937"/>
        <rFont val="Arial"/>
        <family val="2"/>
      </rPr>
      <t>1 in</t>
    </r>
  </si>
  <si>
    <r>
      <rPr>
        <sz val="11"/>
        <color rgb="FF052937"/>
        <rFont val="Arial"/>
        <family val="2"/>
      </rPr>
      <t>Back Neck Width</t>
    </r>
  </si>
  <si>
    <r>
      <rPr>
        <sz val="11"/>
        <color rgb="FF052937"/>
        <rFont val="Arial"/>
        <family val="2"/>
      </rPr>
      <t>S&amp;K06</t>
    </r>
  </si>
  <si>
    <r>
      <rPr>
        <sz val="11"/>
        <color rgb="FF052937"/>
        <rFont val="Arial"/>
        <family val="2"/>
      </rPr>
      <t>Seam to seam at back neck, at HPS point</t>
    </r>
  </si>
  <si>
    <r>
      <rPr>
        <sz val="11"/>
        <color rgb="FF052937"/>
        <rFont val="Arial"/>
        <family val="2"/>
      </rPr>
      <t>1/4 in</t>
    </r>
  </si>
  <si>
    <r>
      <rPr>
        <sz val="11"/>
        <color rgb="FF052937"/>
        <rFont val="Arial"/>
        <family val="2"/>
      </rPr>
      <t>7 3/4 in</t>
    </r>
  </si>
  <si>
    <r>
      <rPr>
        <sz val="11"/>
        <color rgb="FF052937"/>
        <rFont val="Arial"/>
        <family val="2"/>
      </rPr>
      <t>Neck Trim Height</t>
    </r>
  </si>
  <si>
    <r>
      <rPr>
        <sz val="11"/>
        <color rgb="FF052937"/>
        <rFont val="Arial"/>
        <family val="2"/>
      </rPr>
      <t>S&amp;K254</t>
    </r>
  </si>
  <si>
    <r>
      <rPr>
        <sz val="11"/>
        <color rgb="FF052937"/>
        <rFont val="Arial"/>
        <family val="2"/>
      </rPr>
      <t>Neck Seam to trim edge (before folded)</t>
    </r>
  </si>
  <si>
    <r>
      <rPr>
        <sz val="11"/>
        <color rgb="FF052937"/>
        <rFont val="Arial"/>
        <family val="2"/>
      </rPr>
      <t>5/8 in</t>
    </r>
  </si>
  <si>
    <r>
      <rPr>
        <sz val="11"/>
        <color rgb="FF052937"/>
        <rFont val="Arial"/>
        <family val="2"/>
      </rPr>
      <t>Shoulder Slope</t>
    </r>
  </si>
  <si>
    <r>
      <rPr>
        <sz val="11"/>
        <color rgb="FF052937"/>
        <rFont val="Arial"/>
        <family val="2"/>
      </rPr>
      <t>S&amp;K08</t>
    </r>
  </si>
  <si>
    <r>
      <rPr>
        <sz val="11"/>
        <color rgb="FF052937"/>
        <rFont val="Arial"/>
        <family val="2"/>
      </rPr>
      <t>Shoulder point perpendicular to HPS</t>
    </r>
  </si>
  <si>
    <r>
      <rPr>
        <sz val="11"/>
        <color rgb="FF052937"/>
        <rFont val="Arial"/>
        <family val="2"/>
      </rPr>
      <t>2 in</t>
    </r>
  </si>
  <si>
    <r>
      <rPr>
        <sz val="11"/>
        <color rgb="FF052937"/>
        <rFont val="Arial"/>
        <family val="2"/>
      </rPr>
      <t>Across Shoulder</t>
    </r>
  </si>
  <si>
    <r>
      <rPr>
        <sz val="11"/>
        <color rgb="FF052937"/>
        <rFont val="Arial"/>
        <family val="2"/>
      </rPr>
      <t>S&amp;K09</t>
    </r>
  </si>
  <si>
    <r>
      <rPr>
        <sz val="11"/>
        <color rgb="FF052937"/>
        <rFont val="Arial"/>
        <family val="2"/>
      </rPr>
      <t>Seam to seam</t>
    </r>
  </si>
  <si>
    <r>
      <rPr>
        <sz val="11"/>
        <color rgb="FF052937"/>
        <rFont val="Arial"/>
        <family val="2"/>
      </rPr>
      <t>Half</t>
    </r>
  </si>
  <si>
    <r>
      <rPr>
        <sz val="11"/>
        <color rgb="FF052937"/>
        <rFont val="Arial"/>
        <family val="2"/>
      </rPr>
      <t>3/8 in</t>
    </r>
  </si>
  <si>
    <r>
      <rPr>
        <sz val="11"/>
        <color rgb="FF052937"/>
        <rFont val="Arial"/>
        <family val="2"/>
      </rPr>
      <t>17 1/4 in</t>
    </r>
  </si>
  <si>
    <r>
      <rPr>
        <sz val="11"/>
        <color rgb="FF052937"/>
        <rFont val="Arial"/>
        <family val="2"/>
      </rPr>
      <t>Across Front</t>
    </r>
  </si>
  <si>
    <r>
      <rPr>
        <sz val="11"/>
        <color rgb="FF052937"/>
        <rFont val="Arial"/>
        <family val="2"/>
      </rPr>
      <t>S&amp;K010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</si>
  <si>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</si>
  <si>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14 3/4 in</t>
    </r>
  </si>
  <si>
    <r>
      <rPr>
        <sz val="11"/>
        <color rgb="FF052937"/>
        <rFont val="Arial"/>
        <family val="2"/>
      </rPr>
      <t>Across Back</t>
    </r>
  </si>
  <si>
    <r>
      <rPr>
        <sz val="11"/>
        <color rgb="FF052937"/>
        <rFont val="Arial"/>
        <family val="2"/>
      </rPr>
      <t>S&amp;K011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</si>
  <si>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</si>
  <si>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15 1/2 in</t>
    </r>
  </si>
  <si>
    <r>
      <rPr>
        <sz val="11"/>
        <color rgb="FF052937"/>
        <rFont val="Arial"/>
        <family val="2"/>
      </rPr>
      <t>Chest Width</t>
    </r>
  </si>
  <si>
    <r>
      <rPr>
        <sz val="11"/>
        <color rgb="FF052937"/>
        <rFont val="Arial"/>
        <family val="2"/>
      </rPr>
      <t>S&amp;K012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</si>
  <si>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</si>
  <si>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19 3/4 in</t>
    </r>
  </si>
  <si>
    <r>
      <rPr>
        <sz val="11"/>
        <color rgb="FF052937"/>
        <rFont val="Arial"/>
        <family val="2"/>
      </rPr>
      <t>Bottom Opening Width- At Edge</t>
    </r>
  </si>
  <si>
    <r>
      <rPr>
        <sz val="11"/>
        <color rgb="FF052937"/>
        <rFont val="Arial"/>
        <family val="2"/>
      </rPr>
      <t>S&amp;K013</t>
    </r>
  </si>
  <si>
    <r>
      <rPr>
        <sz val="11"/>
        <color rgb="FF052937"/>
        <rFont val="Arial"/>
        <family val="2"/>
      </rPr>
      <t>At bottom edge</t>
    </r>
  </si>
  <si>
    <t>Đo tại mép lai</t>
  </si>
  <si>
    <r>
      <rPr>
        <sz val="11"/>
        <color rgb="FF052937"/>
        <rFont val="Arial"/>
        <family val="2"/>
      </rPr>
      <t>Bottom Trim Height</t>
    </r>
  </si>
  <si>
    <r>
      <rPr>
        <sz val="11"/>
        <color rgb="FF052937"/>
        <rFont val="Arial"/>
        <family val="2"/>
      </rPr>
      <t>S&amp;K83</t>
    </r>
  </si>
  <si>
    <r>
      <rPr>
        <sz val="11"/>
        <color rgb="FF052937"/>
        <rFont val="Arial"/>
        <family val="2"/>
      </rPr>
      <t>Bottom edge to top of trim</t>
    </r>
  </si>
  <si>
    <r>
      <rPr>
        <sz val="11"/>
        <color rgb="FF052937"/>
        <rFont val="Arial"/>
        <family val="2"/>
      </rPr>
      <t>7/8 in</t>
    </r>
  </si>
  <si>
    <r>
      <rPr>
        <sz val="11"/>
        <color rgb="FF052937"/>
        <rFont val="Arial"/>
        <family val="2"/>
      </rPr>
      <t>Sleeve Length from CB Neck</t>
    </r>
  </si>
  <si>
    <r>
      <rPr>
        <sz val="11"/>
        <color rgb="FF052937"/>
        <rFont val="Arial"/>
        <family val="2"/>
      </rPr>
      <t>S&amp;K032</t>
    </r>
  </si>
  <si>
    <r>
      <rPr>
        <sz val="11"/>
        <color rgb="FF052937"/>
        <rFont val="Arial"/>
        <family val="2"/>
      </rPr>
      <t>3-point measure from CB Neck to shoulder point to sleeve edge</t>
    </r>
  </si>
  <si>
    <r>
      <rPr>
        <sz val="11"/>
        <color rgb="FF052937"/>
        <rFont val="Arial"/>
        <family val="2"/>
      </rPr>
      <t>34 1/2 in</t>
    </r>
  </si>
  <si>
    <r>
      <rPr>
        <sz val="11"/>
        <color rgb="FF052937"/>
        <rFont val="Arial"/>
        <family val="2"/>
      </rPr>
      <t>Armhole Drop</t>
    </r>
  </si>
  <si>
    <r>
      <rPr>
        <sz val="11"/>
        <color rgb="FF052937"/>
        <rFont val="Arial"/>
        <family val="2"/>
      </rPr>
      <t>S&amp;K016</t>
    </r>
  </si>
  <si>
    <r>
      <rPr>
        <sz val="11"/>
        <color rgb="FF052937"/>
        <rFont val="Arial"/>
        <family val="2"/>
      </rPr>
      <t>Below HPS - measure perpendicular</t>
    </r>
  </si>
  <si>
    <r>
      <rPr>
        <sz val="11"/>
        <color rgb="FF052937"/>
        <rFont val="Arial"/>
        <family val="2"/>
      </rPr>
      <t>11 in</t>
    </r>
  </si>
  <si>
    <r>
      <rPr>
        <sz val="11"/>
        <color rgb="FF052937"/>
        <rFont val="Arial"/>
        <family val="2"/>
      </rPr>
      <t>Bicep Width</t>
    </r>
  </si>
  <si>
    <r>
      <rPr>
        <sz val="11"/>
        <color rgb="FF052937"/>
        <rFont val="Arial"/>
        <family val="2"/>
      </rPr>
      <t>S&amp;K017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</si>
  <si>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</si>
  <si>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7 1/2 in</t>
    </r>
  </si>
  <si>
    <r>
      <rPr>
        <sz val="11"/>
        <color rgb="FF052937"/>
        <rFont val="Arial"/>
        <family val="2"/>
      </rPr>
      <t>Forearm Width</t>
    </r>
  </si>
  <si>
    <r>
      <rPr>
        <sz val="11"/>
        <color rgb="FF052937"/>
        <rFont val="Arial"/>
        <family val="2"/>
      </rPr>
      <t>S&amp;K033</t>
    </r>
  </si>
  <si>
    <r>
      <rPr>
        <sz val="11"/>
        <color rgb="FF052937"/>
        <rFont val="Arial"/>
        <family val="2"/>
      </rPr>
      <t>9" up from sleeve cuff edge</t>
    </r>
  </si>
  <si>
    <r>
      <rPr>
        <sz val="11"/>
        <color rgb="FF052937"/>
        <rFont val="Arial"/>
        <family val="2"/>
      </rPr>
      <t>5 1/2 in</t>
    </r>
  </si>
  <si>
    <r>
      <rPr>
        <sz val="11"/>
        <color rgb="FF052937"/>
        <rFont val="Arial"/>
        <family val="2"/>
      </rPr>
      <t>Sleeve Opening Width- At Seam</t>
    </r>
  </si>
  <si>
    <r>
      <rPr>
        <sz val="11"/>
        <color rgb="FF052937"/>
        <rFont val="Arial"/>
        <family val="2"/>
      </rPr>
      <t>S&amp;K034</t>
    </r>
  </si>
  <si>
    <r>
      <rPr>
        <sz val="11"/>
        <color rgb="FF052937"/>
        <rFont val="Arial"/>
        <family val="2"/>
      </rPr>
      <t>Width at Seam</t>
    </r>
  </si>
  <si>
    <r>
      <rPr>
        <sz val="11"/>
        <color rgb="FF052937"/>
        <rFont val="Arial"/>
        <family val="2"/>
      </rPr>
      <t>4 1/2 in</t>
    </r>
  </si>
  <si>
    <r>
      <rPr>
        <sz val="11"/>
        <color rgb="FF052937"/>
        <rFont val="Arial"/>
        <family val="2"/>
      </rPr>
      <t>Sleeve Opening Width- At Edge</t>
    </r>
  </si>
  <si>
    <r>
      <rPr>
        <sz val="11"/>
        <color rgb="FF052937"/>
        <rFont val="Arial"/>
        <family val="2"/>
      </rPr>
      <t>S&amp;K73</t>
    </r>
  </si>
  <si>
    <r>
      <rPr>
        <sz val="11"/>
        <color rgb="FF052937"/>
        <rFont val="Arial"/>
        <family val="2"/>
      </rPr>
      <t>At edge</t>
    </r>
  </si>
  <si>
    <r>
      <rPr>
        <sz val="11"/>
        <color rgb="FF052937"/>
        <rFont val="Arial"/>
        <family val="2"/>
      </rPr>
      <t>3 1/2 in</t>
    </r>
  </si>
  <si>
    <r>
      <rPr>
        <sz val="11"/>
        <color rgb="FF052937"/>
        <rFont val="Arial"/>
        <family val="2"/>
      </rPr>
      <t>Sleeve Cuff Height</t>
    </r>
  </si>
  <si>
    <r>
      <rPr>
        <sz val="11"/>
        <color rgb="FF052937"/>
        <rFont val="Arial"/>
        <family val="2"/>
      </rPr>
      <t>S&amp;K36</t>
    </r>
  </si>
  <si>
    <r>
      <rPr>
        <sz val="11"/>
        <color rgb="FF052937"/>
        <rFont val="Arial"/>
        <family val="2"/>
      </rPr>
      <t>Cuff edge to seam</t>
    </r>
  </si>
  <si>
    <r>
      <rPr>
        <sz val="11"/>
        <color rgb="FF052937"/>
        <rFont val="Arial"/>
        <family val="2"/>
      </rPr>
      <t>2 3/4 in</t>
    </r>
  </si>
  <si>
    <r>
      <rPr>
        <sz val="11"/>
        <color rgb="FF052937"/>
        <rFont val="Arial"/>
        <family val="2"/>
      </rPr>
      <t>CF Placket Length</t>
    </r>
  </si>
  <si>
    <r>
      <rPr>
        <sz val="11"/>
        <color rgb="FF052937"/>
        <rFont val="Arial"/>
        <family val="2"/>
      </rPr>
      <t>S&amp;K81</t>
    </r>
  </si>
  <si>
    <r>
      <rPr>
        <sz val="11"/>
        <color rgb="FF052937"/>
        <rFont val="Arial"/>
        <family val="2"/>
      </rPr>
      <t>CF neck drop to bottom of placket</t>
    </r>
  </si>
  <si>
    <r>
      <rPr>
        <sz val="11"/>
        <color rgb="FF052937"/>
        <rFont val="Arial"/>
        <family val="2"/>
      </rPr>
      <t>9 in</t>
    </r>
  </si>
  <si>
    <r>
      <rPr>
        <sz val="11"/>
        <color rgb="FF052937"/>
        <rFont val="Arial"/>
        <family val="2"/>
      </rPr>
      <t>CF Placket Width</t>
    </r>
  </si>
  <si>
    <r>
      <rPr>
        <sz val="11"/>
        <color rgb="FF052937"/>
        <rFont val="Arial"/>
        <family val="2"/>
      </rPr>
      <t>S&amp;K82</t>
    </r>
  </si>
  <si>
    <r>
      <rPr>
        <sz val="11"/>
        <color rgb="FF052937"/>
        <rFont val="Arial"/>
        <family val="2"/>
      </rPr>
      <t>Width of placket edge to edge</t>
    </r>
  </si>
  <si>
    <r>
      <rPr>
        <sz val="11"/>
        <color rgb="FF052937"/>
        <rFont val="Arial"/>
        <family val="2"/>
      </rPr>
      <t>1 1/4 in</t>
    </r>
  </si>
  <si>
    <r>
      <rPr>
        <sz val="11"/>
        <color rgb="FF052937"/>
        <rFont val="Arial"/>
        <family val="2"/>
      </rPr>
      <t>Box Stitch Height</t>
    </r>
  </si>
  <si>
    <r>
      <rPr>
        <sz val="11"/>
        <color rgb="FF052937"/>
        <rFont val="Arial"/>
        <family val="2"/>
      </rPr>
      <t>S&amp;K490</t>
    </r>
  </si>
  <si>
    <t>Cao hộp đáy trụ</t>
  </si>
  <si>
    <r>
      <rPr>
        <sz val="11"/>
        <color rgb="FF052937"/>
        <rFont val="Arial"/>
        <family val="2"/>
      </rPr>
      <t>Side Slit Height</t>
    </r>
  </si>
  <si>
    <r>
      <rPr>
        <sz val="11"/>
        <color rgb="FF052937"/>
        <rFont val="Arial"/>
        <family val="2"/>
      </rPr>
      <t>S&amp;K93</t>
    </r>
  </si>
  <si>
    <r>
      <rPr>
        <sz val="11"/>
        <color rgb="FF052937"/>
        <rFont val="Arial"/>
        <family val="2"/>
      </rPr>
      <t>From bottom edge to top of slit</t>
    </r>
  </si>
  <si>
    <r>
      <rPr>
        <sz val="11"/>
        <color rgb="FF052937"/>
        <rFont val="Arial"/>
        <family val="2"/>
      </rPr>
      <t>2 1/2 in</t>
    </r>
  </si>
  <si>
    <r>
      <rPr>
        <sz val="11"/>
        <color rgb="FF052937"/>
        <rFont val="Arial"/>
        <family val="2"/>
      </rPr>
      <t>Embroidery placement in from Sideseam</t>
    </r>
  </si>
  <si>
    <r>
      <rPr>
        <sz val="11"/>
        <color rgb="FF052937"/>
        <rFont val="Arial"/>
        <family val="2"/>
      </rPr>
      <t>S&amp;K142</t>
    </r>
  </si>
  <si>
    <r>
      <rPr>
        <sz val="11"/>
        <color rgb="FF052937"/>
        <rFont val="Arial"/>
        <family val="2"/>
      </rPr>
      <t>3 in</t>
    </r>
  </si>
  <si>
    <r>
      <rPr>
        <sz val="11"/>
        <color rgb="FF052937"/>
        <rFont val="Arial"/>
        <family val="2"/>
      </rPr>
      <t>Embroidery Placement Up from Bottom Hem Edge</t>
    </r>
  </si>
  <si>
    <r>
      <rPr>
        <sz val="11"/>
        <color rgb="FF052937"/>
        <rFont val="Arial"/>
        <family val="2"/>
      </rPr>
      <t>S&amp;K370</t>
    </r>
  </si>
  <si>
    <r>
      <rPr>
        <sz val="11"/>
        <color rgb="FF052937"/>
        <rFont val="Arial"/>
        <family val="2"/>
      </rPr>
      <t>4 in</t>
    </r>
  </si>
  <si>
    <r>
      <t xml:space="preserve">1X1 RIB DOUBLED @ COLLAR - ROUNDED SHAPE @ CF, SEE PHOTO - SET-IN CONSTRUCTION WITH TAPE ALONG BACK NECK
</t>
    </r>
    <r>
      <rPr>
        <b/>
        <sz val="11"/>
        <color theme="1"/>
        <rFont val="Calibri"/>
        <family val="2"/>
        <scheme val="minor"/>
      </rPr>
      <t>&gt;&gt; BO CỔ RIB 1X1 GẤP ĐÔI TẠI CỔ - ĐẦU BO TRÒN Ở GIỮA CỔ TRƯỚC - XEM HÌNH MINH HỌA Ở TRANG SAU. MAY THÊM VIỀN CỔ SAU BẰNG VẢI CHÍNH - HÌNH MINH HỌA Ở TRANG SAU</t>
    </r>
  </si>
  <si>
    <r>
      <t xml:space="preserve">SELF FABRIC PLACKET - (3) BUTTONS - SN EDGESTITCH
1 1/4" X 1 1/4" BOX STITCH @ END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- CÓ 3 NÚT - MÍ 1K XUNG QUANH, DIỄU ĐÁY HỘP TRỤ 1 1/4" X 1 1/4" 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</si>
  <si>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GẬP ĐÔI Ở TAY - DIỄU 3K ĐÁNH BÔNG</t>
    </r>
  </si>
  <si>
    <r>
      <t xml:space="preserve">SIDE SLITS: CLEAN FINISHED TURNBACK WITH SN TOPSTITCH ON FACE SIDE
- PLEASE AVOID ANY RAW EDGES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</t>
    </r>
  </si>
  <si>
    <t xml:space="preserve">COMMENT MẪU PROTO </t>
  </si>
  <si>
    <t>XEM THAM KHẢO ĐỂ ĐIỀU CHỈNH RẬP CHO DÁNG ÁO LÊN FORM NHƯ HÌNH THEO THÔNG SỐ MỚI</t>
  </si>
  <si>
    <t>CẦN ĐẢM BẢO DÀI TRỤ 9" TÍNH TỪ ĐƯỜNG MAY CỔ ĐẾN CUỐI TRỤ ( BAO GỒM DIỄU HỘP TRỤ)</t>
  </si>
  <si>
    <t>DIỄU HỘP TRỤ 1 1/4" X 1 1/4"</t>
  </si>
  <si>
    <t>NÚT : VỊ TRÍ/KHOẢNG CÁCH NHƯ HÌNH MINH HỌA, KHUY NGANG NÚT ĐẦU (,KHUY DỌC:  CÒN LẠI )</t>
  </si>
  <si>
    <t>DÁNG BO CỔ ĐIỀU CHỈNH LẠI THEO HÌNH MINH HỌA, ĐẦU BO RIB BO TRÒN Ở GIỮA CỔ</t>
  </si>
  <si>
    <t>THÊM DÂY VIỀN CỔ SAU BẰNG VẢI CHÍNH VÀO CHO MẪU FIT , MÍ 1KIM XUNG QUANH</t>
  </si>
  <si>
    <t>Size Specifications -
Measurements / 1st Proto</t>
  </si>
  <si>
    <t>THÔNG SỐ -  MẪU PROTO</t>
  </si>
  <si>
    <t xml:space="preserve">POINT OF MEASURE          </t>
  </si>
  <si>
    <t xml:space="preserve">  1ST PROTO - RCVD </t>
  </si>
  <si>
    <t xml:space="preserve">     VARIANCE</t>
  </si>
  <si>
    <t xml:space="preserve">    REVISED SPEC</t>
  </si>
  <si>
    <t xml:space="preserve">     MEASUREMENT NOTES</t>
  </si>
  <si>
    <r>
      <rPr>
        <b/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</si>
  <si>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</si>
  <si>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Adjust body length</t>
    </r>
  </si>
  <si>
    <t>Điều chỉnh dài áo</t>
  </si>
  <si>
    <r>
      <rPr>
        <b/>
        <sz val="12"/>
        <color rgb="FF052937"/>
        <rFont val="Arial"/>
        <family val="2"/>
      </rPr>
      <t>28 in</t>
    </r>
  </si>
  <si>
    <r>
      <rPr>
        <b/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</si>
  <si>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</si>
  <si>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Drop front neck to 4"</t>
    </r>
  </si>
  <si>
    <t>hạ cổ trước 4"</t>
  </si>
  <si>
    <r>
      <rPr>
        <b/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</si>
  <si>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</si>
  <si>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3/4 in</t>
    </r>
  </si>
  <si>
    <r>
      <rPr>
        <sz val="12"/>
        <color rgb="FF052937"/>
        <rFont val="Arial"/>
        <family val="2"/>
      </rPr>
      <t>Reduce neck width</t>
    </r>
  </si>
  <si>
    <t>giảm ngang cổ</t>
  </si>
  <si>
    <t>Cao bo cổ ( trước khi gấp bo)</t>
  </si>
  <si>
    <r>
      <rPr>
        <sz val="12"/>
        <color rgb="FF052937"/>
        <rFont val="Arial"/>
        <family val="2"/>
      </rPr>
      <t>S&amp;K254</t>
    </r>
  </si>
  <si>
    <r>
      <rPr>
        <sz val="12"/>
        <color rgb="FF052937"/>
        <rFont val="Arial"/>
        <family val="2"/>
      </rPr>
      <t>Increase slightly</t>
    </r>
  </si>
  <si>
    <t>tăng nhẹ</t>
  </si>
  <si>
    <r>
      <rPr>
        <b/>
        <sz val="12"/>
        <color rgb="FF052937"/>
        <rFont val="Arial"/>
        <family val="2"/>
      </rPr>
      <t>2 1/4 in</t>
    </r>
  </si>
  <si>
    <r>
      <rPr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</si>
  <si>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Adjust slope</t>
    </r>
  </si>
  <si>
    <t>điều chỉnh xuôi vai</t>
  </si>
  <si>
    <r>
      <rPr>
        <b/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</si>
  <si>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20 1/4 in</t>
    </r>
  </si>
  <si>
    <r>
      <rPr>
        <sz val="12"/>
        <color rgb="FF052937"/>
        <rFont val="Arial"/>
        <family val="2"/>
      </rPr>
      <t>Reduce</t>
    </r>
  </si>
  <si>
    <t xml:space="preserve">giảm </t>
  </si>
  <si>
    <r>
      <rPr>
        <sz val="12"/>
        <color rgb="FF052937"/>
        <rFont val="Arial"/>
        <family val="2"/>
      </rPr>
      <t>S&amp;K010</t>
    </r>
  </si>
  <si>
    <r>
      <rPr>
        <b/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</si>
  <si>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</si>
  <si>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S&amp;K011</t>
    </r>
  </si>
  <si>
    <r>
      <rPr>
        <b/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</si>
  <si>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</si>
  <si>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S&amp;K012</t>
    </r>
  </si>
  <si>
    <r>
      <rPr>
        <b/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</si>
  <si>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</si>
  <si>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S&amp;K013</t>
    </r>
  </si>
  <si>
    <r>
      <rPr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</si>
  <si>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Back to spec</t>
    </r>
  </si>
  <si>
    <t>đảm bảo trong dung sai</t>
  </si>
  <si>
    <r>
      <rPr>
        <sz val="12"/>
        <color rgb="FF052937"/>
        <rFont val="Arial"/>
        <family val="2"/>
      </rPr>
      <t>S&amp;K032</t>
    </r>
  </si>
  <si>
    <r>
      <rPr>
        <sz val="12"/>
        <color rgb="FF052937"/>
        <rFont val="Arial"/>
        <family val="2"/>
      </rPr>
      <t>35 1/2 in</t>
    </r>
  </si>
  <si>
    <r>
      <rPr>
        <sz val="12"/>
        <color rgb="FF052937"/>
        <rFont val="Arial"/>
        <family val="2"/>
      </rPr>
      <t>S&amp;K016</t>
    </r>
  </si>
  <si>
    <r>
      <rPr>
        <b/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</si>
  <si>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</si>
  <si>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Raise</t>
    </r>
  </si>
  <si>
    <t>tăng</t>
  </si>
  <si>
    <r>
      <rPr>
        <sz val="12"/>
        <color rgb="FF052937"/>
        <rFont val="Arial"/>
        <family val="2"/>
      </rPr>
      <t>S&amp;K017</t>
    </r>
  </si>
  <si>
    <t>giảm</t>
  </si>
  <si>
    <r>
      <rPr>
        <sz val="12"/>
        <color rgb="FF052937"/>
        <rFont val="Arial"/>
        <family val="2"/>
      </rPr>
      <t>S&amp;K033</t>
    </r>
  </si>
  <si>
    <r>
      <rPr>
        <b/>
        <sz val="12"/>
        <color rgb="FF052937"/>
        <rFont val="Arial"/>
        <family val="2"/>
      </rPr>
      <t>6 1/2 in</t>
    </r>
  </si>
  <si>
    <r>
      <rPr>
        <sz val="12"/>
        <color rgb="FF052937"/>
        <rFont val="Arial"/>
        <family val="2"/>
      </rPr>
      <t>6 1/8 in</t>
    </r>
  </si>
  <si>
    <r>
      <rPr>
        <sz val="12"/>
        <color rgb="FF052937"/>
        <rFont val="Arial"/>
        <family val="2"/>
      </rPr>
      <t>-3/8 in</t>
    </r>
  </si>
  <si>
    <r>
      <rPr>
        <sz val="12"/>
        <color rgb="FF052937"/>
        <rFont val="Arial"/>
        <family val="2"/>
      </rPr>
      <t>S&amp;K034</t>
    </r>
  </si>
  <si>
    <r>
      <rPr>
        <sz val="12"/>
        <color rgb="FF052937"/>
        <rFont val="Arial"/>
        <family val="2"/>
      </rPr>
      <t>2 5/8 in</t>
    </r>
  </si>
  <si>
    <r>
      <rPr>
        <b/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</si>
  <si>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</si>
  <si>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Increase CF placket length - see diagram</t>
    </r>
  </si>
  <si>
    <t>Tăng dài trụ, xem trang minh họa</t>
  </si>
  <si>
    <r>
      <rPr>
        <sz val="12"/>
        <color rgb="FF052937"/>
        <rFont val="Arial"/>
        <family val="2"/>
      </rPr>
      <t>S&amp;K142</t>
    </r>
  </si>
  <si>
    <r>
      <rPr>
        <sz val="12"/>
        <color rgb="FF052937"/>
        <rFont val="Arial"/>
        <family val="2"/>
      </rPr>
      <t>New placement is near WL Hem</t>
    </r>
  </si>
  <si>
    <t>đổi vị trí, gần lai, xem trang thông số mới</t>
  </si>
  <si>
    <r>
      <rPr>
        <sz val="12"/>
        <color rgb="FF052937"/>
        <rFont val="Arial"/>
        <family val="2"/>
      </rPr>
      <t>S&amp;K370</t>
    </r>
  </si>
  <si>
    <r>
      <rPr>
        <b/>
        <sz val="10"/>
        <color rgb="FF052937"/>
        <rFont val="Arial"/>
        <family val="2"/>
      </rPr>
      <t>Sample Size: M</t>
    </r>
  </si>
  <si>
    <t>Size Specifications - Graded Measurements</t>
  </si>
  <si>
    <t xml:space="preserve">THÔNG SỐ FIT </t>
  </si>
  <si>
    <t>ĐM: ĐƯỜNG MAY</t>
  </si>
  <si>
    <t xml:space="preserve">POINT OF MEASURE                                                                                                                                                                                          </t>
  </si>
  <si>
    <t xml:space="preserve">      CODE</t>
  </si>
  <si>
    <t xml:space="preserve">   HOW TO MEASURE   </t>
  </si>
  <si>
    <t xml:space="preserve">CRITICAL  </t>
  </si>
  <si>
    <r>
      <rPr>
        <sz val="7"/>
        <color rgb="FF052937"/>
        <rFont val="Arial"/>
        <family val="2"/>
      </rPr>
      <t>Front Body Length</t>
    </r>
  </si>
  <si>
    <r>
      <rPr>
        <sz val="7"/>
        <color rgb="FF052937"/>
        <rFont val="Arial"/>
        <family val="2"/>
      </rPr>
      <t>S&amp;K01</t>
    </r>
  </si>
  <si>
    <r>
      <rPr>
        <sz val="7"/>
        <color rgb="FF052937"/>
        <rFont val="Arial"/>
        <family val="2"/>
      </rPr>
      <t>HPS to bottom edge</t>
    </r>
  </si>
  <si>
    <r>
      <rPr>
        <sz val="7"/>
        <color rgb="FF052937"/>
        <rFont val="Arial"/>
        <family val="2"/>
      </rPr>
      <t>true</t>
    </r>
  </si>
  <si>
    <r>
      <rPr>
        <sz val="7"/>
        <color rgb="FF052937"/>
        <rFont val="Arial"/>
        <family val="2"/>
      </rPr>
      <t>Full</t>
    </r>
  </si>
  <si>
    <r>
      <rPr>
        <sz val="7"/>
        <color rgb="FF052937"/>
        <rFont val="Arial"/>
        <family val="2"/>
      </rPr>
      <t>1/2 in</t>
    </r>
  </si>
  <si>
    <r>
      <rPr>
        <sz val="7"/>
        <color rgb="FF052937"/>
        <rFont val="Arial"/>
        <family val="2"/>
      </rPr>
      <t>28 1/4 in</t>
    </r>
  </si>
  <si>
    <r>
      <rPr>
        <sz val="7"/>
        <color rgb="FF052937"/>
        <rFont val="Arial"/>
        <family val="2"/>
      </rPr>
      <t>Back Body Length</t>
    </r>
  </si>
  <si>
    <r>
      <rPr>
        <sz val="7"/>
        <color rgb="FF052937"/>
        <rFont val="Arial"/>
        <family val="2"/>
      </rPr>
      <t>S&amp;K02</t>
    </r>
  </si>
  <si>
    <r>
      <rPr>
        <sz val="7"/>
        <color rgb="FF052937"/>
        <rFont val="Arial"/>
        <family val="2"/>
      </rPr>
      <t>CB neck seam to bottom edge</t>
    </r>
  </si>
  <si>
    <r>
      <rPr>
        <sz val="7"/>
        <color rgb="FF052937"/>
        <rFont val="Arial"/>
        <family val="2"/>
      </rPr>
      <t>27 1/4 in</t>
    </r>
  </si>
  <si>
    <r>
      <rPr>
        <sz val="7"/>
        <color rgb="FF052937"/>
        <rFont val="Arial"/>
        <family val="2"/>
      </rPr>
      <t>Front Neck Drop</t>
    </r>
  </si>
  <si>
    <r>
      <rPr>
        <sz val="7"/>
        <color rgb="FF052937"/>
        <rFont val="Arial"/>
        <family val="2"/>
      </rPr>
      <t>S&amp;K04</t>
    </r>
  </si>
  <si>
    <r>
      <rPr>
        <sz val="7"/>
        <color rgb="FF052937"/>
        <rFont val="Arial"/>
        <family val="2"/>
      </rPr>
      <t>HPS to neck seam</t>
    </r>
  </si>
  <si>
    <r>
      <rPr>
        <sz val="7"/>
        <color rgb="FF052937"/>
        <rFont val="Arial"/>
        <family val="2"/>
      </rPr>
      <t>false</t>
    </r>
  </si>
  <si>
    <r>
      <rPr>
        <sz val="7"/>
        <color rgb="FF052937"/>
        <rFont val="Arial"/>
        <family val="2"/>
      </rPr>
      <t>1/8 in</t>
    </r>
  </si>
  <si>
    <r>
      <rPr>
        <sz val="7"/>
        <color rgb="FF052937"/>
        <rFont val="Arial"/>
        <family val="2"/>
      </rPr>
      <t>4 in</t>
    </r>
  </si>
  <si>
    <r>
      <rPr>
        <sz val="7"/>
        <color rgb="FF052937"/>
        <rFont val="Arial"/>
        <family val="2"/>
      </rPr>
      <t>Back Neck Drop</t>
    </r>
  </si>
  <si>
    <r>
      <rPr>
        <sz val="7"/>
        <color rgb="FF052937"/>
        <rFont val="Arial"/>
        <family val="2"/>
      </rPr>
      <t>S&amp;K05</t>
    </r>
  </si>
  <si>
    <r>
      <rPr>
        <sz val="7"/>
        <color rgb="FF052937"/>
        <rFont val="Arial"/>
        <family val="2"/>
      </rPr>
      <t>1 in</t>
    </r>
  </si>
  <si>
    <r>
      <rPr>
        <sz val="7"/>
        <color rgb="FF052937"/>
        <rFont val="Arial"/>
        <family val="2"/>
      </rPr>
      <t>Back Neck Width</t>
    </r>
  </si>
  <si>
    <r>
      <rPr>
        <sz val="7"/>
        <color rgb="FF052937"/>
        <rFont val="Arial"/>
        <family val="2"/>
      </rPr>
      <t>S&amp;K06</t>
    </r>
  </si>
  <si>
    <r>
      <rPr>
        <sz val="7"/>
        <color rgb="FF052937"/>
        <rFont val="Arial"/>
        <family val="2"/>
      </rPr>
      <t>Seam to seam at back neck, at HPS point</t>
    </r>
  </si>
  <si>
    <r>
      <rPr>
        <sz val="7"/>
        <color rgb="FF052937"/>
        <rFont val="Arial"/>
        <family val="2"/>
      </rPr>
      <t>1/4 in</t>
    </r>
  </si>
  <si>
    <r>
      <rPr>
        <sz val="7"/>
        <color rgb="FF052937"/>
        <rFont val="Arial"/>
        <family val="2"/>
      </rPr>
      <t>7 1/2 in</t>
    </r>
  </si>
  <si>
    <r>
      <rPr>
        <sz val="7"/>
        <color rgb="FF052937"/>
        <rFont val="Arial"/>
        <family val="2"/>
      </rPr>
      <t>Neck Trim Height</t>
    </r>
  </si>
  <si>
    <r>
      <rPr>
        <sz val="7"/>
        <color rgb="FF052937"/>
        <rFont val="Arial"/>
        <family val="2"/>
      </rPr>
      <t>S&amp;K254</t>
    </r>
  </si>
  <si>
    <r>
      <rPr>
        <sz val="7"/>
        <color rgb="FF052937"/>
        <rFont val="Arial"/>
        <family val="2"/>
      </rPr>
      <t>Neck Seam to trim edge (before folded)</t>
    </r>
  </si>
  <si>
    <r>
      <rPr>
        <sz val="7"/>
        <color rgb="FF052937"/>
        <rFont val="Arial"/>
        <family val="2"/>
      </rPr>
      <t>Shoulder Slope</t>
    </r>
  </si>
  <si>
    <r>
      <rPr>
        <sz val="7"/>
        <color rgb="FF052937"/>
        <rFont val="Arial"/>
        <family val="2"/>
      </rPr>
      <t>S&amp;K08</t>
    </r>
  </si>
  <si>
    <r>
      <rPr>
        <sz val="7"/>
        <color rgb="FF052937"/>
        <rFont val="Arial"/>
        <family val="2"/>
      </rPr>
      <t>Shoulder point perpendicular to HPS</t>
    </r>
  </si>
  <si>
    <r>
      <rPr>
        <sz val="7"/>
        <color rgb="FF052937"/>
        <rFont val="Arial"/>
        <family val="2"/>
      </rPr>
      <t>1 3/4 in</t>
    </r>
  </si>
  <si>
    <r>
      <rPr>
        <sz val="7"/>
        <color rgb="FF052937"/>
        <rFont val="Arial"/>
        <family val="2"/>
      </rPr>
      <t>Across Shoulder</t>
    </r>
  </si>
  <si>
    <r>
      <rPr>
        <sz val="7"/>
        <color rgb="FF052937"/>
        <rFont val="Arial"/>
        <family val="2"/>
      </rPr>
      <t>S&amp;K09</t>
    </r>
  </si>
  <si>
    <r>
      <rPr>
        <sz val="7"/>
        <color rgb="FF052937"/>
        <rFont val="Arial"/>
        <family val="2"/>
      </rPr>
      <t>Seam to seam</t>
    </r>
  </si>
  <si>
    <r>
      <rPr>
        <sz val="7"/>
        <color rgb="FF052937"/>
        <rFont val="Arial"/>
        <family val="2"/>
      </rPr>
      <t>Half</t>
    </r>
  </si>
  <si>
    <r>
      <rPr>
        <sz val="7"/>
        <color rgb="FF052937"/>
        <rFont val="Arial"/>
        <family val="2"/>
      </rPr>
      <t>3/8 in</t>
    </r>
  </si>
  <si>
    <r>
      <rPr>
        <sz val="7"/>
        <color rgb="FF052937"/>
        <rFont val="Arial"/>
        <family val="2"/>
      </rPr>
      <t>16 3/4 in</t>
    </r>
  </si>
  <si>
    <r>
      <rPr>
        <sz val="7"/>
        <color rgb="FF052937"/>
        <rFont val="Arial"/>
        <family val="2"/>
      </rPr>
      <t>Across Front</t>
    </r>
  </si>
  <si>
    <r>
      <rPr>
        <sz val="7"/>
        <color rgb="FF052937"/>
        <rFont val="Arial"/>
        <family val="2"/>
      </rPr>
      <t>S&amp;K010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</si>
  <si>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</si>
  <si>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14 3/4 in</t>
    </r>
  </si>
  <si>
    <r>
      <rPr>
        <sz val="7"/>
        <color rgb="FF052937"/>
        <rFont val="Arial"/>
        <family val="2"/>
      </rPr>
      <t>Across Back</t>
    </r>
  </si>
  <si>
    <r>
      <rPr>
        <sz val="7"/>
        <color rgb="FF052937"/>
        <rFont val="Arial"/>
        <family val="2"/>
      </rPr>
      <t>S&amp;K011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</si>
  <si>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</si>
  <si>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15 1/2 in</t>
    </r>
  </si>
  <si>
    <r>
      <rPr>
        <sz val="7"/>
        <color rgb="FF052937"/>
        <rFont val="Arial"/>
        <family val="2"/>
      </rPr>
      <t>Chest Width</t>
    </r>
  </si>
  <si>
    <r>
      <rPr>
        <sz val="7"/>
        <color rgb="FF052937"/>
        <rFont val="Arial"/>
        <family val="2"/>
      </rPr>
      <t>S&amp;K012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</si>
  <si>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</si>
  <si>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19 1/4 in</t>
    </r>
  </si>
  <si>
    <r>
      <rPr>
        <sz val="7"/>
        <color rgb="FF052937"/>
        <rFont val="Arial"/>
        <family val="2"/>
      </rPr>
      <t>Bottom Opening Width- At Edge</t>
    </r>
  </si>
  <si>
    <r>
      <rPr>
        <sz val="7"/>
        <color rgb="FF052937"/>
        <rFont val="Arial"/>
        <family val="2"/>
      </rPr>
      <t>S&amp;K013</t>
    </r>
  </si>
  <si>
    <r>
      <rPr>
        <sz val="7"/>
        <color rgb="FF052937"/>
        <rFont val="Arial"/>
        <family val="2"/>
      </rPr>
      <t>At bottom edge</t>
    </r>
  </si>
  <si>
    <r>
      <rPr>
        <sz val="7"/>
        <color rgb="FF052937"/>
        <rFont val="Arial"/>
        <family val="2"/>
      </rPr>
      <t>Bottom Trim Height</t>
    </r>
  </si>
  <si>
    <r>
      <rPr>
        <sz val="7"/>
        <color rgb="FF052937"/>
        <rFont val="Arial"/>
        <family val="2"/>
      </rPr>
      <t>S&amp;K83</t>
    </r>
  </si>
  <si>
    <r>
      <rPr>
        <sz val="7"/>
        <color rgb="FF052937"/>
        <rFont val="Arial"/>
        <family val="2"/>
      </rPr>
      <t>Bottom edge to top of trim</t>
    </r>
  </si>
  <si>
    <r>
      <rPr>
        <sz val="7"/>
        <color rgb="FF052937"/>
        <rFont val="Arial"/>
        <family val="2"/>
      </rPr>
      <t>7/8 in</t>
    </r>
  </si>
  <si>
    <r>
      <rPr>
        <sz val="7"/>
        <color rgb="FF052937"/>
        <rFont val="Arial"/>
        <family val="2"/>
      </rPr>
      <t>S&amp;K032</t>
    </r>
  </si>
  <si>
    <r>
      <rPr>
        <sz val="7"/>
        <color rgb="FF052937"/>
        <rFont val="Arial"/>
        <family val="2"/>
      </rPr>
      <t>3-point measure from CB Neck to shoulder point to sleeve edge</t>
    </r>
  </si>
  <si>
    <r>
      <rPr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</si>
  <si>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Armhole Drop</t>
    </r>
  </si>
  <si>
    <r>
      <rPr>
        <sz val="7"/>
        <color rgb="FF052937"/>
        <rFont val="Arial"/>
        <family val="2"/>
      </rPr>
      <t>S&amp;K016</t>
    </r>
  </si>
  <si>
    <r>
      <rPr>
        <sz val="7"/>
        <color rgb="FF052937"/>
        <rFont val="Arial"/>
        <family val="2"/>
      </rPr>
      <t>Below HPS - measure perpendicular</t>
    </r>
  </si>
  <si>
    <r>
      <rPr>
        <sz val="7"/>
        <color rgb="FF052937"/>
        <rFont val="Arial"/>
        <family val="2"/>
      </rPr>
      <t>10 3/4 in</t>
    </r>
  </si>
  <si>
    <r>
      <rPr>
        <sz val="7"/>
        <color rgb="FF052937"/>
        <rFont val="Arial"/>
        <family val="2"/>
      </rPr>
      <t>Bicep Width</t>
    </r>
  </si>
  <si>
    <r>
      <rPr>
        <sz val="7"/>
        <color rgb="FF052937"/>
        <rFont val="Arial"/>
        <family val="2"/>
      </rPr>
      <t>S&amp;K017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</si>
  <si>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</si>
  <si>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Forearm Width</t>
    </r>
  </si>
  <si>
    <r>
      <rPr>
        <sz val="7"/>
        <color rgb="FF052937"/>
        <rFont val="Arial"/>
        <family val="2"/>
      </rPr>
      <t>S&amp;K033</t>
    </r>
  </si>
  <si>
    <r>
      <rPr>
        <sz val="7"/>
        <color rgb="FF052937"/>
        <rFont val="Arial"/>
        <family val="2"/>
      </rPr>
      <t>9" up from sleeve cuff edge</t>
    </r>
  </si>
  <si>
    <r>
      <rPr>
        <sz val="7"/>
        <color rgb="FF052937"/>
        <rFont val="Arial"/>
        <family val="2"/>
      </rPr>
      <t>5 1/2 in</t>
    </r>
  </si>
  <si>
    <r>
      <rPr>
        <sz val="7"/>
        <color rgb="FF052937"/>
        <rFont val="Arial"/>
        <family val="2"/>
      </rPr>
      <t>Sleeve Opening Width- At Seam</t>
    </r>
  </si>
  <si>
    <r>
      <rPr>
        <sz val="7"/>
        <color rgb="FF052937"/>
        <rFont val="Arial"/>
        <family val="2"/>
      </rPr>
      <t>S&amp;K034</t>
    </r>
  </si>
  <si>
    <r>
      <rPr>
        <sz val="7"/>
        <color rgb="FF052937"/>
        <rFont val="Arial"/>
        <family val="2"/>
      </rPr>
      <t>Width at Seam</t>
    </r>
  </si>
  <si>
    <r>
      <rPr>
        <sz val="7"/>
        <color rgb="FF052937"/>
        <rFont val="Arial"/>
        <family val="2"/>
      </rPr>
      <t>4 1/2 in</t>
    </r>
  </si>
  <si>
    <r>
      <rPr>
        <sz val="7"/>
        <color rgb="FF052937"/>
        <rFont val="Arial"/>
        <family val="2"/>
      </rPr>
      <t>Sleeve Opening Width- At Edge</t>
    </r>
  </si>
  <si>
    <r>
      <rPr>
        <sz val="7"/>
        <color rgb="FF052937"/>
        <rFont val="Arial"/>
        <family val="2"/>
      </rPr>
      <t>S&amp;K73</t>
    </r>
  </si>
  <si>
    <r>
      <rPr>
        <sz val="7"/>
        <color rgb="FF052937"/>
        <rFont val="Arial"/>
        <family val="2"/>
      </rPr>
      <t>At edge</t>
    </r>
  </si>
  <si>
    <r>
      <rPr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</si>
  <si>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Sleeve Cuff Height</t>
    </r>
  </si>
  <si>
    <r>
      <rPr>
        <sz val="7"/>
        <color rgb="FF052937"/>
        <rFont val="Arial"/>
        <family val="2"/>
      </rPr>
      <t>S&amp;K36</t>
    </r>
  </si>
  <si>
    <r>
      <rPr>
        <sz val="7"/>
        <color rgb="FF052937"/>
        <rFont val="Arial"/>
        <family val="2"/>
      </rPr>
      <t>Cuff edge to seam</t>
    </r>
  </si>
  <si>
    <r>
      <rPr>
        <sz val="7"/>
        <color rgb="FF052937"/>
        <rFont val="Arial"/>
        <family val="2"/>
      </rPr>
      <t>2 3/4 in</t>
    </r>
  </si>
  <si>
    <r>
      <rPr>
        <sz val="7"/>
        <color rgb="FF052937"/>
        <rFont val="Arial"/>
        <family val="2"/>
      </rPr>
      <t>CF Placket Length</t>
    </r>
  </si>
  <si>
    <r>
      <rPr>
        <sz val="7"/>
        <color rgb="FF052937"/>
        <rFont val="Arial"/>
        <family val="2"/>
      </rPr>
      <t>S&amp;K81</t>
    </r>
  </si>
  <si>
    <r>
      <rPr>
        <sz val="7"/>
        <color rgb="FF052937"/>
        <rFont val="Arial"/>
        <family val="2"/>
      </rPr>
      <t>CF neck drop to bottom of placket</t>
    </r>
  </si>
  <si>
    <r>
      <rPr>
        <sz val="7"/>
        <color rgb="FF052937"/>
        <rFont val="Arial"/>
        <family val="2"/>
      </rPr>
      <t>9 in</t>
    </r>
  </si>
  <si>
    <r>
      <rPr>
        <sz val="7"/>
        <color rgb="FF052937"/>
        <rFont val="Arial"/>
        <family val="2"/>
      </rPr>
      <t>CF Placket Width</t>
    </r>
  </si>
  <si>
    <r>
      <rPr>
        <sz val="7"/>
        <color rgb="FF052937"/>
        <rFont val="Arial"/>
        <family val="2"/>
      </rPr>
      <t>S&amp;K82</t>
    </r>
  </si>
  <si>
    <r>
      <rPr>
        <sz val="7"/>
        <color rgb="FF052937"/>
        <rFont val="Arial"/>
        <family val="2"/>
      </rPr>
      <t>Width of placket edge to edge</t>
    </r>
  </si>
  <si>
    <r>
      <rPr>
        <sz val="7"/>
        <color rgb="FF052937"/>
        <rFont val="Arial"/>
        <family val="2"/>
      </rPr>
      <t>1 1/4 in</t>
    </r>
  </si>
  <si>
    <r>
      <rPr>
        <sz val="7"/>
        <color rgb="FF052937"/>
        <rFont val="Arial"/>
        <family val="2"/>
      </rPr>
      <t>Side Slit Height</t>
    </r>
  </si>
  <si>
    <r>
      <rPr>
        <sz val="7"/>
        <color rgb="FF052937"/>
        <rFont val="Arial"/>
        <family val="2"/>
      </rPr>
      <t>S&amp;K93</t>
    </r>
  </si>
  <si>
    <r>
      <rPr>
        <sz val="7"/>
        <color rgb="FF052937"/>
        <rFont val="Arial"/>
        <family val="2"/>
      </rPr>
      <t>From bottom edge to top of slit</t>
    </r>
  </si>
  <si>
    <r>
      <rPr>
        <sz val="7"/>
        <color rgb="FF052937"/>
        <rFont val="Arial"/>
        <family val="2"/>
      </rPr>
      <t>2 1/2 in</t>
    </r>
  </si>
  <si>
    <t>Embroidery placement in from Sideseam</t>
  </si>
  <si>
    <r>
      <rPr>
        <sz val="7"/>
        <color rgb="FF052937"/>
        <rFont val="Arial"/>
        <family val="2"/>
      </rPr>
      <t>S&amp;K142</t>
    </r>
  </si>
  <si>
    <r>
      <rPr>
        <sz val="7"/>
        <color rgb="FF052937"/>
        <rFont val="Arial"/>
        <family val="2"/>
      </rPr>
      <t>3 in</t>
    </r>
  </si>
  <si>
    <r>
      <rPr>
        <sz val="7"/>
        <color rgb="FF052937"/>
        <rFont val="Arial"/>
        <family val="2"/>
      </rPr>
      <t>Embroidery Placement Up from Bottom Hem Edge</t>
    </r>
  </si>
  <si>
    <r>
      <rPr>
        <sz val="7"/>
        <color rgb="FF052937"/>
        <rFont val="Arial"/>
        <family val="2"/>
      </rPr>
      <t>S&amp;K370</t>
    </r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</si>
  <si>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</si>
  <si>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</si>
  <si>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</si>
  <si>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</si>
  <si>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</si>
  <si>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</si>
  <si>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</si>
  <si>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</si>
  <si>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</si>
  <si>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</si>
  <si>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</si>
  <si>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</si>
  <si>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</si>
  <si>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</si>
  <si>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</si>
  <si>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</si>
  <si>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</si>
  <si>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</si>
  <si>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</si>
  <si>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</si>
  <si>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</si>
  <si>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</si>
  <si>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</si>
  <si>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</si>
  <si>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</si>
  <si>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</si>
  <si>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</si>
  <si>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</si>
  <si>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</si>
  <si>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</si>
  <si>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</si>
  <si>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</si>
  <si>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BOTTOM HEM DEPTH/ WELT DEPTH</t>
  </si>
  <si>
    <t>NECK TRIM DEPTH</t>
  </si>
  <si>
    <t>WL Chest Artwork Placement from HPS to Top Edge</t>
  </si>
  <si>
    <t>WL Chest Artwork Placement Out from CF Line</t>
  </si>
  <si>
    <t>Sleeve Artwork Placement From Top of Sleeve Cap</t>
  </si>
  <si>
    <t>To Top Edge of Artwork</t>
  </si>
  <si>
    <t>1 3/4 in</t>
  </si>
  <si>
    <t>7 1/4 in</t>
  </si>
  <si>
    <t>4 1/2 in</t>
  </si>
  <si>
    <t>ĐỊNH VỊ HÌNH IN THÂN TRƯỚC DƯỚI VIỀN CỔ TRƯỚC</t>
  </si>
  <si>
    <t>ĐỊNH VỊ HÌNH IN NGỰC TRÁI TỪ ĐỈNH VAI ĐẾN MÉP</t>
  </si>
  <si>
    <t>ĐỊNH VỊ HÌNH IN NGỰC TRÁI TỪ GIỮA TRƯỚC</t>
  </si>
  <si>
    <t>ĐỊNH VỊ HÌNH IN TẠI TAY TỪ ĐÀU TAY</t>
  </si>
  <si>
    <t>ĐẾN ĐỈNH ARTWORK</t>
  </si>
  <si>
    <t>Increase
TĂNG</t>
  </si>
  <si>
    <t>VẢI CHÍNH + VIỀN CỔ</t>
  </si>
  <si>
    <t>ALD WOVEN TOP INSERT LABEL (SMALL)
CODE: ALD-ML133</t>
  </si>
  <si>
    <t>MAY KẸP GIỮA CỔ SAU</t>
  </si>
  <si>
    <t>THÚY NGUYỄN - 444</t>
  </si>
  <si>
    <t>5/8 in</t>
  </si>
  <si>
    <t>2 3/8 in</t>
  </si>
  <si>
    <t>11 1/4 in</t>
  </si>
  <si>
    <t>5 3/8 in</t>
  </si>
  <si>
    <t>Keep As Sample
GIỮ NHƯ MẪU</t>
  </si>
  <si>
    <t>Follow Revised
THEO THÔNG SỐ MỚI</t>
  </si>
  <si>
    <t>TÁC NGHIỆP MAY MẪU PPS: THAM KHẢO CÁCH MAY THEO ÁO MẪU MÃ SS25CT031 CHUYỂN CÙNG TÁC NGHIỆP + COMMENT ĐÍNH KÈM</t>
  </si>
  <si>
    <t>Super Sonic</t>
  </si>
  <si>
    <t>JET BLACK</t>
  </si>
  <si>
    <t>THEO NHƯ S/O</t>
  </si>
  <si>
    <t>A15 SS25 G2735</t>
  </si>
  <si>
    <t>DỰ KIẾN CÓ VẢI NGÀY 8/11</t>
  </si>
  <si>
    <t>GẬP ĐÔI, MAY TẠI SƯỜN TRÁI NGƯỜI MẶC,5 INCH TỪ MÉP LAI LÊN  ( BÊN TRONG ÁO)</t>
  </si>
  <si>
    <t>GẬP ĐÔI, MAY TẠI SƯỜN TRÁI NGƯỜI MẶC, TỪ LAI ÁO LÊN 7 INCH, MAY 
( BÊN NGOÀI 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</si>
</sst>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sz val="11"/>
      <color rgb="FF000000"/>
      <name val="Calibri"/>
      <family val="2"/>
    </font>
    <font>
      <b/>
      <sz val="22"/>
      <color indexed="8"/>
      <name val="Muli"/>
    </font>
    <font>
      <b/>
      <sz val="20"/>
      <name val="Muli"/>
    </font>
    <font>
      <sz val="20"/>
      <name val="Muli"/>
    </font>
    <font>
      <sz val="16"/>
      <color indexed="8"/>
      <name val="Muli"/>
    </font>
    <font>
      <sz val="20"/>
      <color indexed="8"/>
      <name val="Muli"/>
    </font>
    <font>
      <b/>
      <sz val="40"/>
      <name val="Muli"/>
    </font>
    <font>
      <b/>
      <sz val="46"/>
      <name val="Muli"/>
    </font>
    <font>
      <b/>
      <sz val="24"/>
      <color theme="1"/>
      <name val="Muli"/>
    </font>
    <font>
      <b/>
      <sz val="28"/>
      <color indexed="48"/>
      <name val="Muli"/>
    </font>
    <font>
      <b/>
      <sz val="28"/>
      <color theme="9" tint="-0.249977111117893"/>
      <name val="Muli"/>
    </font>
    <font>
      <b/>
      <sz val="10"/>
      <color rgb="FF052937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A5BCCC"/>
      <name val="Arial"/>
      <family val="2"/>
    </font>
    <font>
      <sz val="7"/>
      <name val="Arial"/>
      <family val="2"/>
    </font>
    <font>
      <sz val="7"/>
      <color rgb="FF052937"/>
      <name val="Arial"/>
      <family val="2"/>
    </font>
    <font>
      <sz val="36"/>
      <color theme="1"/>
      <name val="Mul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7"/>
      <color rgb="FFA5BCCC"/>
      <name val="Arial"/>
      <family val="2"/>
    </font>
    <font>
      <i/>
      <sz val="7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52937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A5BCCC"/>
      <name val="Arial"/>
      <family val="2"/>
    </font>
    <font>
      <b/>
      <i/>
      <sz val="12"/>
      <color rgb="FFA5BCCC"/>
      <name val="Arial"/>
      <family val="2"/>
    </font>
    <font>
      <sz val="12"/>
      <name val="Arial"/>
      <family val="2"/>
    </font>
    <font>
      <sz val="12"/>
      <color rgb="FF052937"/>
      <name val="Arial"/>
      <family val="2"/>
    </font>
    <font>
      <i/>
      <sz val="12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indexed="8"/>
      <name val="Muli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trike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1"/>
      <color rgb="FF052937"/>
      <name val="Arial"/>
      <family val="2"/>
    </font>
    <font>
      <b/>
      <sz val="11"/>
      <color rgb="FFA5BCCC"/>
      <name val="Arial"/>
      <family val="2"/>
    </font>
    <font>
      <sz val="11"/>
      <name val="Arial"/>
      <family val="2"/>
    </font>
    <font>
      <sz val="11"/>
      <color rgb="FF052937"/>
      <name val="Arial"/>
      <family val="2"/>
    </font>
    <font>
      <b/>
      <sz val="22"/>
      <color theme="1"/>
      <name val="Muli"/>
    </font>
    <font>
      <b/>
      <u/>
      <sz val="28"/>
      <name val="Muli"/>
    </font>
    <font>
      <b/>
      <u/>
      <sz val="36"/>
      <name val="Muli"/>
    </font>
    <font>
      <sz val="9"/>
      <color theme="1"/>
      <name val="Calibri"/>
      <family val="2"/>
      <scheme val="minor"/>
    </font>
    <font>
      <b/>
      <sz val="9"/>
      <color rgb="FFA5BCCC"/>
      <name val="Arial"/>
      <family val="2"/>
    </font>
    <font>
      <sz val="11"/>
      <color rgb="FF062A37"/>
      <name val="Arial"/>
      <family val="2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sz val="14"/>
      <name val="Arial"/>
      <family val="2"/>
    </font>
    <font>
      <sz val="14"/>
      <color rgb="FF052937"/>
      <name val="Arial"/>
      <family val="2"/>
    </font>
    <font>
      <b/>
      <sz val="14"/>
      <name val="Arial"/>
      <family val="2"/>
    </font>
    <font>
      <b/>
      <sz val="14"/>
      <color rgb="FF052937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name val="Muli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5FAFF"/>
      </patternFill>
    </fill>
    <fill>
      <patternFill patternType="solid">
        <fgColor rgb="FFF0FFF1"/>
      </patternFill>
    </fill>
    <fill>
      <patternFill patternType="solid">
        <fgColor rgb="FFFFEFF2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/>
      <diagonal/>
    </border>
    <border>
      <left style="thin">
        <color rgb="FFD0D8DE"/>
      </left>
      <right/>
      <top/>
      <bottom style="thin">
        <color rgb="FFD0D8DE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2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3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9" applyNumberFormat="0" applyProtection="0">
      <alignment horizontal="right" vertical="center"/>
    </xf>
    <xf numFmtId="0" fontId="5" fillId="8" borderId="19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0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4" fillId="0" borderId="0"/>
    <xf numFmtId="0" fontId="64" fillId="0" borderId="0"/>
    <xf numFmtId="0" fontId="13" fillId="0" borderId="0"/>
    <xf numFmtId="0" fontId="1" fillId="0" borderId="0"/>
    <xf numFmtId="0" fontId="118" fillId="0" borderId="0"/>
    <xf numFmtId="0" fontId="118" fillId="0" borderId="0"/>
  </cellStyleXfs>
  <cellXfs count="518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3" fontId="38" fillId="2" borderId="3" xfId="0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10" borderId="31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center" wrapText="1"/>
    </xf>
    <xf numFmtId="0" fontId="42" fillId="2" borderId="0" xfId="0" applyFont="1" applyFill="1" applyAlignment="1">
      <alignment horizontal="center" vertical="center"/>
    </xf>
    <xf numFmtId="0" fontId="42" fillId="2" borderId="3" xfId="0" applyFont="1" applyFill="1" applyBorder="1" applyAlignment="1">
      <alignment vertical="center"/>
    </xf>
    <xf numFmtId="0" fontId="42" fillId="2" borderId="3" xfId="0" applyFont="1" applyFill="1" applyBorder="1" applyAlignment="1">
      <alignment vertical="center" wrapText="1"/>
    </xf>
    <xf numFmtId="0" fontId="42" fillId="2" borderId="3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44" fillId="2" borderId="0" xfId="0" applyFont="1" applyFill="1" applyAlignment="1">
      <alignment horizontal="center" vertical="center"/>
    </xf>
    <xf numFmtId="0" fontId="45" fillId="3" borderId="0" xfId="0" applyFont="1" applyFill="1"/>
    <xf numFmtId="0" fontId="41" fillId="0" borderId="40" xfId="0" applyFont="1" applyBorder="1"/>
    <xf numFmtId="0" fontId="27" fillId="0" borderId="21" xfId="0" applyFont="1" applyBorder="1"/>
    <xf numFmtId="0" fontId="27" fillId="0" borderId="22" xfId="0" applyFont="1" applyBorder="1"/>
    <xf numFmtId="0" fontId="27" fillId="0" borderId="23" xfId="0" applyFont="1" applyBorder="1"/>
    <xf numFmtId="0" fontId="2" fillId="0" borderId="0" xfId="0" applyFont="1"/>
    <xf numFmtId="0" fontId="46" fillId="0" borderId="0" xfId="0" applyFont="1"/>
    <xf numFmtId="0" fontId="27" fillId="0" borderId="24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7" fillId="0" borderId="34" xfId="0" applyFont="1" applyBorder="1"/>
    <xf numFmtId="0" fontId="48" fillId="0" borderId="35" xfId="0" applyFont="1" applyBorder="1"/>
    <xf numFmtId="0" fontId="47" fillId="0" borderId="35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23" fillId="0" borderId="0" xfId="0" applyFont="1"/>
    <xf numFmtId="0" fontId="49" fillId="0" borderId="0" xfId="0" applyFont="1"/>
    <xf numFmtId="0" fontId="41" fillId="0" borderId="37" xfId="0" applyFont="1" applyBorder="1"/>
    <xf numFmtId="0" fontId="41" fillId="0" borderId="38" xfId="0" applyFont="1" applyBorder="1"/>
    <xf numFmtId="0" fontId="41" fillId="0" borderId="38" xfId="0" applyFont="1" applyBorder="1" applyAlignment="1">
      <alignment horizontal="center"/>
    </xf>
    <xf numFmtId="165" fontId="41" fillId="0" borderId="39" xfId="0" applyNumberFormat="1" applyFont="1" applyBorder="1" applyAlignment="1">
      <alignment horizontal="center" wrapText="1"/>
    </xf>
    <xf numFmtId="0" fontId="4" fillId="0" borderId="0" xfId="0" applyFont="1"/>
    <xf numFmtId="0" fontId="50" fillId="0" borderId="0" xfId="0" applyFont="1"/>
    <xf numFmtId="165" fontId="41" fillId="0" borderId="40" xfId="0" applyNumberFormat="1" applyFont="1" applyBorder="1" applyAlignment="1">
      <alignment horizontal="center"/>
    </xf>
    <xf numFmtId="165" fontId="41" fillId="0" borderId="41" xfId="0" applyNumberFormat="1" applyFont="1" applyBorder="1" applyAlignment="1">
      <alignment horizontal="center" wrapText="1"/>
    </xf>
    <xf numFmtId="165" fontId="41" fillId="0" borderId="41" xfId="0" applyNumberFormat="1" applyFont="1" applyBorder="1" applyAlignment="1">
      <alignment horizontal="center"/>
    </xf>
    <xf numFmtId="165" fontId="41" fillId="0" borderId="39" xfId="0" applyNumberFormat="1" applyFont="1" applyBorder="1" applyAlignment="1">
      <alignment horizontal="center"/>
    </xf>
    <xf numFmtId="0" fontId="41" fillId="0" borderId="42" xfId="0" applyFont="1" applyBorder="1"/>
    <xf numFmtId="165" fontId="41" fillId="0" borderId="42" xfId="0" applyNumberFormat="1" applyFont="1" applyBorder="1" applyAlignment="1">
      <alignment horizontal="center"/>
    </xf>
    <xf numFmtId="165" fontId="41" fillId="0" borderId="43" xfId="0" applyNumberFormat="1" applyFont="1" applyBorder="1" applyAlignment="1">
      <alignment horizontal="center"/>
    </xf>
    <xf numFmtId="0" fontId="25" fillId="2" borderId="44" xfId="0" applyFont="1" applyFill="1" applyBorder="1" applyAlignment="1">
      <alignment vertical="center"/>
    </xf>
    <xf numFmtId="0" fontId="26" fillId="2" borderId="44" xfId="0" applyFont="1" applyFill="1" applyBorder="1" applyAlignment="1">
      <alignment vertical="center" wrapText="1"/>
    </xf>
    <xf numFmtId="0" fontId="25" fillId="2" borderId="45" xfId="0" applyFont="1" applyFill="1" applyBorder="1" applyAlignment="1">
      <alignment vertical="center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2" fillId="0" borderId="0" xfId="2" applyFont="1" applyAlignment="1">
      <alignment horizontal="left" vertical="center"/>
    </xf>
    <xf numFmtId="0" fontId="52" fillId="0" borderId="0" xfId="2" applyFont="1" applyAlignment="1">
      <alignment horizontal="center" vertical="center"/>
    </xf>
    <xf numFmtId="0" fontId="55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vertical="center"/>
    </xf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>
      <alignment vertical="center" wrapText="1"/>
    </xf>
    <xf numFmtId="0" fontId="60" fillId="3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31" fillId="2" borderId="0" xfId="0" quotePrefix="1" applyFont="1" applyFill="1" applyAlignment="1">
      <alignment horizontal="left"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1" fontId="31" fillId="2" borderId="0" xfId="0" applyNumberFormat="1" applyFont="1" applyFill="1" applyAlignment="1">
      <alignment vertical="center" wrapText="1"/>
    </xf>
    <xf numFmtId="0" fontId="31" fillId="2" borderId="0" xfId="0" quotePrefix="1" applyFont="1" applyFill="1" applyAlignment="1">
      <alignment horizontal="left" vertical="center" wrapText="1"/>
    </xf>
    <xf numFmtId="0" fontId="34" fillId="10" borderId="0" xfId="0" applyFont="1" applyFill="1" applyAlignment="1">
      <alignment vertical="center"/>
    </xf>
    <xf numFmtId="0" fontId="31" fillId="2" borderId="46" xfId="0" quotePrefix="1" applyFont="1" applyFill="1" applyBorder="1" applyAlignment="1">
      <alignment vertical="center" wrapText="1"/>
    </xf>
    <xf numFmtId="0" fontId="31" fillId="2" borderId="48" xfId="0" quotePrefix="1" applyFont="1" applyFill="1" applyBorder="1" applyAlignment="1">
      <alignment vertical="center" wrapText="1"/>
    </xf>
    <xf numFmtId="1" fontId="32" fillId="2" borderId="10" xfId="0" applyNumberFormat="1" applyFont="1" applyFill="1" applyBorder="1" applyAlignment="1">
      <alignment vertical="center"/>
    </xf>
    <xf numFmtId="0" fontId="32" fillId="2" borderId="50" xfId="0" applyFont="1" applyFill="1" applyBorder="1" applyAlignment="1">
      <alignment vertical="center"/>
    </xf>
    <xf numFmtId="0" fontId="70" fillId="3" borderId="0" xfId="0" applyFont="1" applyFill="1" applyAlignment="1">
      <alignment vertical="center"/>
    </xf>
    <xf numFmtId="0" fontId="71" fillId="15" borderId="0" xfId="0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1" fontId="71" fillId="15" borderId="0" xfId="0" applyNumberFormat="1" applyFont="1" applyFill="1" applyAlignment="1">
      <alignment vertical="center"/>
    </xf>
    <xf numFmtId="1" fontId="71" fillId="15" borderId="0" xfId="0" applyNumberFormat="1" applyFont="1" applyFill="1" applyAlignment="1">
      <alignment horizontal="center" vertical="center"/>
    </xf>
    <xf numFmtId="1" fontId="71" fillId="15" borderId="1" xfId="0" applyNumberFormat="1" applyFont="1" applyFill="1" applyBorder="1" applyAlignment="1">
      <alignment horizontal="center" vertical="center"/>
    </xf>
    <xf numFmtId="0" fontId="55" fillId="0" borderId="51" xfId="2" applyFont="1" applyBorder="1" applyAlignment="1">
      <alignment horizontal="center" vertical="center" wrapText="1"/>
    </xf>
    <xf numFmtId="1" fontId="53" fillId="2" borderId="51" xfId="0" applyNumberFormat="1" applyFont="1" applyFill="1" applyBorder="1" applyAlignment="1">
      <alignment horizontal="center" vertical="center" wrapText="1"/>
    </xf>
    <xf numFmtId="0" fontId="53" fillId="2" borderId="51" xfId="0" applyFont="1" applyFill="1" applyBorder="1" applyAlignment="1">
      <alignment horizontal="center" vertical="center"/>
    </xf>
    <xf numFmtId="173" fontId="53" fillId="2" borderId="51" xfId="0" applyNumberFormat="1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 wrapText="1"/>
    </xf>
    <xf numFmtId="0" fontId="53" fillId="2" borderId="11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/>
    </xf>
    <xf numFmtId="1" fontId="53" fillId="2" borderId="10" xfId="0" applyNumberFormat="1" applyFont="1" applyFill="1" applyBorder="1" applyAlignment="1">
      <alignment horizontal="center" vertical="center" wrapText="1"/>
    </xf>
    <xf numFmtId="165" fontId="53" fillId="2" borderId="10" xfId="0" applyNumberFormat="1" applyFont="1" applyFill="1" applyBorder="1" applyAlignment="1">
      <alignment horizontal="center" vertical="center"/>
    </xf>
    <xf numFmtId="1" fontId="53" fillId="2" borderId="10" xfId="0" applyNumberFormat="1" applyFont="1" applyFill="1" applyBorder="1" applyAlignment="1">
      <alignment horizontal="center" vertical="center"/>
    </xf>
    <xf numFmtId="1" fontId="69" fillId="0" borderId="49" xfId="1" applyNumberFormat="1" applyFont="1" applyBorder="1" applyAlignment="1">
      <alignment horizontal="center" vertical="center" wrapText="1"/>
    </xf>
    <xf numFmtId="1" fontId="68" fillId="0" borderId="49" xfId="1" applyNumberFormat="1" applyFont="1" applyBorder="1" applyAlignment="1">
      <alignment horizontal="center" vertical="center" wrapText="1"/>
    </xf>
    <xf numFmtId="1" fontId="61" fillId="0" borderId="49" xfId="1" applyNumberFormat="1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center"/>
    </xf>
    <xf numFmtId="0" fontId="53" fillId="2" borderId="51" xfId="0" applyFont="1" applyFill="1" applyBorder="1" applyAlignment="1">
      <alignment horizontal="center" vertical="center" wrapText="1"/>
    </xf>
    <xf numFmtId="0" fontId="53" fillId="0" borderId="51" xfId="0" applyFont="1" applyBorder="1" applyAlignment="1">
      <alignment horizontal="center" vertical="center"/>
    </xf>
    <xf numFmtId="165" fontId="53" fillId="0" borderId="51" xfId="0" applyNumberFormat="1" applyFont="1" applyBorder="1" applyAlignment="1">
      <alignment horizontal="center" vertical="center"/>
    </xf>
    <xf numFmtId="173" fontId="53" fillId="0" borderId="51" xfId="0" applyNumberFormat="1" applyFont="1" applyBorder="1" applyAlignment="1">
      <alignment horizontal="center" vertical="center"/>
    </xf>
    <xf numFmtId="1" fontId="53" fillId="0" borderId="51" xfId="0" applyNumberFormat="1" applyFont="1" applyBorder="1" applyAlignment="1">
      <alignment horizontal="center" vertical="center"/>
    </xf>
    <xf numFmtId="165" fontId="53" fillId="0" borderId="10" xfId="0" applyNumberFormat="1" applyFont="1" applyBorder="1" applyAlignment="1">
      <alignment horizontal="center" vertical="center"/>
    </xf>
    <xf numFmtId="1" fontId="53" fillId="0" borderId="10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1" fontId="31" fillId="2" borderId="52" xfId="0" applyNumberFormat="1" applyFont="1" applyFill="1" applyBorder="1" applyAlignment="1">
      <alignment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56" xfId="0" quotePrefix="1" applyFont="1" applyFill="1" applyBorder="1" applyAlignment="1">
      <alignment horizontal="center" vertical="center" wrapText="1"/>
    </xf>
    <xf numFmtId="0" fontId="67" fillId="2" borderId="51" xfId="0" applyFont="1" applyFill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vertical="center" wrapText="1"/>
    </xf>
    <xf numFmtId="1" fontId="54" fillId="5" borderId="51" xfId="2" applyNumberFormat="1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/>
    </xf>
    <xf numFmtId="0" fontId="74" fillId="3" borderId="0" xfId="0" applyFont="1" applyFill="1" applyAlignment="1">
      <alignment vertical="center"/>
    </xf>
    <xf numFmtId="0" fontId="54" fillId="4" borderId="1" xfId="0" quotePrefix="1" applyFont="1" applyFill="1" applyBorder="1" applyAlignment="1">
      <alignment horizontal="center" vertical="center"/>
    </xf>
    <xf numFmtId="0" fontId="74" fillId="2" borderId="1" xfId="0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74" fillId="2" borderId="1" xfId="0" applyFont="1" applyFill="1" applyBorder="1" applyAlignment="1">
      <alignment horizontal="left" vertical="center"/>
    </xf>
    <xf numFmtId="0" fontId="73" fillId="2" borderId="1" xfId="0" applyFont="1" applyFill="1" applyBorder="1" applyAlignment="1">
      <alignment horizontal="left" vertical="center"/>
    </xf>
    <xf numFmtId="0" fontId="54" fillId="2" borderId="2" xfId="0" applyFont="1" applyFill="1" applyBorder="1" applyAlignment="1">
      <alignment horizontal="left" vertical="center"/>
    </xf>
    <xf numFmtId="0" fontId="54" fillId="2" borderId="2" xfId="0" applyFont="1" applyFill="1" applyBorder="1" applyAlignment="1">
      <alignment vertical="center"/>
    </xf>
    <xf numFmtId="0" fontId="54" fillId="2" borderId="2" xfId="0" applyFont="1" applyFill="1" applyBorder="1" applyAlignment="1">
      <alignment horizontal="center" vertical="center"/>
    </xf>
    <xf numFmtId="3" fontId="54" fillId="2" borderId="2" xfId="0" applyNumberFormat="1" applyFont="1" applyFill="1" applyBorder="1" applyAlignment="1">
      <alignment horizontal="center" vertical="center"/>
    </xf>
    <xf numFmtId="0" fontId="54" fillId="14" borderId="2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vertical="center"/>
    </xf>
    <xf numFmtId="1" fontId="54" fillId="14" borderId="2" xfId="0" applyNumberFormat="1" applyFont="1" applyFill="1" applyBorder="1" applyAlignment="1">
      <alignment vertical="center"/>
    </xf>
    <xf numFmtId="1" fontId="54" fillId="14" borderId="2" xfId="0" applyNumberFormat="1" applyFont="1" applyFill="1" applyBorder="1" applyAlignment="1">
      <alignment horizontal="center" vertical="center"/>
    </xf>
    <xf numFmtId="0" fontId="54" fillId="2" borderId="0" xfId="0" applyFont="1" applyFill="1" applyAlignment="1">
      <alignment vertical="center"/>
    </xf>
    <xf numFmtId="0" fontId="54" fillId="15" borderId="0" xfId="0" applyFont="1" applyFill="1" applyAlignment="1">
      <alignment horizontal="center" vertical="center"/>
    </xf>
    <xf numFmtId="0" fontId="54" fillId="3" borderId="0" xfId="0" applyFont="1" applyFill="1" applyAlignment="1">
      <alignment vertical="center"/>
    </xf>
    <xf numFmtId="1" fontId="54" fillId="15" borderId="0" xfId="0" applyNumberFormat="1" applyFont="1" applyFill="1" applyAlignment="1">
      <alignment vertical="center"/>
    </xf>
    <xf numFmtId="1" fontId="54" fillId="15" borderId="1" xfId="0" applyNumberFormat="1" applyFont="1" applyFill="1" applyBorder="1" applyAlignment="1">
      <alignment horizontal="center" vertical="center"/>
    </xf>
    <xf numFmtId="0" fontId="54" fillId="12" borderId="0" xfId="0" applyFont="1" applyFill="1" applyAlignment="1">
      <alignment horizontal="left" vertical="center"/>
    </xf>
    <xf numFmtId="0" fontId="54" fillId="12" borderId="0" xfId="0" applyFont="1" applyFill="1" applyAlignment="1">
      <alignment horizontal="center" vertical="center"/>
    </xf>
    <xf numFmtId="1" fontId="54" fillId="12" borderId="0" xfId="0" applyNumberFormat="1" applyFont="1" applyFill="1" applyAlignment="1">
      <alignment horizontal="right" vertical="center"/>
    </xf>
    <xf numFmtId="1" fontId="54" fillId="1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6" fillId="0" borderId="0" xfId="0" applyFont="1"/>
    <xf numFmtId="0" fontId="0" fillId="0" borderId="0" xfId="0" applyAlignment="1">
      <alignment wrapText="1"/>
    </xf>
    <xf numFmtId="1" fontId="68" fillId="0" borderId="49" xfId="1" applyNumberFormat="1" applyFont="1" applyBorder="1" applyAlignment="1">
      <alignment vertical="center" wrapText="1"/>
    </xf>
    <xf numFmtId="1" fontId="69" fillId="0" borderId="49" xfId="1" applyNumberFormat="1" applyFont="1" applyBorder="1" applyAlignment="1">
      <alignment vertical="center" wrapText="1"/>
    </xf>
    <xf numFmtId="0" fontId="81" fillId="0" borderId="0" xfId="0" applyFont="1" applyAlignment="1">
      <alignment vertical="center"/>
    </xf>
    <xf numFmtId="0" fontId="84" fillId="0" borderId="0" xfId="0" applyFont="1"/>
    <xf numFmtId="0" fontId="7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8" fillId="0" borderId="0" xfId="0" applyFont="1" applyAlignment="1">
      <alignment horizontal="left" vertical="top" wrapText="1"/>
    </xf>
    <xf numFmtId="0" fontId="79" fillId="0" borderId="51" xfId="0" applyFont="1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80" fillId="0" borderId="51" xfId="0" applyFont="1" applyBorder="1" applyAlignment="1">
      <alignment vertical="top" wrapText="1"/>
    </xf>
    <xf numFmtId="0" fontId="85" fillId="0" borderId="0" xfId="0" applyFont="1" applyAlignment="1">
      <alignment horizontal="left" vertical="top"/>
    </xf>
    <xf numFmtId="0" fontId="86" fillId="0" borderId="0" xfId="0" applyFont="1" applyAlignment="1">
      <alignment horizontal="left" vertical="top" wrapText="1"/>
    </xf>
    <xf numFmtId="0" fontId="87" fillId="0" borderId="51" xfId="0" applyFont="1" applyBorder="1" applyAlignment="1">
      <alignment vertical="top" wrapText="1"/>
    </xf>
    <xf numFmtId="0" fontId="79" fillId="0" borderId="51" xfId="0" applyFont="1" applyBorder="1" applyAlignment="1">
      <alignment horizontal="left" vertical="top" wrapText="1"/>
    </xf>
    <xf numFmtId="0" fontId="79" fillId="16" borderId="51" xfId="0" applyFont="1" applyFill="1" applyBorder="1" applyAlignment="1">
      <alignment horizontal="left" vertical="top" wrapText="1"/>
    </xf>
    <xf numFmtId="0" fontId="85" fillId="0" borderId="51" xfId="0" applyFont="1" applyBorder="1" applyAlignment="1">
      <alignment vertical="top" wrapText="1"/>
    </xf>
    <xf numFmtId="0" fontId="8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9" fillId="0" borderId="0" xfId="0" applyFont="1"/>
    <xf numFmtId="0" fontId="11" fillId="0" borderId="0" xfId="0" applyFont="1" applyAlignment="1">
      <alignment horizontal="left" vertical="top"/>
    </xf>
    <xf numFmtId="0" fontId="83" fillId="0" borderId="0" xfId="0" applyFont="1" applyAlignment="1">
      <alignment horizontal="left" vertical="top"/>
    </xf>
    <xf numFmtId="0" fontId="91" fillId="0" borderId="0" xfId="0" applyFont="1" applyAlignment="1">
      <alignment horizontal="left" vertical="top"/>
    </xf>
    <xf numFmtId="0" fontId="92" fillId="0" borderId="0" xfId="0" applyFont="1" applyAlignment="1">
      <alignment horizontal="left" vertical="top"/>
    </xf>
    <xf numFmtId="0" fontId="93" fillId="0" borderId="0" xfId="0" applyFont="1" applyAlignment="1">
      <alignment horizontal="left" vertical="top"/>
    </xf>
    <xf numFmtId="0" fontId="94" fillId="0" borderId="58" xfId="0" applyFont="1" applyBorder="1" applyAlignment="1">
      <alignment vertical="top" wrapText="1"/>
    </xf>
    <xf numFmtId="0" fontId="96" fillId="0" borderId="59" xfId="0" applyFont="1" applyBorder="1" applyAlignment="1">
      <alignment vertical="top" wrapText="1"/>
    </xf>
    <xf numFmtId="0" fontId="94" fillId="0" borderId="57" xfId="0" applyFont="1" applyBorder="1" applyAlignment="1">
      <alignment horizontal="left" vertical="top" wrapText="1"/>
    </xf>
    <xf numFmtId="0" fontId="96" fillId="0" borderId="57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94" fillId="16" borderId="58" xfId="0" applyFont="1" applyFill="1" applyBorder="1" applyAlignment="1">
      <alignment horizontal="left" vertical="top" wrapText="1"/>
    </xf>
    <xf numFmtId="0" fontId="94" fillId="17" borderId="57" xfId="0" applyFont="1" applyFill="1" applyBorder="1" applyAlignment="1">
      <alignment horizontal="left" vertical="top" wrapText="1"/>
    </xf>
    <xf numFmtId="0" fontId="94" fillId="0" borderId="58" xfId="0" applyFont="1" applyBorder="1" applyAlignment="1">
      <alignment horizontal="left" vertical="top" wrapText="1"/>
    </xf>
    <xf numFmtId="0" fontId="83" fillId="0" borderId="0" xfId="0" applyFont="1" applyAlignment="1">
      <alignment horizontal="left" vertical="top" wrapText="1"/>
    </xf>
    <xf numFmtId="0" fontId="83" fillId="0" borderId="58" xfId="0" applyFont="1" applyBorder="1" applyAlignment="1">
      <alignment horizontal="left" vertical="top" wrapText="1"/>
    </xf>
    <xf numFmtId="0" fontId="94" fillId="18" borderId="57" xfId="0" applyFont="1" applyFill="1" applyBorder="1" applyAlignment="1">
      <alignment horizontal="left" vertical="top" wrapText="1"/>
    </xf>
    <xf numFmtId="0" fontId="83" fillId="0" borderId="57" xfId="0" applyFont="1" applyBorder="1" applyAlignment="1">
      <alignment horizontal="left" vertical="top" wrapText="1"/>
    </xf>
    <xf numFmtId="0" fontId="91" fillId="0" borderId="57" xfId="0" applyFont="1" applyBorder="1" applyAlignment="1">
      <alignment horizontal="left" vertical="top" wrapText="1"/>
    </xf>
    <xf numFmtId="0" fontId="83" fillId="0" borderId="0" xfId="0" applyFont="1" applyAlignment="1">
      <alignment wrapText="1"/>
    </xf>
    <xf numFmtId="0" fontId="91" fillId="0" borderId="0" xfId="0" applyFont="1" applyAlignment="1">
      <alignment wrapText="1"/>
    </xf>
    <xf numFmtId="0" fontId="83" fillId="0" borderId="0" xfId="0" applyFont="1" applyAlignment="1">
      <alignment horizontal="left" wrapText="1"/>
    </xf>
    <xf numFmtId="0" fontId="83" fillId="0" borderId="0" xfId="0" applyFont="1"/>
    <xf numFmtId="0" fontId="91" fillId="0" borderId="0" xfId="0" applyFont="1"/>
    <xf numFmtId="0" fontId="83" fillId="0" borderId="0" xfId="0" applyFont="1" applyAlignment="1">
      <alignment horizontal="left"/>
    </xf>
    <xf numFmtId="0" fontId="97" fillId="0" borderId="0" xfId="0" applyFont="1" applyAlignment="1">
      <alignment horizontal="left" vertical="top"/>
    </xf>
    <xf numFmtId="0" fontId="98" fillId="0" borderId="0" xfId="0" applyFont="1" applyAlignment="1">
      <alignment horizontal="left" vertical="top" wrapText="1"/>
    </xf>
    <xf numFmtId="0" fontId="99" fillId="0" borderId="0" xfId="0" applyFont="1"/>
    <xf numFmtId="0" fontId="32" fillId="10" borderId="0" xfId="0" applyFont="1" applyFill="1" applyAlignment="1">
      <alignment vertical="center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1" fontId="61" fillId="0" borderId="51" xfId="1" applyNumberFormat="1" applyFont="1" applyBorder="1" applyAlignment="1">
      <alignment horizontal="center" vertical="center" wrapText="1"/>
    </xf>
    <xf numFmtId="1" fontId="31" fillId="2" borderId="52" xfId="0" applyNumberFormat="1" applyFont="1" applyFill="1" applyBorder="1" applyAlignment="1">
      <alignment horizontal="center" vertical="center" wrapText="1"/>
    </xf>
    <xf numFmtId="1" fontId="31" fillId="2" borderId="53" xfId="0" applyNumberFormat="1" applyFont="1" applyFill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horizontal="center" vertical="center"/>
    </xf>
    <xf numFmtId="165" fontId="31" fillId="2" borderId="51" xfId="0" applyNumberFormat="1" applyFont="1" applyFill="1" applyBorder="1" applyAlignment="1">
      <alignment horizontal="center" vertical="center"/>
    </xf>
    <xf numFmtId="1" fontId="32" fillId="2" borderId="51" xfId="0" applyNumberFormat="1" applyFont="1" applyFill="1" applyBorder="1" applyAlignment="1">
      <alignment horizontal="center" vertical="center"/>
    </xf>
    <xf numFmtId="1" fontId="65" fillId="0" borderId="51" xfId="1" applyNumberFormat="1" applyFont="1" applyBorder="1" applyAlignment="1">
      <alignment horizontal="center" vertical="center" wrapText="1"/>
    </xf>
    <xf numFmtId="0" fontId="101" fillId="0" borderId="0" xfId="0" applyFont="1"/>
    <xf numFmtId="0" fontId="97" fillId="0" borderId="0" xfId="0" applyFont="1" applyAlignment="1">
      <alignment vertical="top" wrapText="1"/>
    </xf>
    <xf numFmtId="0" fontId="92" fillId="0" borderId="0" xfId="0" applyFont="1" applyAlignment="1">
      <alignment horizontal="left" vertical="top" wrapText="1"/>
    </xf>
    <xf numFmtId="0" fontId="11" fillId="0" borderId="58" xfId="0" applyFont="1" applyBorder="1" applyAlignment="1">
      <alignment vertical="top" wrapText="1"/>
    </xf>
    <xf numFmtId="0" fontId="94" fillId="16" borderId="57" xfId="0" applyFont="1" applyFill="1" applyBorder="1" applyAlignment="1">
      <alignment horizontal="left" vertical="top" wrapText="1"/>
    </xf>
    <xf numFmtId="0" fontId="83" fillId="0" borderId="58" xfId="0" applyFont="1" applyBorder="1" applyAlignment="1">
      <alignment vertical="top" wrapText="1"/>
    </xf>
    <xf numFmtId="0" fontId="83" fillId="0" borderId="59" xfId="0" applyFont="1" applyBorder="1" applyAlignment="1">
      <alignment vertical="top" wrapText="1"/>
    </xf>
    <xf numFmtId="0" fontId="94" fillId="0" borderId="59" xfId="0" applyFont="1" applyBorder="1" applyAlignment="1">
      <alignment vertical="top" wrapText="1"/>
    </xf>
    <xf numFmtId="0" fontId="95" fillId="0" borderId="58" xfId="0" applyFont="1" applyBorder="1" applyAlignment="1">
      <alignment vertical="top" wrapText="1"/>
    </xf>
    <xf numFmtId="0" fontId="104" fillId="0" borderId="57" xfId="0" applyFont="1" applyBorder="1" applyAlignment="1">
      <alignment horizontal="left" vertical="top" wrapText="1"/>
    </xf>
    <xf numFmtId="0" fontId="97" fillId="0" borderId="0" xfId="0" applyFont="1" applyAlignment="1">
      <alignment horizontal="left"/>
    </xf>
    <xf numFmtId="0" fontId="106" fillId="0" borderId="51" xfId="0" applyFont="1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108" fillId="0" borderId="51" xfId="0" applyFont="1" applyBorder="1" applyAlignment="1">
      <alignment horizontal="left" vertical="top"/>
    </xf>
    <xf numFmtId="0" fontId="109" fillId="0" borderId="51" xfId="0" applyFont="1" applyBorder="1" applyAlignment="1">
      <alignment vertical="top" wrapText="1"/>
    </xf>
    <xf numFmtId="0" fontId="109" fillId="0" borderId="51" xfId="0" applyFont="1" applyBorder="1" applyAlignment="1">
      <alignment horizontal="left" vertical="top" wrapText="1"/>
    </xf>
    <xf numFmtId="0" fontId="109" fillId="16" borderId="51" xfId="0" applyFont="1" applyFill="1" applyBorder="1" applyAlignment="1">
      <alignment horizontal="left" vertical="top" wrapText="1"/>
    </xf>
    <xf numFmtId="0" fontId="54" fillId="2" borderId="1" xfId="0" applyFont="1" applyFill="1" applyBorder="1" applyAlignment="1">
      <alignment horizontal="center" vertical="center"/>
    </xf>
    <xf numFmtId="0" fontId="54" fillId="15" borderId="0" xfId="0" applyFont="1" applyFill="1" applyAlignment="1">
      <alignment horizontal="left" vertical="center"/>
    </xf>
    <xf numFmtId="1" fontId="54" fillId="15" borderId="0" xfId="0" applyNumberFormat="1" applyFont="1" applyFill="1" applyAlignment="1">
      <alignment horizontal="left" vertical="center"/>
    </xf>
    <xf numFmtId="1" fontId="54" fillId="15" borderId="0" xfId="0" applyNumberFormat="1" applyFont="1" applyFill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2" fontId="31" fillId="2" borderId="51" xfId="0" applyNumberFormat="1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1" fontId="32" fillId="2" borderId="53" xfId="0" applyNumberFormat="1" applyFont="1" applyFill="1" applyBorder="1" applyAlignment="1">
      <alignment horizontal="center" vertical="center"/>
    </xf>
    <xf numFmtId="0" fontId="57" fillId="5" borderId="51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6" fillId="0" borderId="51" xfId="2" quotePrefix="1" applyFont="1" applyBorder="1" applyAlignment="1">
      <alignment horizontal="center" vertical="center" wrapText="1"/>
    </xf>
    <xf numFmtId="0" fontId="26" fillId="5" borderId="51" xfId="2" applyFont="1" applyFill="1" applyBorder="1" applyAlignment="1">
      <alignment horizontal="center" vertical="center" wrapText="1"/>
    </xf>
    <xf numFmtId="0" fontId="57" fillId="0" borderId="52" xfId="2" applyFont="1" applyBorder="1" applyAlignment="1">
      <alignment horizontal="center" wrapText="1"/>
    </xf>
    <xf numFmtId="0" fontId="55" fillId="2" borderId="0" xfId="0" applyFont="1" applyFill="1" applyAlignment="1">
      <alignment horizontal="left" vertical="center"/>
    </xf>
    <xf numFmtId="0" fontId="112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6" fillId="2" borderId="0" xfId="0" applyFont="1" applyFill="1" applyAlignment="1">
      <alignment horizontal="left" vertical="center"/>
    </xf>
    <xf numFmtId="0" fontId="11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31" fillId="2" borderId="51" xfId="0" applyFont="1" applyFill="1" applyBorder="1" applyAlignment="1">
      <alignment horizontal="center" vertical="center" wrapText="1"/>
    </xf>
    <xf numFmtId="0" fontId="32" fillId="0" borderId="51" xfId="0" quotePrefix="1" applyFont="1" applyBorder="1" applyAlignment="1">
      <alignment horizontal="center" vertical="center"/>
    </xf>
    <xf numFmtId="0" fontId="82" fillId="0" borderId="0" xfId="0" applyFont="1"/>
    <xf numFmtId="0" fontId="82" fillId="0" borderId="51" xfId="0" applyFont="1" applyBorder="1" applyAlignment="1">
      <alignment horizontal="left" vertical="top"/>
    </xf>
    <xf numFmtId="0" fontId="114" fillId="0" borderId="0" xfId="0" applyFont="1"/>
    <xf numFmtId="0" fontId="115" fillId="0" borderId="51" xfId="0" applyFont="1" applyBorder="1" applyAlignment="1">
      <alignment horizontal="left" vertical="top"/>
    </xf>
    <xf numFmtId="0" fontId="114" fillId="0" borderId="51" xfId="0" applyFont="1" applyBorder="1" applyAlignment="1">
      <alignment horizontal="left" vertical="top"/>
    </xf>
    <xf numFmtId="0" fontId="115" fillId="0" borderId="51" xfId="0" applyFont="1" applyBorder="1" applyAlignment="1">
      <alignment horizontal="center" vertical="top" wrapText="1"/>
    </xf>
    <xf numFmtId="0" fontId="109" fillId="0" borderId="51" xfId="0" applyFont="1" applyBorder="1" applyAlignment="1">
      <alignment vertical="center" wrapText="1"/>
    </xf>
    <xf numFmtId="0" fontId="106" fillId="0" borderId="51" xfId="0" applyFont="1" applyBorder="1" applyAlignment="1">
      <alignment vertical="center" wrapText="1"/>
    </xf>
    <xf numFmtId="0" fontId="109" fillId="0" borderId="51" xfId="0" applyFont="1" applyBorder="1" applyAlignment="1">
      <alignment horizontal="left" vertical="center" wrapText="1"/>
    </xf>
    <xf numFmtId="0" fontId="106" fillId="0" borderId="51" xfId="0" applyFont="1" applyBorder="1" applyAlignment="1">
      <alignment horizontal="left" vertical="center" wrapText="1"/>
    </xf>
    <xf numFmtId="0" fontId="109" fillId="16" borderId="5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1" xfId="0" applyBorder="1" applyAlignment="1">
      <alignment horizontal="left" vertical="center" wrapText="1"/>
    </xf>
    <xf numFmtId="0" fontId="117" fillId="19" borderId="51" xfId="0" applyFont="1" applyFill="1" applyBorder="1" applyAlignment="1">
      <alignment horizontal="center" vertical="center" wrapText="1"/>
    </xf>
    <xf numFmtId="0" fontId="106" fillId="19" borderId="51" xfId="0" applyFont="1" applyFill="1" applyBorder="1" applyAlignment="1">
      <alignment horizontal="left" vertical="center" wrapText="1"/>
    </xf>
    <xf numFmtId="0" fontId="116" fillId="19" borderId="51" xfId="0" applyFont="1" applyFill="1" applyBorder="1" applyAlignment="1">
      <alignment horizontal="left" vertical="center" wrapText="1"/>
    </xf>
    <xf numFmtId="12" fontId="106" fillId="0" borderId="51" xfId="0" applyNumberFormat="1" applyFont="1" applyBorder="1" applyAlignment="1">
      <alignment horizontal="left" vertical="center" wrapText="1"/>
    </xf>
    <xf numFmtId="0" fontId="83" fillId="0" borderId="0" xfId="0" applyFont="1" applyAlignment="1">
      <alignment horizontal="center"/>
    </xf>
    <xf numFmtId="0" fontId="0" fillId="0" borderId="51" xfId="0" applyBorder="1" applyAlignment="1">
      <alignment horizontal="center" vertical="top"/>
    </xf>
    <xf numFmtId="0" fontId="115" fillId="0" borderId="51" xfId="0" applyFont="1" applyBorder="1" applyAlignment="1">
      <alignment horizontal="center" vertical="top"/>
    </xf>
    <xf numFmtId="12" fontId="106" fillId="0" borderId="51" xfId="0" applyNumberFormat="1" applyFont="1" applyBorder="1" applyAlignment="1">
      <alignment horizontal="center" vertical="center" wrapText="1"/>
    </xf>
    <xf numFmtId="12" fontId="0" fillId="0" borderId="0" xfId="0" applyNumberFormat="1" applyAlignment="1">
      <alignment horizontal="center"/>
    </xf>
    <xf numFmtId="0" fontId="109" fillId="3" borderId="51" xfId="0" applyFont="1" applyFill="1" applyBorder="1" applyAlignment="1">
      <alignment vertical="center" wrapText="1"/>
    </xf>
    <xf numFmtId="0" fontId="106" fillId="3" borderId="51" xfId="0" applyFont="1" applyFill="1" applyBorder="1" applyAlignment="1">
      <alignment vertical="center" wrapText="1"/>
    </xf>
    <xf numFmtId="0" fontId="109" fillId="3" borderId="51" xfId="0" applyFont="1" applyFill="1" applyBorder="1" applyAlignment="1">
      <alignment horizontal="left" vertical="center" wrapText="1"/>
    </xf>
    <xf numFmtId="0" fontId="41" fillId="2" borderId="0" xfId="0" applyFont="1" applyFill="1" applyAlignment="1">
      <alignment horizontal="center" vertical="center"/>
    </xf>
    <xf numFmtId="1" fontId="111" fillId="0" borderId="51" xfId="0" quotePrefix="1" applyNumberFormat="1" applyFont="1" applyBorder="1" applyAlignment="1">
      <alignment horizontal="center" vertical="center" wrapText="1"/>
    </xf>
    <xf numFmtId="0" fontId="57" fillId="13" borderId="52" xfId="2" applyFont="1" applyFill="1" applyBorder="1" applyAlignment="1">
      <alignment horizontal="center" vertical="center" wrapText="1"/>
    </xf>
    <xf numFmtId="0" fontId="57" fillId="13" borderId="53" xfId="2" applyFont="1" applyFill="1" applyBorder="1" applyAlignment="1">
      <alignment horizontal="center" vertical="center" wrapText="1"/>
    </xf>
    <xf numFmtId="0" fontId="57" fillId="0" borderId="53" xfId="2" applyFont="1" applyBorder="1" applyAlignment="1">
      <alignment horizontal="center" wrapText="1"/>
    </xf>
    <xf numFmtId="0" fontId="54" fillId="5" borderId="51" xfId="2" applyFont="1" applyFill="1" applyBorder="1" applyAlignment="1">
      <alignment horizontal="center" vertical="center" wrapText="1"/>
    </xf>
    <xf numFmtId="0" fontId="56" fillId="0" borderId="51" xfId="2" applyFont="1" applyBorder="1" applyAlignment="1">
      <alignment horizontal="center" vertical="center" wrapText="1"/>
    </xf>
    <xf numFmtId="1" fontId="54" fillId="0" borderId="51" xfId="2" applyNumberFormat="1" applyFont="1" applyBorder="1" applyAlignment="1">
      <alignment horizontal="center" vertical="center" wrapText="1"/>
    </xf>
    <xf numFmtId="0" fontId="119" fillId="0" borderId="51" xfId="0" applyFont="1" applyBorder="1" applyAlignment="1">
      <alignment horizontal="left" vertical="top" wrapText="1"/>
    </xf>
    <xf numFmtId="0" fontId="119" fillId="0" borderId="51" xfId="0" applyFont="1" applyBorder="1" applyAlignment="1">
      <alignment vertical="top" wrapText="1"/>
    </xf>
    <xf numFmtId="0" fontId="121" fillId="0" borderId="51" xfId="0" applyFont="1" applyBorder="1" applyAlignment="1">
      <alignment vertical="top" wrapText="1"/>
    </xf>
    <xf numFmtId="0" fontId="119" fillId="16" borderId="51" xfId="0" applyFont="1" applyFill="1" applyBorder="1" applyAlignment="1">
      <alignment vertical="top" wrapText="1"/>
    </xf>
    <xf numFmtId="0" fontId="119" fillId="18" borderId="51" xfId="0" applyFont="1" applyFill="1" applyBorder="1" applyAlignment="1">
      <alignment vertical="top" wrapText="1"/>
    </xf>
    <xf numFmtId="0" fontId="119" fillId="17" borderId="51" xfId="0" applyFont="1" applyFill="1" applyBorder="1" applyAlignment="1">
      <alignment vertical="top" wrapText="1"/>
    </xf>
    <xf numFmtId="0" fontId="76" fillId="0" borderId="51" xfId="0" applyFont="1" applyBorder="1" applyAlignment="1">
      <alignment vertical="top" wrapText="1"/>
    </xf>
    <xf numFmtId="0" fontId="121" fillId="0" borderId="51" xfId="0" applyFont="1" applyBorder="1" applyAlignment="1">
      <alignment horizontal="left" vertical="top"/>
    </xf>
    <xf numFmtId="0" fontId="76" fillId="0" borderId="51" xfId="0" applyFont="1" applyBorder="1" applyAlignment="1">
      <alignment horizontal="left" vertical="top"/>
    </xf>
    <xf numFmtId="0" fontId="89" fillId="0" borderId="51" xfId="0" applyFont="1" applyBorder="1" applyAlignment="1">
      <alignment horizontal="left" vertical="top"/>
    </xf>
    <xf numFmtId="0" fontId="123" fillId="0" borderId="51" xfId="0" applyFont="1" applyBorder="1" applyAlignment="1">
      <alignment horizontal="left" vertical="top"/>
    </xf>
    <xf numFmtId="0" fontId="123" fillId="0" borderId="51" xfId="0" applyFont="1" applyBorder="1" applyAlignment="1">
      <alignment horizontal="center" vertical="top" wrapText="1"/>
    </xf>
    <xf numFmtId="0" fontId="119" fillId="0" borderId="51" xfId="0" applyFont="1" applyBorder="1" applyAlignment="1">
      <alignment vertical="center" wrapText="1"/>
    </xf>
    <xf numFmtId="0" fontId="121" fillId="0" borderId="51" xfId="0" applyFont="1" applyBorder="1" applyAlignment="1">
      <alignment vertical="center" wrapText="1"/>
    </xf>
    <xf numFmtId="0" fontId="119" fillId="0" borderId="51" xfId="0" applyFont="1" applyBorder="1" applyAlignment="1">
      <alignment horizontal="left" vertical="center" wrapText="1"/>
    </xf>
    <xf numFmtId="0" fontId="121" fillId="0" borderId="51" xfId="0" applyFont="1" applyBorder="1" applyAlignment="1">
      <alignment horizontal="left" vertical="center" wrapText="1"/>
    </xf>
    <xf numFmtId="0" fontId="76" fillId="0" borderId="0" xfId="0" applyFont="1" applyAlignment="1">
      <alignment vertical="center"/>
    </xf>
    <xf numFmtId="0" fontId="76" fillId="0" borderId="51" xfId="0" applyFont="1" applyBorder="1" applyAlignment="1">
      <alignment horizontal="left" vertical="center" wrapText="1"/>
    </xf>
    <xf numFmtId="0" fontId="124" fillId="0" borderId="0" xfId="0" applyFont="1" applyAlignment="1">
      <alignment horizontal="left"/>
    </xf>
    <xf numFmtId="0" fontId="125" fillId="0" borderId="0" xfId="0" applyFont="1" applyAlignment="1">
      <alignment horizontal="left"/>
    </xf>
    <xf numFmtId="0" fontId="125" fillId="0" borderId="0" xfId="0" applyFont="1"/>
    <xf numFmtId="0" fontId="120" fillId="0" borderId="51" xfId="0" applyFont="1" applyBorder="1" applyAlignment="1">
      <alignment vertical="top" wrapText="1"/>
    </xf>
    <xf numFmtId="12" fontId="32" fillId="0" borderId="51" xfId="0" quotePrefix="1" applyNumberFormat="1" applyFont="1" applyBorder="1" applyAlignment="1">
      <alignment vertical="center" wrapText="1"/>
    </xf>
    <xf numFmtId="1" fontId="32" fillId="2" borderId="51" xfId="0" applyNumberFormat="1" applyFont="1" applyFill="1" applyBorder="1" applyAlignment="1">
      <alignment vertical="center" wrapText="1"/>
    </xf>
    <xf numFmtId="12" fontId="32" fillId="0" borderId="52" xfId="0" quotePrefix="1" applyNumberFormat="1" applyFont="1" applyBorder="1" applyAlignment="1">
      <alignment vertical="center" wrapText="1"/>
    </xf>
    <xf numFmtId="1" fontId="54" fillId="5" borderId="52" xfId="2" applyNumberFormat="1" applyFont="1" applyFill="1" applyBorder="1" applyAlignment="1">
      <alignment horizontal="center" vertical="center" wrapText="1"/>
    </xf>
    <xf numFmtId="1" fontId="54" fillId="5" borderId="53" xfId="2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 applyProtection="1">
      <alignment vertical="center"/>
      <protection hidden="1"/>
    </xf>
    <xf numFmtId="0" fontId="33" fillId="2" borderId="50" xfId="0" applyFont="1" applyFill="1" applyBorder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 wrapText="1"/>
    </xf>
    <xf numFmtId="164" fontId="32" fillId="2" borderId="50" xfId="0" quotePrefix="1" applyNumberFormat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vertical="center" wrapText="1"/>
    </xf>
    <xf numFmtId="1" fontId="32" fillId="0" borderId="51" xfId="1" applyNumberFormat="1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32" fillId="0" borderId="54" xfId="0" quotePrefix="1" applyFont="1" applyBorder="1" applyAlignment="1">
      <alignment horizontal="center" vertical="center"/>
    </xf>
    <xf numFmtId="0" fontId="32" fillId="2" borderId="51" xfId="0" quotePrefix="1" applyFont="1" applyFill="1" applyBorder="1" applyAlignment="1">
      <alignment horizontal="left" vertical="center"/>
    </xf>
    <xf numFmtId="0" fontId="32" fillId="10" borderId="55" xfId="0" applyFont="1" applyFill="1" applyBorder="1" applyAlignment="1">
      <alignment vertical="center"/>
    </xf>
    <xf numFmtId="0" fontId="34" fillId="10" borderId="55" xfId="0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0" fontId="66" fillId="10" borderId="55" xfId="0" applyFont="1" applyFill="1" applyBorder="1" applyAlignment="1">
      <alignment vertical="center"/>
    </xf>
    <xf numFmtId="1" fontId="100" fillId="0" borderId="51" xfId="1" applyNumberFormat="1" applyFont="1" applyBorder="1" applyAlignment="1">
      <alignment horizontal="center" vertical="center" wrapText="1"/>
    </xf>
    <xf numFmtId="1" fontId="68" fillId="0" borderId="54" xfId="1" applyNumberFormat="1" applyFont="1" applyBorder="1" applyAlignment="1">
      <alignment vertical="center" wrapText="1"/>
    </xf>
    <xf numFmtId="1" fontId="32" fillId="2" borderId="51" xfId="0" applyNumberFormat="1" applyFont="1" applyFill="1" applyBorder="1" applyAlignment="1">
      <alignment vertical="center"/>
    </xf>
    <xf numFmtId="173" fontId="31" fillId="2" borderId="51" xfId="0" applyNumberFormat="1" applyFont="1" applyFill="1" applyBorder="1" applyAlignment="1">
      <alignment horizontal="center" vertical="center"/>
    </xf>
    <xf numFmtId="1" fontId="69" fillId="0" borderId="54" xfId="1" applyNumberFormat="1" applyFont="1" applyBorder="1" applyAlignment="1">
      <alignment vertical="center" wrapText="1"/>
    </xf>
    <xf numFmtId="1" fontId="32" fillId="2" borderId="54" xfId="0" applyNumberFormat="1" applyFont="1" applyFill="1" applyBorder="1" applyAlignment="1">
      <alignment vertical="center"/>
    </xf>
    <xf numFmtId="1" fontId="32" fillId="2" borderId="53" xfId="0" quotePrefix="1" applyNumberFormat="1" applyFont="1" applyFill="1" applyBorder="1" applyAlignment="1">
      <alignment horizontal="center" vertical="center"/>
    </xf>
    <xf numFmtId="0" fontId="54" fillId="5" borderId="51" xfId="2" applyFont="1" applyFill="1" applyBorder="1" applyAlignment="1">
      <alignment horizontal="center" vertical="center"/>
    </xf>
    <xf numFmtId="0" fontId="52" fillId="5" borderId="51" xfId="2" applyFont="1" applyFill="1" applyBorder="1" applyAlignment="1">
      <alignment horizontal="center" vertical="center" wrapText="1"/>
    </xf>
    <xf numFmtId="0" fontId="54" fillId="0" borderId="52" xfId="2" applyFont="1" applyBorder="1" applyAlignment="1">
      <alignment horizontal="center"/>
    </xf>
    <xf numFmtId="0" fontId="54" fillId="0" borderId="55" xfId="2" applyFont="1" applyBorder="1" applyAlignment="1">
      <alignment horizontal="center"/>
    </xf>
    <xf numFmtId="12" fontId="31" fillId="0" borderId="46" xfId="0" quotePrefix="1" applyNumberFormat="1" applyFont="1" applyBorder="1" applyAlignment="1">
      <alignment horizontal="center" vertical="center" wrapText="1"/>
    </xf>
    <xf numFmtId="12" fontId="31" fillId="0" borderId="47" xfId="0" quotePrefix="1" applyNumberFormat="1" applyFont="1" applyBorder="1" applyAlignment="1">
      <alignment vertical="center" wrapText="1"/>
    </xf>
    <xf numFmtId="12" fontId="31" fillId="0" borderId="28" xfId="0" quotePrefix="1" applyNumberFormat="1" applyFont="1" applyBorder="1" applyAlignment="1">
      <alignment vertical="center" wrapText="1"/>
    </xf>
    <xf numFmtId="12" fontId="31" fillId="0" borderId="11" xfId="0" quotePrefix="1" applyNumberFormat="1" applyFont="1" applyBorder="1" applyAlignment="1">
      <alignment vertical="center" wrapText="1"/>
    </xf>
    <xf numFmtId="12" fontId="31" fillId="0" borderId="48" xfId="0" quotePrefix="1" applyNumberFormat="1" applyFont="1" applyBorder="1" applyAlignment="1">
      <alignment vertical="center" wrapText="1"/>
    </xf>
    <xf numFmtId="0" fontId="53" fillId="2" borderId="54" xfId="0" applyFont="1" applyFill="1" applyBorder="1" applyAlignment="1">
      <alignment horizontal="center" vertical="center"/>
    </xf>
    <xf numFmtId="0" fontId="53" fillId="2" borderId="54" xfId="0" applyFont="1" applyFill="1" applyBorder="1" applyAlignment="1">
      <alignment horizontal="center" vertical="center" wrapText="1"/>
    </xf>
    <xf numFmtId="0" fontId="123" fillId="0" borderId="51" xfId="0" applyFont="1" applyBorder="1" applyAlignment="1">
      <alignment horizontal="center" vertical="center" wrapText="1"/>
    </xf>
    <xf numFmtId="0" fontId="56" fillId="0" borderId="51" xfId="2" applyFont="1" applyBorder="1" applyAlignment="1">
      <alignment horizont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/>
    </xf>
    <xf numFmtId="1" fontId="31" fillId="2" borderId="52" xfId="0" applyNumberFormat="1" applyFont="1" applyFill="1" applyBorder="1" applyAlignment="1">
      <alignment horizontal="center" vertical="center" wrapText="1"/>
    </xf>
    <xf numFmtId="1" fontId="31" fillId="2" borderId="53" xfId="0" applyNumberFormat="1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67" fillId="2" borderId="52" xfId="0" applyFont="1" applyFill="1" applyBorder="1" applyAlignment="1">
      <alignment horizontal="center" vertical="center" wrapText="1"/>
    </xf>
    <xf numFmtId="0" fontId="67" fillId="2" borderId="5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67" fillId="2" borderId="51" xfId="0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/>
    </xf>
    <xf numFmtId="0" fontId="32" fillId="10" borderId="31" xfId="0" applyFont="1" applyFill="1" applyBorder="1" applyAlignment="1">
      <alignment horizontal="center" vertical="center"/>
    </xf>
    <xf numFmtId="0" fontId="32" fillId="10" borderId="55" xfId="0" applyFont="1" applyFill="1" applyBorder="1" applyAlignment="1">
      <alignment horizontal="center" vertical="center"/>
    </xf>
    <xf numFmtId="0" fontId="32" fillId="10" borderId="5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111" fillId="0" borderId="11" xfId="0" applyFont="1" applyBorder="1" applyAlignment="1">
      <alignment horizontal="center" vertical="center" wrapText="1"/>
    </xf>
    <xf numFmtId="0" fontId="111" fillId="0" borderId="46" xfId="0" applyFont="1" applyBorder="1" applyAlignment="1">
      <alignment horizontal="center" vertical="center" wrapText="1"/>
    </xf>
    <xf numFmtId="0" fontId="111" fillId="0" borderId="48" xfId="0" applyFont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35" fillId="2" borderId="26" xfId="0" applyFont="1" applyFill="1" applyBorder="1" applyAlignment="1">
      <alignment horizontal="left"/>
    </xf>
    <xf numFmtId="0" fontId="66" fillId="2" borderId="50" xfId="0" applyFont="1" applyFill="1" applyBorder="1" applyAlignment="1">
      <alignment horizontal="left" vertical="center" wrapText="1"/>
    </xf>
    <xf numFmtId="0" fontId="27" fillId="11" borderId="51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1" xfId="0" quotePrefix="1" applyFont="1" applyBorder="1" applyAlignment="1">
      <alignment horizontal="center" vertical="center"/>
    </xf>
    <xf numFmtId="16" fontId="28" fillId="0" borderId="51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15" fontId="32" fillId="2" borderId="50" xfId="0" quotePrefix="1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67" fillId="2" borderId="47" xfId="0" applyFont="1" applyFill="1" applyBorder="1" applyAlignment="1">
      <alignment horizontal="center" vertical="center" wrapText="1"/>
    </xf>
    <xf numFmtId="0" fontId="67" fillId="2" borderId="28" xfId="0" applyFont="1" applyFill="1" applyBorder="1" applyAlignment="1">
      <alignment horizontal="center" vertical="center" wrapText="1"/>
    </xf>
    <xf numFmtId="0" fontId="126" fillId="2" borderId="0" xfId="0" applyFont="1" applyFill="1" applyAlignment="1">
      <alignment horizontal="left" vertical="top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" fontId="61" fillId="0" borderId="54" xfId="1" applyNumberFormat="1" applyFont="1" applyBorder="1" applyAlignment="1">
      <alignment horizontal="center" vertical="center" wrapText="1"/>
    </xf>
    <xf numFmtId="1" fontId="61" fillId="0" borderId="49" xfId="1" applyNumberFormat="1" applyFont="1" applyBorder="1" applyAlignment="1">
      <alignment horizontal="center" vertical="center" wrapText="1"/>
    </xf>
    <xf numFmtId="0" fontId="29" fillId="2" borderId="51" xfId="0" quotePrefix="1" applyFont="1" applyFill="1" applyBorder="1" applyAlignment="1">
      <alignment horizontal="center" vertical="center" wrapText="1"/>
    </xf>
    <xf numFmtId="0" fontId="32" fillId="3" borderId="52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31" fillId="9" borderId="47" xfId="0" applyFont="1" applyFill="1" applyBorder="1" applyAlignment="1">
      <alignment horizontal="center" vertical="center" wrapText="1"/>
    </xf>
    <xf numFmtId="0" fontId="31" fillId="9" borderId="28" xfId="0" applyFont="1" applyFill="1" applyBorder="1" applyAlignment="1">
      <alignment horizontal="center" vertical="center" wrapText="1"/>
    </xf>
    <xf numFmtId="0" fontId="32" fillId="0" borderId="52" xfId="0" quotePrefix="1" applyFont="1" applyBorder="1" applyAlignment="1">
      <alignment horizontal="center" vertical="center"/>
    </xf>
    <xf numFmtId="0" fontId="32" fillId="0" borderId="53" xfId="0" quotePrefix="1" applyFont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54" fillId="3" borderId="46" xfId="0" applyFont="1" applyFill="1" applyBorder="1" applyAlignment="1">
      <alignment horizontal="left" vertical="center" wrapText="1"/>
    </xf>
    <xf numFmtId="0" fontId="54" fillId="3" borderId="55" xfId="0" applyFont="1" applyFill="1" applyBorder="1" applyAlignment="1">
      <alignment horizontal="left" vertical="center" wrapText="1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5" xfId="0" quotePrefix="1" applyFont="1" applyBorder="1" applyAlignment="1">
      <alignment horizontal="center" vertical="center"/>
    </xf>
    <xf numFmtId="0" fontId="31" fillId="9" borderId="52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12" fontId="53" fillId="0" borderId="52" xfId="0" quotePrefix="1" applyNumberFormat="1" applyFont="1" applyBorder="1" applyAlignment="1">
      <alignment horizontal="center" vertical="center" wrapText="1"/>
    </xf>
    <xf numFmtId="12" fontId="53" fillId="0" borderId="55" xfId="0" quotePrefix="1" applyNumberFormat="1" applyFont="1" applyBorder="1" applyAlignment="1">
      <alignment horizontal="center" vertical="center" wrapText="1"/>
    </xf>
    <xf numFmtId="12" fontId="53" fillId="0" borderId="53" xfId="0" quotePrefix="1" applyNumberFormat="1" applyFont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1" fontId="72" fillId="0" borderId="10" xfId="0" applyNumberFormat="1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1" fontId="54" fillId="15" borderId="3" xfId="0" applyNumberFormat="1" applyFont="1" applyFill="1" applyBorder="1" applyAlignment="1">
      <alignment horizontal="left" vertical="center"/>
    </xf>
    <xf numFmtId="0" fontId="27" fillId="5" borderId="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53" fillId="2" borderId="16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 wrapText="1"/>
    </xf>
    <xf numFmtId="0" fontId="53" fillId="2" borderId="52" xfId="0" applyFont="1" applyFill="1" applyBorder="1" applyAlignment="1">
      <alignment horizontal="center" vertical="center" wrapText="1"/>
    </xf>
    <xf numFmtId="0" fontId="53" fillId="2" borderId="53" xfId="0" applyFont="1" applyFill="1" applyBorder="1" applyAlignment="1">
      <alignment horizontal="center" vertical="center" wrapText="1"/>
    </xf>
    <xf numFmtId="1" fontId="32" fillId="2" borderId="54" xfId="0" applyNumberFormat="1" applyFont="1" applyFill="1" applyBorder="1" applyAlignment="1">
      <alignment horizontal="center" vertical="center" wrapText="1"/>
    </xf>
    <xf numFmtId="1" fontId="32" fillId="2" borderId="49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47" xfId="0" quotePrefix="1" applyFont="1" applyFill="1" applyBorder="1" applyAlignment="1">
      <alignment horizontal="center" vertical="center" wrapText="1"/>
    </xf>
    <xf numFmtId="0" fontId="31" fillId="2" borderId="27" xfId="0" quotePrefix="1" applyFont="1" applyFill="1" applyBorder="1" applyAlignment="1">
      <alignment horizontal="center" vertical="center" wrapText="1"/>
    </xf>
    <xf numFmtId="0" fontId="31" fillId="2" borderId="28" xfId="0" quotePrefix="1" applyFont="1" applyFill="1" applyBorder="1" applyAlignment="1">
      <alignment horizontal="center" vertical="center" wrapText="1"/>
    </xf>
    <xf numFmtId="0" fontId="67" fillId="2" borderId="54" xfId="0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32" fillId="19" borderId="55" xfId="0" applyFont="1" applyFill="1" applyBorder="1" applyAlignment="1">
      <alignment horizontal="left" vertical="center" wrapText="1"/>
    </xf>
    <xf numFmtId="12" fontId="32" fillId="0" borderId="52" xfId="0" quotePrefix="1" applyNumberFormat="1" applyFont="1" applyBorder="1" applyAlignment="1">
      <alignment horizontal="center" vertical="center" wrapText="1"/>
    </xf>
    <xf numFmtId="12" fontId="32" fillId="0" borderId="55" xfId="0" quotePrefix="1" applyNumberFormat="1" applyFont="1" applyBorder="1" applyAlignment="1">
      <alignment horizontal="center" vertical="center" wrapText="1"/>
    </xf>
    <xf numFmtId="12" fontId="32" fillId="0" borderId="53" xfId="0" quotePrefix="1" applyNumberFormat="1" applyFont="1" applyBorder="1" applyAlignment="1">
      <alignment horizontal="center" vertical="center" wrapText="1"/>
    </xf>
    <xf numFmtId="12" fontId="32" fillId="0" borderId="52" xfId="0" quotePrefix="1" applyNumberFormat="1" applyFont="1" applyBorder="1" applyAlignment="1">
      <alignment horizontal="left" vertical="center" wrapText="1"/>
    </xf>
    <xf numFmtId="12" fontId="32" fillId="0" borderId="55" xfId="0" quotePrefix="1" applyNumberFormat="1" applyFont="1" applyBorder="1" applyAlignment="1">
      <alignment horizontal="left" vertical="center" wrapText="1"/>
    </xf>
    <xf numFmtId="12" fontId="32" fillId="0" borderId="53" xfId="0" quotePrefix="1" applyNumberFormat="1" applyFont="1" applyBorder="1" applyAlignment="1">
      <alignment horizontal="left" vertical="center" wrapText="1"/>
    </xf>
    <xf numFmtId="0" fontId="57" fillId="2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left" vertical="center" wrapText="1"/>
    </xf>
    <xf numFmtId="0" fontId="57" fillId="0" borderId="52" xfId="2" applyFont="1" applyBorder="1" applyAlignment="1">
      <alignment horizontal="center" wrapText="1"/>
    </xf>
    <xf numFmtId="0" fontId="57" fillId="0" borderId="53" xfId="2" applyFont="1" applyBorder="1" applyAlignment="1">
      <alignment horizontal="center" wrapText="1"/>
    </xf>
    <xf numFmtId="1" fontId="54" fillId="5" borderId="52" xfId="2" applyNumberFormat="1" applyFont="1" applyFill="1" applyBorder="1" applyAlignment="1">
      <alignment horizontal="center" vertical="center" wrapText="1"/>
    </xf>
    <xf numFmtId="1" fontId="54" fillId="5" borderId="53" xfId="2" applyNumberFormat="1" applyFont="1" applyFill="1" applyBorder="1" applyAlignment="1">
      <alignment horizontal="center" vertical="center" wrapText="1"/>
    </xf>
    <xf numFmtId="0" fontId="54" fillId="5" borderId="52" xfId="2" applyFont="1" applyFill="1" applyBorder="1" applyAlignment="1">
      <alignment horizontal="center" vertical="center" wrapText="1"/>
    </xf>
    <xf numFmtId="0" fontId="54" fillId="5" borderId="53" xfId="2" applyFont="1" applyFill="1" applyBorder="1" applyAlignment="1">
      <alignment horizontal="center" vertical="center" wrapText="1"/>
    </xf>
    <xf numFmtId="0" fontId="36" fillId="0" borderId="52" xfId="2" quotePrefix="1" applyFont="1" applyBorder="1" applyAlignment="1">
      <alignment horizontal="center" wrapText="1"/>
    </xf>
    <xf numFmtId="0" fontId="36" fillId="0" borderId="55" xfId="2" quotePrefix="1" applyFont="1" applyBorder="1" applyAlignment="1">
      <alignment horizontal="center" wrapText="1"/>
    </xf>
    <xf numFmtId="1" fontId="54" fillId="5" borderId="55" xfId="2" applyNumberFormat="1" applyFont="1" applyFill="1" applyBorder="1" applyAlignment="1">
      <alignment horizontal="center" vertical="center" wrapText="1"/>
    </xf>
    <xf numFmtId="0" fontId="97" fillId="0" borderId="0" xfId="0" applyFont="1" applyAlignment="1">
      <alignment horizontal="left" vertical="top" wrapText="1"/>
    </xf>
    <xf numFmtId="0" fontId="95" fillId="0" borderId="60" xfId="0" applyFont="1" applyBorder="1" applyAlignment="1">
      <alignment horizontal="center" vertical="top" wrapText="1"/>
    </xf>
    <xf numFmtId="0" fontId="95" fillId="0" borderId="61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119" fillId="3" borderId="51" xfId="0" applyFont="1" applyFill="1" applyBorder="1" applyAlignment="1">
      <alignment vertical="top" wrapText="1"/>
    </xf>
    <xf numFmtId="0" fontId="76" fillId="3" borderId="51" xfId="0" applyFont="1" applyFill="1" applyBorder="1" applyAlignment="1">
      <alignment vertical="top" wrapText="1"/>
    </xf>
    <xf numFmtId="0" fontId="120" fillId="3" borderId="51" xfId="0" applyFont="1" applyFill="1" applyBorder="1" applyAlignment="1">
      <alignment vertical="top" wrapText="1"/>
    </xf>
    <xf numFmtId="12" fontId="119" fillId="3" borderId="51" xfId="0" applyNumberFormat="1" applyFont="1" applyFill="1" applyBorder="1" applyAlignment="1">
      <alignment vertical="top" wrapText="1"/>
    </xf>
    <xf numFmtId="12" fontId="119" fillId="17" borderId="51" xfId="0" applyNumberFormat="1" applyFont="1" applyFill="1" applyBorder="1" applyAlignment="1">
      <alignment vertical="top" wrapText="1"/>
    </xf>
    <xf numFmtId="12" fontId="76" fillId="0" borderId="0" xfId="0" applyNumberFormat="1" applyFont="1"/>
  </cellXfs>
  <cellStyles count="66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" xfId="64" xr:uid="{CC834D5A-9FD5-4F12-A253-50C5E58FF098}"/>
    <cellStyle name="Normal 146 3" xfId="65" xr:uid="{6A37ACCF-6C26-47D7-AF2A-6495FAAE9F55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3 2 2" xfId="62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4 4 2 2" xfId="63" xr:uid="{0B33900A-7276-430F-9036-A0B8D4BBDDC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1" xr:uid="{00000000-0005-0000-0000-000028000000}"/>
    <cellStyle name="Percent [2]" xfId="37" xr:uid="{00000000-0005-0000-0000-000029000000}"/>
    <cellStyle name="Percent 2" xfId="38" xr:uid="{00000000-0005-0000-0000-00002A000000}"/>
    <cellStyle name="Percent 2 2" xfId="39" xr:uid="{00000000-0005-0000-0000-00002B000000}"/>
    <cellStyle name="Percent 2 3" xfId="40" xr:uid="{00000000-0005-0000-0000-00002C000000}"/>
    <cellStyle name="Percent 3" xfId="41" xr:uid="{00000000-0005-0000-0000-00002D000000}"/>
    <cellStyle name="SAPBEXstdData" xfId="42" xr:uid="{00000000-0005-0000-0000-00002E000000}"/>
    <cellStyle name="SAPBEXstdItem" xfId="43" xr:uid="{00000000-0005-0000-0000-00002F000000}"/>
    <cellStyle name="Style 1" xfId="44" xr:uid="{00000000-0005-0000-0000-000030000000}"/>
    <cellStyle name="Times New Roman" xfId="45" xr:uid="{00000000-0005-0000-0000-000031000000}"/>
    <cellStyle name="Total 2" xfId="46" xr:uid="{00000000-0005-0000-0000-000032000000}"/>
    <cellStyle name="Обычный_Лист1" xfId="47" xr:uid="{00000000-0005-0000-0000-000033000000}"/>
    <cellStyle name="똿뗦먛귟 [0.00]_PRODUCT DETAIL Q1" xfId="48" xr:uid="{00000000-0005-0000-0000-000034000000}"/>
    <cellStyle name="똿뗦먛귟_PRODUCT DETAIL Q1" xfId="49" xr:uid="{00000000-0005-0000-0000-000035000000}"/>
    <cellStyle name="믅됞 [0.00]_PRODUCT DETAIL Q1" xfId="50" xr:uid="{00000000-0005-0000-0000-000036000000}"/>
    <cellStyle name="믅됞_PRODUCT DETAIL Q1" xfId="51" xr:uid="{00000000-0005-0000-0000-000037000000}"/>
    <cellStyle name="백분율_HOBONG" xfId="52" xr:uid="{00000000-0005-0000-0000-000038000000}"/>
    <cellStyle name="뷭?_BOOKSHIP" xfId="53" xr:uid="{00000000-0005-0000-0000-000039000000}"/>
    <cellStyle name="콤마 [0]_1202" xfId="54" xr:uid="{00000000-0005-0000-0000-00003A000000}"/>
    <cellStyle name="콤마_1202" xfId="55" xr:uid="{00000000-0005-0000-0000-00003B000000}"/>
    <cellStyle name="통화 [0]_1202" xfId="56" xr:uid="{00000000-0005-0000-0000-00003C000000}"/>
    <cellStyle name="통화_1202" xfId="57" xr:uid="{00000000-0005-0000-0000-00003D000000}"/>
    <cellStyle name="표준_(정보부문)월별인원계획" xfId="58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309562</xdr:colOff>
      <xdr:row>5</xdr:row>
      <xdr:rowOff>23812</xdr:rowOff>
    </xdr:from>
    <xdr:to>
      <xdr:col>15</xdr:col>
      <xdr:colOff>1274035</xdr:colOff>
      <xdr:row>8</xdr:row>
      <xdr:rowOff>33745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91D9A1-00EA-DE7B-AAB9-685A541FE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2" y="2381250"/>
          <a:ext cx="3726723" cy="179587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1023939</xdr:colOff>
      <xdr:row>75</xdr:row>
      <xdr:rowOff>23813</xdr:rowOff>
    </xdr:from>
    <xdr:to>
      <xdr:col>15</xdr:col>
      <xdr:colOff>1515320</xdr:colOff>
      <xdr:row>78</xdr:row>
      <xdr:rowOff>210304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16C51-CB5B-10F8-55BE-6798BC2A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44877" y="45624751"/>
          <a:ext cx="6039693" cy="540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4</xdr:row>
      <xdr:rowOff>214311</xdr:rowOff>
    </xdr:from>
    <xdr:to>
      <xdr:col>15</xdr:col>
      <xdr:colOff>1456984</xdr:colOff>
      <xdr:row>7</xdr:row>
      <xdr:rowOff>666749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F915F-6D86-4134-B306-FC1C8AC0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5588" y="2147886"/>
          <a:ext cx="3928721" cy="17097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452437</xdr:colOff>
      <xdr:row>108</xdr:row>
      <xdr:rowOff>123391</xdr:rowOff>
    </xdr:from>
    <xdr:to>
      <xdr:col>16</xdr:col>
      <xdr:colOff>19848</xdr:colOff>
      <xdr:row>110</xdr:row>
      <xdr:rowOff>714373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00DCD-07FA-4053-84AD-8A99E59C5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4336" r="-7954"/>
        <a:stretch/>
      </xdr:blipFill>
      <xdr:spPr>
        <a:xfrm>
          <a:off x="16968787" y="29460391"/>
          <a:ext cx="5339561" cy="2286432"/>
        </a:xfrm>
        <a:prstGeom prst="rect">
          <a:avLst/>
        </a:prstGeom>
      </xdr:spPr>
    </xdr:pic>
    <xdr:clientData/>
  </xdr:twoCellAnchor>
  <xdr:oneCellAnchor>
    <xdr:from>
      <xdr:col>11</xdr:col>
      <xdr:colOff>452438</xdr:colOff>
      <xdr:row>69</xdr:row>
      <xdr:rowOff>-1</xdr:rowOff>
    </xdr:from>
    <xdr:ext cx="4946694" cy="2716933"/>
    <xdr:pic>
      <xdr:nvPicPr>
        <xdr:cNvPr id="4" name="Picture 3">
          <a:extLst>
            <a:ext uri="{FF2B5EF4-FFF2-40B4-BE49-F238E27FC236}">
              <a16:creationId xmlns:a16="http://schemas.microsoft.com/office/drawing/2014/main" id="{A938260F-9AA9-476B-8CEE-A49E48ACF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2215" b="46617"/>
        <a:stretch/>
      </xdr:blipFill>
      <xdr:spPr>
        <a:xfrm>
          <a:off x="16968788" y="27336750"/>
          <a:ext cx="4946694" cy="2716933"/>
        </a:xfrm>
        <a:prstGeom prst="rect">
          <a:avLst/>
        </a:prstGeom>
      </xdr:spPr>
    </xdr:pic>
    <xdr:clientData/>
  </xdr:oneCellAnchor>
  <xdr:twoCellAnchor editAs="oneCell">
    <xdr:from>
      <xdr:col>9</xdr:col>
      <xdr:colOff>500063</xdr:colOff>
      <xdr:row>106</xdr:row>
      <xdr:rowOff>214312</xdr:rowOff>
    </xdr:from>
    <xdr:to>
      <xdr:col>11</xdr:col>
      <xdr:colOff>355202</xdr:colOff>
      <xdr:row>109</xdr:row>
      <xdr:rowOff>404811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F9408F-04D2-4515-8073-E40C1E57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87488" y="28541662"/>
          <a:ext cx="2684064" cy="1857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10025062</xdr:colOff>
      <xdr:row>0</xdr:row>
      <xdr:rowOff>333375</xdr:rowOff>
    </xdr:from>
    <xdr:to>
      <xdr:col>1</xdr:col>
      <xdr:colOff>13239749</xdr:colOff>
      <xdr:row>3</xdr:row>
      <xdr:rowOff>285749</xdr:rowOff>
    </xdr:to>
    <xdr:pic>
      <xdr:nvPicPr>
        <xdr:cNvPr id="6" name="Picture 5" descr="A couple of long sleeved shirts&#10;&#10;Description automatically generated">
          <a:extLst>
            <a:ext uri="{FF2B5EF4-FFF2-40B4-BE49-F238E27FC236}">
              <a16:creationId xmlns:a16="http://schemas.microsoft.com/office/drawing/2014/main" id="{06D84972-9EA3-4646-B5EC-A1442857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2875" y="333375"/>
          <a:ext cx="3214687" cy="1857374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2062963</xdr:colOff>
      <xdr:row>23</xdr:row>
      <xdr:rowOff>333375</xdr:rowOff>
    </xdr:from>
    <xdr:to>
      <xdr:col>2</xdr:col>
      <xdr:colOff>4675836</xdr:colOff>
      <xdr:row>23</xdr:row>
      <xdr:rowOff>3000373</xdr:rowOff>
    </xdr:to>
    <xdr:pic>
      <xdr:nvPicPr>
        <xdr:cNvPr id="3" name="Picture 2" descr="A white tag with black string&#10;&#10;Description automatically generated">
          <a:extLst>
            <a:ext uri="{FF2B5EF4-FFF2-40B4-BE49-F238E27FC236}">
              <a16:creationId xmlns:a16="http://schemas.microsoft.com/office/drawing/2014/main" id="{70A036BE-9D42-49C4-AC15-1BA8AE3B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8425195" y="24308269"/>
          <a:ext cx="2666998" cy="4675836"/>
        </a:xfrm>
        <a:prstGeom prst="rect">
          <a:avLst/>
        </a:prstGeom>
      </xdr:spPr>
    </xdr:pic>
    <xdr:clientData/>
  </xdr:twoCellAnchor>
  <xdr:twoCellAnchor editAs="oneCell">
    <xdr:from>
      <xdr:col>2</xdr:col>
      <xdr:colOff>912845</xdr:colOff>
      <xdr:row>23</xdr:row>
      <xdr:rowOff>300487</xdr:rowOff>
    </xdr:from>
    <xdr:to>
      <xdr:col>2</xdr:col>
      <xdr:colOff>6628135</xdr:colOff>
      <xdr:row>23</xdr:row>
      <xdr:rowOff>3286123</xdr:rowOff>
    </xdr:to>
    <xdr:pic>
      <xdr:nvPicPr>
        <xdr:cNvPr id="7" name="Picture 6" descr="A white tag with a string&#10;&#10;Description automatically generated">
          <a:extLst>
            <a:ext uri="{FF2B5EF4-FFF2-40B4-BE49-F238E27FC236}">
              <a16:creationId xmlns:a16="http://schemas.microsoft.com/office/drawing/2014/main" id="{BA9BDD70-BE5D-46A8-A267-B85832A0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5136422" y="23914973"/>
          <a:ext cx="2985636" cy="57152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1852613</xdr:colOff>
      <xdr:row>24</xdr:row>
      <xdr:rowOff>685801</xdr:rowOff>
    </xdr:from>
    <xdr:to>
      <xdr:col>2</xdr:col>
      <xdr:colOff>6821487</xdr:colOff>
      <xdr:row>25</xdr:row>
      <xdr:rowOff>1198562</xdr:rowOff>
    </xdr:to>
    <xdr:pic>
      <xdr:nvPicPr>
        <xdr:cNvPr id="11" name="Picture 10" descr="A plastic bag on a table&#10;&#10;Description automatically generated">
          <a:extLst>
            <a:ext uri="{FF2B5EF4-FFF2-40B4-BE49-F238E27FC236}">
              <a16:creationId xmlns:a16="http://schemas.microsoft.com/office/drawing/2014/main" id="{43EB1D57-7C34-48FA-9871-66302B100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20738" y="33475614"/>
          <a:ext cx="4968874" cy="3275011"/>
        </a:xfrm>
        <a:prstGeom prst="rect">
          <a:avLst/>
        </a:prstGeom>
      </xdr:spPr>
    </xdr:pic>
    <xdr:clientData/>
  </xdr:twoCellAnchor>
  <xdr:twoCellAnchor editAs="oneCell">
    <xdr:from>
      <xdr:col>1</xdr:col>
      <xdr:colOff>4781548</xdr:colOff>
      <xdr:row>28</xdr:row>
      <xdr:rowOff>1250703</xdr:rowOff>
    </xdr:from>
    <xdr:to>
      <xdr:col>2</xdr:col>
      <xdr:colOff>6615112</xdr:colOff>
      <xdr:row>29</xdr:row>
      <xdr:rowOff>2019300</xdr:rowOff>
    </xdr:to>
    <xdr:pic>
      <xdr:nvPicPr>
        <xdr:cNvPr id="12" name="Picture 11" descr="A screenshot of a computer&#10;&#10;Description automatically generated">
          <a:extLst>
            <a:ext uri="{FF2B5EF4-FFF2-40B4-BE49-F238E27FC236}">
              <a16:creationId xmlns:a16="http://schemas.microsoft.com/office/drawing/2014/main" id="{30FB3E5B-F39C-4197-B2FB-14995CFB7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86848" y="38626803"/>
          <a:ext cx="6610350" cy="25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2305049</xdr:colOff>
      <xdr:row>26</xdr:row>
      <xdr:rowOff>540195</xdr:rowOff>
    </xdr:from>
    <xdr:to>
      <xdr:col>2</xdr:col>
      <xdr:colOff>7282650</xdr:colOff>
      <xdr:row>27</xdr:row>
      <xdr:rowOff>2019300</xdr:rowOff>
    </xdr:to>
    <xdr:pic>
      <xdr:nvPicPr>
        <xdr:cNvPr id="13" name="Picture 12" descr="A label with a bar code&#10;&#10;Description automatically generated">
          <a:extLst>
            <a:ext uri="{FF2B5EF4-FFF2-40B4-BE49-F238E27FC236}">
              <a16:creationId xmlns:a16="http://schemas.microsoft.com/office/drawing/2014/main" id="{B1DEC9EF-63A4-4F9C-95BC-ADD9C81A1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16049" y="34106295"/>
          <a:ext cx="4977601" cy="2926905"/>
        </a:xfrm>
        <a:prstGeom prst="rect">
          <a:avLst/>
        </a:prstGeom>
      </xdr:spPr>
    </xdr:pic>
    <xdr:clientData/>
  </xdr:twoCellAnchor>
  <xdr:twoCellAnchor>
    <xdr:from>
      <xdr:col>2</xdr:col>
      <xdr:colOff>1357312</xdr:colOff>
      <xdr:row>19</xdr:row>
      <xdr:rowOff>193204</xdr:rowOff>
    </xdr:from>
    <xdr:to>
      <xdr:col>2</xdr:col>
      <xdr:colOff>8762999</xdr:colOff>
      <xdr:row>20</xdr:row>
      <xdr:rowOff>18335</xdr:rowOff>
    </xdr:to>
    <xdr:pic>
      <xdr:nvPicPr>
        <xdr:cNvPr id="4" name="Picture 3" descr="A label with symbols on it&#10;&#10;Description automatically generated">
          <a:extLst>
            <a:ext uri="{FF2B5EF4-FFF2-40B4-BE49-F238E27FC236}">
              <a16:creationId xmlns:a16="http://schemas.microsoft.com/office/drawing/2014/main" id="{B558DF2A-5731-45B6-B3D6-C2C56AC5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8767090" y="22882426"/>
          <a:ext cx="2301631" cy="7405687"/>
        </a:xfrm>
        <a:prstGeom prst="rect">
          <a:avLst/>
        </a:prstGeom>
      </xdr:spPr>
    </xdr:pic>
    <xdr:clientData/>
  </xdr:twoCellAnchor>
  <xdr:twoCellAnchor editAs="oneCell">
    <xdr:from>
      <xdr:col>2</xdr:col>
      <xdr:colOff>7215188</xdr:colOff>
      <xdr:row>0</xdr:row>
      <xdr:rowOff>285749</xdr:rowOff>
    </xdr:from>
    <xdr:to>
      <xdr:col>2</xdr:col>
      <xdr:colOff>10085916</xdr:colOff>
      <xdr:row>3</xdr:row>
      <xdr:rowOff>214311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52EE9E-29C6-D11F-67D5-3578627F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72938" y="285749"/>
          <a:ext cx="2870728" cy="1309687"/>
        </a:xfrm>
        <a:prstGeom prst="rect">
          <a:avLst/>
        </a:prstGeom>
      </xdr:spPr>
    </xdr:pic>
    <xdr:clientData/>
  </xdr:twoCellAnchor>
  <xdr:twoCellAnchor editAs="oneCell">
    <xdr:from>
      <xdr:col>2</xdr:col>
      <xdr:colOff>3976688</xdr:colOff>
      <xdr:row>17</xdr:row>
      <xdr:rowOff>285750</xdr:rowOff>
    </xdr:from>
    <xdr:to>
      <xdr:col>2</xdr:col>
      <xdr:colOff>6072480</xdr:colOff>
      <xdr:row>17</xdr:row>
      <xdr:rowOff>2676859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AA75C3-6135-4293-BFDD-420B58FB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34438" y="20931188"/>
          <a:ext cx="2095792" cy="2391109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2976562</xdr:colOff>
      <xdr:row>21</xdr:row>
      <xdr:rowOff>119063</xdr:rowOff>
    </xdr:from>
    <xdr:to>
      <xdr:col>2</xdr:col>
      <xdr:colOff>6036176</xdr:colOff>
      <xdr:row>21</xdr:row>
      <xdr:rowOff>1872719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975F4B-651C-418C-9CEF-30FDDA7FD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3549" r="21415"/>
        <a:stretch/>
      </xdr:blipFill>
      <xdr:spPr>
        <a:xfrm rot="16200000">
          <a:off x="8487291" y="28017272"/>
          <a:ext cx="1753656" cy="3059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3</xdr:row>
      <xdr:rowOff>779884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AD5B4-F9D0-4361-9823-79ACA7C1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50527"/>
          <a:ext cx="3294530" cy="1739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430212</xdr:colOff>
      <xdr:row>37</xdr:row>
      <xdr:rowOff>114301</xdr:rowOff>
    </xdr:from>
    <xdr:to>
      <xdr:col>13</xdr:col>
      <xdr:colOff>479395</xdr:colOff>
      <xdr:row>68</xdr:row>
      <xdr:rowOff>66675</xdr:rowOff>
    </xdr:to>
    <xdr:pic>
      <xdr:nvPicPr>
        <xdr:cNvPr id="2" name="Picture 1" descr="A person measuring a piece of fabric&#10;&#10;Description automatically generated">
          <a:extLst>
            <a:ext uri="{FF2B5EF4-FFF2-40B4-BE49-F238E27FC236}">
              <a16:creationId xmlns:a16="http://schemas.microsoft.com/office/drawing/2014/main" id="{42433D39-58AB-7D11-9F1E-BFC54CEC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812" y="7162801"/>
          <a:ext cx="7364383" cy="5857874"/>
        </a:xfrm>
        <a:prstGeom prst="rect">
          <a:avLst/>
        </a:prstGeom>
      </xdr:spPr>
    </xdr:pic>
    <xdr:clientData/>
  </xdr:twoCellAnchor>
  <xdr:twoCellAnchor editAs="oneCell">
    <xdr:from>
      <xdr:col>0</xdr:col>
      <xdr:colOff>406399</xdr:colOff>
      <xdr:row>71</xdr:row>
      <xdr:rowOff>136524</xdr:rowOff>
    </xdr:from>
    <xdr:to>
      <xdr:col>14</xdr:col>
      <xdr:colOff>142970</xdr:colOff>
      <xdr:row>103</xdr:row>
      <xdr:rowOff>19049</xdr:rowOff>
    </xdr:to>
    <xdr:pic>
      <xdr:nvPicPr>
        <xdr:cNvPr id="3" name="Picture 2" descr="A diagram of a pattern&#10;&#10;Description automatically generated">
          <a:extLst>
            <a:ext uri="{FF2B5EF4-FFF2-40B4-BE49-F238E27FC236}">
              <a16:creationId xmlns:a16="http://schemas.microsoft.com/office/drawing/2014/main" id="{C30BCB41-6C52-6FA0-4E1D-193B7496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399" y="13662024"/>
          <a:ext cx="8270971" cy="5978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100117</xdr:rowOff>
    </xdr:from>
    <xdr:to>
      <xdr:col>10</xdr:col>
      <xdr:colOff>371991</xdr:colOff>
      <xdr:row>15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DF5AA-DC0C-4049-B463-BBD3CBA6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433492"/>
          <a:ext cx="6345526" cy="3274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108858</xdr:rowOff>
    </xdr:from>
    <xdr:to>
      <xdr:col>14</xdr:col>
      <xdr:colOff>190500</xdr:colOff>
      <xdr:row>57</xdr:row>
      <xdr:rowOff>129496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9F1D7-EF68-490C-8DA6-DB6B8BE91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57" r="4451"/>
        <a:stretch/>
      </xdr:blipFill>
      <xdr:spPr>
        <a:xfrm>
          <a:off x="0" y="12300858"/>
          <a:ext cx="8724900" cy="2640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27215</xdr:rowOff>
    </xdr:from>
    <xdr:to>
      <xdr:col>7</xdr:col>
      <xdr:colOff>222158</xdr:colOff>
      <xdr:row>58</xdr:row>
      <xdr:rowOff>3129645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09D3D2-0755-430D-A552-05AB7C1F7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38590"/>
          <a:ext cx="4489358" cy="3340555"/>
        </a:xfrm>
        <a:prstGeom prst="rect">
          <a:avLst/>
        </a:prstGeom>
      </xdr:spPr>
    </xdr:pic>
    <xdr:clientData/>
  </xdr:twoCellAnchor>
  <xdr:twoCellAnchor editAs="oneCell">
    <xdr:from>
      <xdr:col>10</xdr:col>
      <xdr:colOff>435429</xdr:colOff>
      <xdr:row>1</xdr:row>
      <xdr:rowOff>122465</xdr:rowOff>
    </xdr:from>
    <xdr:to>
      <xdr:col>14</xdr:col>
      <xdr:colOff>520600</xdr:colOff>
      <xdr:row>15</xdr:row>
      <xdr:rowOff>68035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D0932C-3511-4DE1-8915-CEF38DC2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1429" y="455840"/>
          <a:ext cx="2523571" cy="32793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4</xdr:row>
      <xdr:rowOff>208384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8C5C9-43D8-18F1-BE21-E6D9C535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44924"/>
          <a:ext cx="3272118" cy="1739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237724</xdr:rowOff>
    </xdr:from>
    <xdr:to>
      <xdr:col>13</xdr:col>
      <xdr:colOff>568204</xdr:colOff>
      <xdr:row>25</xdr:row>
      <xdr:rowOff>57994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1AE5A-7672-D727-A7EB-06FB70E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653"/>
          <a:ext cx="8528383" cy="56985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17612</xdr:colOff>
      <xdr:row>53</xdr:row>
      <xdr:rowOff>47528</xdr:rowOff>
    </xdr:from>
    <xdr:to>
      <xdr:col>13</xdr:col>
      <xdr:colOff>398612</xdr:colOff>
      <xdr:row>75</xdr:row>
      <xdr:rowOff>21175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4051A-C9B7-522D-B3EB-276243E8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2" y="13219242"/>
          <a:ext cx="8341179" cy="545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79</xdr:row>
      <xdr:rowOff>108857</xdr:rowOff>
    </xdr:from>
    <xdr:to>
      <xdr:col>13</xdr:col>
      <xdr:colOff>411619</xdr:colOff>
      <xdr:row>100</xdr:row>
      <xdr:rowOff>126019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751E3F-B8D2-EEF7-E174-8F90D9EB8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981"/>
        <a:stretch/>
      </xdr:blipFill>
      <xdr:spPr>
        <a:xfrm>
          <a:off x="108857" y="19934464"/>
          <a:ext cx="8262941" cy="516066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27</xdr:row>
      <xdr:rowOff>68906</xdr:rowOff>
    </xdr:from>
    <xdr:to>
      <xdr:col>13</xdr:col>
      <xdr:colOff>330921</xdr:colOff>
      <xdr:row>49</xdr:row>
      <xdr:rowOff>172390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600057-1D59-08F8-D2AB-89BDE5433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871"/>
        <a:stretch/>
      </xdr:blipFill>
      <xdr:spPr>
        <a:xfrm>
          <a:off x="66261" y="6777227"/>
          <a:ext cx="8224839" cy="54919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AIME%20LEON%20DORE\4.%20FW23\2%20-%20PRODUCTION\3.%20STYLE%20FILE%20-%20COMMENTS\CUTTING%20DOCKETS\DROP%201\BULK\ALD%20-%20CUTTING%20DOCKET%20-%20FW23WR003B%20-%20PATTERN%20SWIM%20TRUNK%20-%20BULK%2023062023.XLSX" TargetMode="External"/><Relationship Id="rId2" Type="http://schemas.microsoft.com/office/2019/04/relationships/externalLinkLongPath" Target="file:///N:\Merchandising\CUSTOMERS\2%20-%20NEW%20FOLDER%20SYSTEM\CUSTOMERS\AIME%20LEON%20DORE\4.%20FW23\2%20-%20PRODUCTION\3.%20STYLE%20FILE%20-%20COMMENTS\CUTTING%20DOCKETS\DROP%201\BULK\ALD%20-%20CUTTING%20DOCKET%20-%20FW23WR003B%20-%20PATTERN%20SWIM%20TRUNK%20-%20BULK%2023062023.XLSX?F4BDE1EC" TargetMode="External"/><Relationship Id="rId1" Type="http://schemas.openxmlformats.org/officeDocument/2006/relationships/externalLinkPath" Target="file:///\\F4BDE1EC\ALD%20-%20CUTTING%20DOCKET%20-%20FW23WR003B%20-%20PATTERN%20SWIM%20TRUNK%20-%20BULK%202306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2. TRIM CARD"/>
      <sheetName val="THÔNG SỐ"/>
      <sheetName val="GRADING"/>
      <sheetName val="PP METTING"/>
      <sheetName val="LINK"/>
      <sheetName val="3. ĐỊNH VỊ HÌNH IN.THÊU"/>
      <sheetName val="4. THÔNG SỐ SẢN XUẤT"/>
    </sheetNames>
    <sheetDataSet>
      <sheetData sheetId="0">
        <row r="95">
          <cell r="F95" t="str">
            <v>NATURAL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Q124"/>
  <sheetViews>
    <sheetView view="pageBreakPreview" topLeftCell="A3" zoomScale="40" zoomScaleNormal="55" zoomScaleSheetLayoutView="40" zoomScalePageLayoutView="40" workbookViewId="0">
      <selection activeCell="V8" sqref="V8"/>
    </sheetView>
  </sheetViews>
  <sheetFormatPr defaultColWidth="9.140625" defaultRowHeight="16.5"/>
  <cols>
    <col min="1" max="1" width="8.42578125" style="46" customWidth="1"/>
    <col min="2" max="2" width="24.5703125" style="46" customWidth="1"/>
    <col min="3" max="3" width="29.42578125" style="46" customWidth="1"/>
    <col min="4" max="4" width="32.85546875" style="46" customWidth="1"/>
    <col min="5" max="5" width="27.28515625" style="46" customWidth="1"/>
    <col min="6" max="6" width="24.7109375" style="46" customWidth="1"/>
    <col min="7" max="7" width="19.42578125" style="47" customWidth="1"/>
    <col min="8" max="8" width="19.5703125" style="46" customWidth="1"/>
    <col min="9" max="9" width="21.28515625" style="46" customWidth="1"/>
    <col min="10" max="10" width="19.42578125" style="46" customWidth="1"/>
    <col min="11" max="11" width="23" style="46" customWidth="1"/>
    <col min="12" max="12" width="18.85546875" style="46" customWidth="1"/>
    <col min="13" max="13" width="14.140625" style="46" customWidth="1"/>
    <col min="14" max="15" width="13.42578125" style="46" customWidth="1"/>
    <col min="16" max="16" width="26.7109375" style="46" customWidth="1"/>
    <col min="17" max="17" width="21.7109375" style="46" customWidth="1"/>
    <col min="18" max="19" width="9.140625" style="46"/>
    <col min="20" max="20" width="11.140625" style="46" bestFit="1" customWidth="1"/>
    <col min="21" max="16384" width="9.140625" style="46"/>
  </cols>
  <sheetData>
    <row r="1" spans="1:16" s="4" customFormat="1" ht="39.950000000000003" customHeight="1">
      <c r="A1" s="77"/>
      <c r="B1" s="77"/>
      <c r="C1" s="77"/>
      <c r="D1" s="78"/>
      <c r="E1" s="77"/>
      <c r="F1" s="77"/>
      <c r="G1" s="77"/>
      <c r="H1" s="77"/>
      <c r="I1" s="77"/>
      <c r="J1" s="77"/>
      <c r="K1" s="77"/>
      <c r="L1" s="79"/>
      <c r="M1" s="403" t="s">
        <v>0</v>
      </c>
      <c r="N1" s="403" t="s">
        <v>0</v>
      </c>
      <c r="O1" s="404" t="s">
        <v>1</v>
      </c>
      <c r="P1" s="404"/>
    </row>
    <row r="2" spans="1:16" s="4" customFormat="1" ht="39.950000000000003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9"/>
      <c r="M2" s="403" t="s">
        <v>2</v>
      </c>
      <c r="N2" s="403" t="s">
        <v>2</v>
      </c>
      <c r="O2" s="405" t="s">
        <v>3</v>
      </c>
      <c r="P2" s="405"/>
    </row>
    <row r="3" spans="1:16" s="4" customFormat="1" ht="39.950000000000003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9"/>
      <c r="M3" s="403" t="s">
        <v>4</v>
      </c>
      <c r="N3" s="403" t="s">
        <v>4</v>
      </c>
      <c r="O3" s="406" t="s">
        <v>5</v>
      </c>
      <c r="P3" s="404"/>
    </row>
    <row r="4" spans="1:16" s="5" customFormat="1" ht="33" customHeight="1" thickBot="1">
      <c r="B4" s="6" t="s">
        <v>1142</v>
      </c>
      <c r="G4" s="7"/>
    </row>
    <row r="5" spans="1:16" s="5" customFormat="1" ht="33" customHeight="1">
      <c r="B5" s="8" t="s">
        <v>6</v>
      </c>
      <c r="C5" s="8"/>
      <c r="D5" s="6"/>
      <c r="F5" s="9"/>
      <c r="G5" s="408" t="s">
        <v>1149</v>
      </c>
      <c r="H5" s="409"/>
      <c r="I5" s="409"/>
      <c r="J5" s="409"/>
      <c r="K5" s="409"/>
      <c r="L5" s="410"/>
    </row>
    <row r="6" spans="1:16" s="10" customFormat="1" ht="33" customHeight="1">
      <c r="B6" s="11" t="s">
        <v>7</v>
      </c>
      <c r="C6" s="11"/>
      <c r="D6" s="12" t="s">
        <v>1153</v>
      </c>
      <c r="E6" s="14"/>
      <c r="F6" s="11"/>
      <c r="G6" s="411"/>
      <c r="H6" s="412"/>
      <c r="I6" s="412"/>
      <c r="J6" s="412"/>
      <c r="K6" s="412"/>
      <c r="L6" s="413"/>
      <c r="M6" s="13"/>
      <c r="N6" s="13"/>
      <c r="O6" s="13"/>
      <c r="P6" s="13"/>
    </row>
    <row r="7" spans="1:16" s="10" customFormat="1" ht="33" customHeight="1">
      <c r="B7" s="11" t="s">
        <v>8</v>
      </c>
      <c r="C7" s="11"/>
      <c r="D7" s="12" t="s">
        <v>9</v>
      </c>
      <c r="E7" s="12"/>
      <c r="F7" s="11"/>
      <c r="G7" s="411"/>
      <c r="H7" s="412"/>
      <c r="I7" s="412"/>
      <c r="J7" s="412"/>
      <c r="K7" s="412"/>
      <c r="L7" s="413"/>
      <c r="M7" s="13"/>
      <c r="N7" s="13"/>
      <c r="O7" s="13"/>
      <c r="P7" s="13"/>
    </row>
    <row r="8" spans="1:16" s="10" customFormat="1" ht="72.75" customHeight="1" thickBot="1">
      <c r="B8" s="11" t="s">
        <v>10</v>
      </c>
      <c r="C8" s="11"/>
      <c r="D8" s="407" t="s">
        <v>11</v>
      </c>
      <c r="E8" s="407"/>
      <c r="F8" s="407"/>
      <c r="G8" s="414"/>
      <c r="H8" s="415"/>
      <c r="I8" s="415"/>
      <c r="J8" s="415"/>
      <c r="K8" s="415"/>
      <c r="L8" s="416"/>
      <c r="M8" s="13"/>
      <c r="N8" s="13"/>
      <c r="O8" s="13"/>
      <c r="P8" s="13"/>
    </row>
    <row r="9" spans="1:16" s="15" customFormat="1" ht="33">
      <c r="B9" s="16" t="s">
        <v>12</v>
      </c>
      <c r="C9" s="16"/>
      <c r="D9" s="99" t="s">
        <v>13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334" t="s">
        <v>14</v>
      </c>
      <c r="C10" s="334"/>
      <c r="D10" s="134" t="s">
        <v>15</v>
      </c>
      <c r="E10" s="134"/>
      <c r="F10" s="134"/>
      <c r="G10" s="335"/>
      <c r="H10" s="134"/>
      <c r="I10" s="112"/>
      <c r="J10" s="112" t="s">
        <v>16</v>
      </c>
      <c r="K10" s="112"/>
      <c r="L10" s="112" t="s">
        <v>17</v>
      </c>
      <c r="M10" s="336"/>
      <c r="N10" s="336"/>
      <c r="O10" s="336"/>
      <c r="P10" s="336"/>
    </row>
    <row r="11" spans="1:16" s="15" customFormat="1" ht="33">
      <c r="B11" s="112" t="s">
        <v>18</v>
      </c>
      <c r="C11" s="112"/>
      <c r="D11" s="417">
        <v>45580</v>
      </c>
      <c r="E11" s="418"/>
      <c r="F11" s="418"/>
      <c r="G11" s="338"/>
      <c r="H11" s="337"/>
      <c r="I11" s="112"/>
      <c r="J11" s="112" t="s">
        <v>19</v>
      </c>
      <c r="K11" s="112"/>
      <c r="L11" s="402" t="s">
        <v>20</v>
      </c>
      <c r="M11" s="402"/>
      <c r="N11" s="402"/>
      <c r="O11" s="402"/>
      <c r="P11" s="402"/>
    </row>
    <row r="12" spans="1:16" s="15" customFormat="1" ht="52.5" customHeight="1">
      <c r="B12" s="112" t="s">
        <v>21</v>
      </c>
      <c r="C12" s="112"/>
      <c r="D12" s="339"/>
      <c r="E12" s="112"/>
      <c r="F12" s="112"/>
      <c r="G12" s="340"/>
      <c r="H12" s="341"/>
      <c r="I12" s="112"/>
      <c r="J12" s="112" t="s">
        <v>22</v>
      </c>
      <c r="L12" s="402" t="s">
        <v>23</v>
      </c>
      <c r="M12" s="402"/>
      <c r="N12" s="402"/>
      <c r="O12" s="402"/>
      <c r="P12" s="402"/>
    </row>
    <row r="13" spans="1:16" s="15" customFormat="1" ht="33">
      <c r="B13" s="383"/>
      <c r="C13" s="383"/>
      <c r="D13" s="383"/>
      <c r="E13" s="383"/>
      <c r="F13" s="383"/>
      <c r="G13" s="340"/>
      <c r="H13" s="341"/>
      <c r="I13" s="112"/>
      <c r="J13" s="112" t="s">
        <v>24</v>
      </c>
      <c r="K13" s="112"/>
      <c r="L13" s="112"/>
      <c r="M13" s="341"/>
      <c r="N13" s="336"/>
      <c r="O13" s="336"/>
      <c r="P13" s="341"/>
    </row>
    <row r="14" spans="1:16" s="15" customFormat="1" ht="33">
      <c r="B14" s="112" t="s">
        <v>25</v>
      </c>
      <c r="C14" s="112"/>
      <c r="D14" s="112" t="s">
        <v>26</v>
      </c>
      <c r="E14" s="112"/>
      <c r="F14" s="112"/>
      <c r="G14" s="342"/>
      <c r="H14" s="112"/>
      <c r="I14" s="112"/>
      <c r="J14" s="112" t="s">
        <v>27</v>
      </c>
      <c r="K14" s="112"/>
      <c r="L14" s="336" t="s">
        <v>28</v>
      </c>
      <c r="M14" s="336"/>
      <c r="N14" s="336"/>
      <c r="O14" s="336"/>
      <c r="P14" s="336"/>
    </row>
    <row r="15" spans="1:16" s="15" customFormat="1" ht="21" customHeight="1">
      <c r="B15" s="20" t="s">
        <v>29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24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53" customFormat="1" ht="40.5" hidden="1">
      <c r="B17" s="149"/>
      <c r="C17" s="150" t="s">
        <v>30</v>
      </c>
      <c r="D17" s="150" t="s">
        <v>31</v>
      </c>
      <c r="E17" s="151" t="s">
        <v>32</v>
      </c>
      <c r="F17" s="151" t="s">
        <v>33</v>
      </c>
      <c r="G17" s="151" t="s">
        <v>34</v>
      </c>
      <c r="H17" s="151" t="s">
        <v>35</v>
      </c>
      <c r="I17" s="151" t="s">
        <v>36</v>
      </c>
      <c r="J17" s="151" t="s">
        <v>37</v>
      </c>
      <c r="K17" s="151" t="s">
        <v>38</v>
      </c>
      <c r="L17" s="151"/>
      <c r="M17" s="151"/>
      <c r="N17" s="151"/>
      <c r="O17" s="151"/>
      <c r="P17" s="152" t="s">
        <v>39</v>
      </c>
    </row>
    <row r="18" spans="2:16" s="153" customFormat="1" ht="40.5" hidden="1">
      <c r="B18" s="154" t="s">
        <v>40</v>
      </c>
      <c r="C18" s="155"/>
      <c r="D18" s="156" t="s">
        <v>1150</v>
      </c>
      <c r="E18" s="157"/>
      <c r="F18" s="158">
        <v>0</v>
      </c>
      <c r="G18" s="158">
        <v>0</v>
      </c>
      <c r="H18" s="158">
        <v>0</v>
      </c>
      <c r="I18" s="158">
        <v>0</v>
      </c>
      <c r="J18" s="158">
        <v>0</v>
      </c>
      <c r="K18" s="158">
        <v>0</v>
      </c>
      <c r="L18" s="419"/>
      <c r="M18" s="420"/>
      <c r="N18" s="420"/>
      <c r="O18" s="420"/>
      <c r="P18" s="159">
        <f>SUM(E18:O18)</f>
        <v>0</v>
      </c>
    </row>
    <row r="19" spans="2:16" s="153" customFormat="1" ht="40.5" hidden="1">
      <c r="B19" s="154" t="s">
        <v>42</v>
      </c>
      <c r="C19" s="155"/>
      <c r="D19" s="157" t="str">
        <f>+D18</f>
        <v>Super Sonic</v>
      </c>
      <c r="E19" s="157"/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421"/>
      <c r="M19" s="421"/>
      <c r="N19" s="421"/>
      <c r="O19" s="421"/>
      <c r="P19" s="159">
        <f>SUM(E19:O19)</f>
        <v>0</v>
      </c>
    </row>
    <row r="20" spans="2:16" s="153" customFormat="1" ht="40.5" hidden="1">
      <c r="B20" s="154" t="s">
        <v>43</v>
      </c>
      <c r="C20" s="155"/>
      <c r="D20" s="157" t="str">
        <f>D19</f>
        <v>Super Sonic</v>
      </c>
      <c r="E20" s="157"/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251"/>
      <c r="M20" s="251"/>
      <c r="N20" s="251"/>
      <c r="O20" s="251"/>
      <c r="P20" s="159">
        <f t="shared" ref="P20:P21" si="0">SUM(E20:O20)</f>
        <v>0</v>
      </c>
    </row>
    <row r="21" spans="2:16" s="153" customFormat="1" ht="40.5" hidden="1">
      <c r="B21" s="154" t="s">
        <v>44</v>
      </c>
      <c r="C21" s="155"/>
      <c r="D21" s="157" t="str">
        <f>D20</f>
        <v>Super Sonic</v>
      </c>
      <c r="E21" s="157"/>
      <c r="F21" s="158"/>
      <c r="G21" s="158"/>
      <c r="H21" s="158">
        <v>0</v>
      </c>
      <c r="I21" s="158"/>
      <c r="J21" s="158"/>
      <c r="K21" s="158"/>
      <c r="L21" s="251"/>
      <c r="M21" s="251"/>
      <c r="N21" s="251"/>
      <c r="O21" s="251"/>
      <c r="P21" s="159">
        <f t="shared" si="0"/>
        <v>0</v>
      </c>
    </row>
    <row r="22" spans="2:16" s="164" customFormat="1" ht="40.5" hidden="1">
      <c r="B22" s="160" t="s">
        <v>45</v>
      </c>
      <c r="C22" s="160"/>
      <c r="D22" s="161" t="str">
        <f>+D19</f>
        <v>Super Sonic</v>
      </c>
      <c r="E22" s="162"/>
      <c r="F22" s="163">
        <f>SUM(F18:F21)</f>
        <v>0</v>
      </c>
      <c r="G22" s="163">
        <f t="shared" ref="G22:K22" si="1">SUM(G18:G21)</f>
        <v>0</v>
      </c>
      <c r="H22" s="163">
        <f t="shared" si="1"/>
        <v>0</v>
      </c>
      <c r="I22" s="163">
        <f t="shared" si="1"/>
        <v>0</v>
      </c>
      <c r="J22" s="163">
        <f t="shared" si="1"/>
        <v>0</v>
      </c>
      <c r="K22" s="163">
        <f t="shared" si="1"/>
        <v>0</v>
      </c>
      <c r="L22" s="163"/>
      <c r="M22" s="163"/>
      <c r="N22" s="163"/>
      <c r="O22" s="163"/>
      <c r="P22" s="163">
        <f>SUM(F22:O22)</f>
        <v>0</v>
      </c>
    </row>
    <row r="23" spans="2:16" s="113" customFormat="1" ht="68.25" hidden="1">
      <c r="B23" s="114"/>
      <c r="C23" s="114"/>
      <c r="D23" s="115"/>
      <c r="E23" s="11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</row>
    <row r="24" spans="2:16" s="153" customFormat="1" ht="40.5">
      <c r="B24" s="149"/>
      <c r="C24" s="150" t="s">
        <v>30</v>
      </c>
      <c r="D24" s="150" t="s">
        <v>31</v>
      </c>
      <c r="E24" s="151" t="s">
        <v>32</v>
      </c>
      <c r="F24" s="151" t="s">
        <v>33</v>
      </c>
      <c r="G24" s="151" t="s">
        <v>34</v>
      </c>
      <c r="H24" s="151" t="s">
        <v>35</v>
      </c>
      <c r="I24" s="151" t="s">
        <v>36</v>
      </c>
      <c r="J24" s="151" t="s">
        <v>37</v>
      </c>
      <c r="K24" s="151" t="s">
        <v>38</v>
      </c>
      <c r="L24" s="151"/>
      <c r="M24" s="151"/>
      <c r="N24" s="151"/>
      <c r="O24" s="151"/>
      <c r="P24" s="152" t="s">
        <v>39</v>
      </c>
    </row>
    <row r="25" spans="2:16" s="153" customFormat="1" ht="40.5">
      <c r="B25" s="154" t="s">
        <v>40</v>
      </c>
      <c r="C25" s="155"/>
      <c r="D25" s="156" t="s">
        <v>1151</v>
      </c>
      <c r="E25" s="157"/>
      <c r="F25" s="158">
        <v>0</v>
      </c>
      <c r="G25" s="158">
        <v>0</v>
      </c>
      <c r="H25" s="158">
        <v>2</v>
      </c>
      <c r="I25" s="158">
        <v>0</v>
      </c>
      <c r="J25" s="158">
        <v>0</v>
      </c>
      <c r="K25" s="158">
        <v>0</v>
      </c>
      <c r="L25" s="419"/>
      <c r="M25" s="420"/>
      <c r="N25" s="420"/>
      <c r="O25" s="420"/>
      <c r="P25" s="159">
        <f>SUM(E25:O25)</f>
        <v>2</v>
      </c>
    </row>
    <row r="26" spans="2:16" s="153" customFormat="1" ht="40.5">
      <c r="B26" s="154" t="s">
        <v>42</v>
      </c>
      <c r="C26" s="155"/>
      <c r="D26" s="157" t="str">
        <f>+D25</f>
        <v>JET BLACK</v>
      </c>
      <c r="E26" s="157"/>
      <c r="F26" s="158">
        <v>0</v>
      </c>
      <c r="G26" s="158">
        <v>0</v>
      </c>
      <c r="H26" s="158">
        <v>2</v>
      </c>
      <c r="I26" s="158">
        <v>0</v>
      </c>
      <c r="J26" s="158">
        <v>0</v>
      </c>
      <c r="K26" s="158">
        <v>0</v>
      </c>
      <c r="L26" s="421"/>
      <c r="M26" s="421"/>
      <c r="N26" s="421"/>
      <c r="O26" s="421"/>
      <c r="P26" s="159">
        <f t="shared" ref="P26:P28" si="2">SUM(E26:O26)</f>
        <v>2</v>
      </c>
    </row>
    <row r="27" spans="2:16" s="153" customFormat="1" ht="40.5">
      <c r="B27" s="154" t="s">
        <v>43</v>
      </c>
      <c r="C27" s="155"/>
      <c r="D27" s="157" t="str">
        <f>D26</f>
        <v>JET BLACK</v>
      </c>
      <c r="E27" s="157"/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251"/>
      <c r="M27" s="251"/>
      <c r="N27" s="251"/>
      <c r="O27" s="251"/>
      <c r="P27" s="159">
        <f t="shared" si="2"/>
        <v>0</v>
      </c>
    </row>
    <row r="28" spans="2:16" s="153" customFormat="1" ht="40.5">
      <c r="B28" s="154" t="s">
        <v>44</v>
      </c>
      <c r="C28" s="155"/>
      <c r="D28" s="157" t="str">
        <f>D27</f>
        <v>JET BLACK</v>
      </c>
      <c r="E28" s="157"/>
      <c r="F28" s="158"/>
      <c r="G28" s="158"/>
      <c r="H28" s="158">
        <v>0</v>
      </c>
      <c r="I28" s="158"/>
      <c r="J28" s="158"/>
      <c r="K28" s="158"/>
      <c r="L28" s="251"/>
      <c r="M28" s="251"/>
      <c r="N28" s="251"/>
      <c r="O28" s="251"/>
      <c r="P28" s="159">
        <f t="shared" si="2"/>
        <v>0</v>
      </c>
    </row>
    <row r="29" spans="2:16" s="164" customFormat="1" ht="40.5">
      <c r="B29" s="160" t="s">
        <v>45</v>
      </c>
      <c r="C29" s="160"/>
      <c r="D29" s="161" t="str">
        <f>+D26</f>
        <v>JET BLACK</v>
      </c>
      <c r="E29" s="162"/>
      <c r="F29" s="163">
        <f>SUM(F25:F28)</f>
        <v>0</v>
      </c>
      <c r="G29" s="163">
        <f t="shared" ref="G29:K29" si="3">SUM(G25:G28)</f>
        <v>0</v>
      </c>
      <c r="H29" s="163">
        <f t="shared" si="3"/>
        <v>4</v>
      </c>
      <c r="I29" s="163">
        <f t="shared" si="3"/>
        <v>0</v>
      </c>
      <c r="J29" s="163">
        <f t="shared" si="3"/>
        <v>0</v>
      </c>
      <c r="K29" s="163">
        <f t="shared" si="3"/>
        <v>0</v>
      </c>
      <c r="L29" s="163"/>
      <c r="M29" s="163"/>
      <c r="N29" s="163"/>
      <c r="O29" s="163"/>
      <c r="P29" s="163">
        <f>SUM(F29:O29)</f>
        <v>4</v>
      </c>
    </row>
    <row r="30" spans="2:16" s="166" customFormat="1" ht="40.5">
      <c r="B30" s="252"/>
      <c r="C30" s="165"/>
      <c r="E30" s="167"/>
      <c r="F30" s="253"/>
      <c r="G30" s="254"/>
      <c r="H30" s="254"/>
      <c r="I30" s="254"/>
      <c r="J30" s="254"/>
      <c r="K30" s="254"/>
      <c r="L30" s="253"/>
      <c r="M30" s="253"/>
      <c r="N30" s="253"/>
      <c r="O30" s="253"/>
      <c r="P30" s="159"/>
    </row>
    <row r="31" spans="2:16" s="164" customFormat="1" ht="46.5" customHeight="1">
      <c r="B31" s="169" t="s">
        <v>46</v>
      </c>
      <c r="C31" s="170"/>
      <c r="D31" s="169"/>
      <c r="E31" s="171"/>
      <c r="F31" s="172">
        <f t="shared" ref="F31:K31" si="4">F22+F29</f>
        <v>0</v>
      </c>
      <c r="G31" s="172">
        <f t="shared" si="4"/>
        <v>0</v>
      </c>
      <c r="H31" s="172">
        <f t="shared" si="4"/>
        <v>4</v>
      </c>
      <c r="I31" s="172">
        <f t="shared" si="4"/>
        <v>0</v>
      </c>
      <c r="J31" s="172">
        <f t="shared" si="4"/>
        <v>0</v>
      </c>
      <c r="K31" s="172">
        <f t="shared" si="4"/>
        <v>0</v>
      </c>
      <c r="L31" s="172"/>
      <c r="M31" s="172"/>
      <c r="N31" s="172"/>
      <c r="O31" s="172"/>
      <c r="P31" s="172">
        <f>P22+P29</f>
        <v>4</v>
      </c>
    </row>
    <row r="32" spans="2:16" s="24" customFormat="1" ht="24" hidden="1">
      <c r="C32" s="25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26"/>
      <c r="P32" s="26"/>
    </row>
    <row r="33" spans="1:17" s="4" customFormat="1" ht="51.6" customHeight="1" thickBot="1">
      <c r="B33" s="95" t="s">
        <v>47</v>
      </c>
      <c r="C33" s="27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28"/>
      <c r="P33" s="159"/>
    </row>
    <row r="34" spans="1:17" s="30" customFormat="1" ht="192.75" thickBot="1">
      <c r="A34" s="398" t="s">
        <v>48</v>
      </c>
      <c r="B34" s="399"/>
      <c r="C34" s="399"/>
      <c r="D34" s="89" t="s">
        <v>49</v>
      </c>
      <c r="E34" s="89" t="s">
        <v>50</v>
      </c>
      <c r="F34" s="89" t="s">
        <v>51</v>
      </c>
      <c r="G34" s="91" t="s">
        <v>52</v>
      </c>
      <c r="H34" s="91" t="s">
        <v>53</v>
      </c>
      <c r="I34" s="91" t="s">
        <v>54</v>
      </c>
      <c r="J34" s="91" t="s">
        <v>55</v>
      </c>
      <c r="K34" s="91" t="s">
        <v>56</v>
      </c>
      <c r="L34" s="91" t="s">
        <v>57</v>
      </c>
      <c r="M34" s="91" t="s">
        <v>58</v>
      </c>
      <c r="N34" s="389" t="s">
        <v>59</v>
      </c>
      <c r="O34" s="390"/>
      <c r="P34" s="391"/>
    </row>
    <row r="35" spans="1:17" s="299" customFormat="1" ht="33" hidden="1">
      <c r="A35" s="385" t="str">
        <f>D18</f>
        <v>Super Sonic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</row>
    <row r="36" spans="1:17" s="123" customFormat="1" ht="108" hidden="1" customHeight="1">
      <c r="A36" s="121">
        <v>1</v>
      </c>
      <c r="B36" s="384" t="str">
        <f>$L$11</f>
        <v xml:space="preserve">WYU2308-4 # 100% Cotton Mesh  </v>
      </c>
      <c r="C36" s="384" t="s">
        <v>60</v>
      </c>
      <c r="D36" s="125" t="s">
        <v>1139</v>
      </c>
      <c r="E36" s="135" t="str">
        <f>D18</f>
        <v>Super Sonic</v>
      </c>
      <c r="F36" s="121" t="s">
        <v>35</v>
      </c>
      <c r="G36" s="120">
        <f>$P$22</f>
        <v>0</v>
      </c>
      <c r="H36" s="136">
        <v>0.9</v>
      </c>
      <c r="I36" s="231">
        <f>G36*H36</f>
        <v>0</v>
      </c>
      <c r="J36" s="231">
        <f>I36*7.8%+(I36/30)*0.5-1</f>
        <v>-1</v>
      </c>
      <c r="K36" s="231">
        <v>2</v>
      </c>
      <c r="L36" s="255"/>
      <c r="M36" s="300">
        <f>ROUNDUP(SUM(I36:L36),0)</f>
        <v>1</v>
      </c>
      <c r="N36" s="392"/>
      <c r="O36" s="393"/>
      <c r="P36" s="394"/>
    </row>
    <row r="37" spans="1:17" s="123" customFormat="1" ht="108" hidden="1" customHeight="1">
      <c r="A37" s="368">
        <v>2</v>
      </c>
      <c r="B37" s="422" t="str">
        <f>$L$11</f>
        <v xml:space="preserve">WYU2308-4 # 100% Cotton Mesh  </v>
      </c>
      <c r="C37" s="423"/>
      <c r="D37" s="369" t="s">
        <v>62</v>
      </c>
      <c r="E37" s="369" t="s">
        <v>63</v>
      </c>
      <c r="F37" s="121" t="s">
        <v>35</v>
      </c>
      <c r="G37" s="139">
        <f>G36</f>
        <v>0</v>
      </c>
      <c r="H37" s="136">
        <v>0.27</v>
      </c>
      <c r="I37" s="231">
        <f>G37*H37</f>
        <v>0</v>
      </c>
      <c r="J37" s="231">
        <f>I37*3.7%+(I37/30)*0.5-1</f>
        <v>-1</v>
      </c>
      <c r="K37" s="231"/>
      <c r="L37" s="255"/>
      <c r="M37" s="300">
        <f>ROUNDUP(SUM(I37:L37),0)</f>
        <v>-1</v>
      </c>
      <c r="N37" s="392"/>
      <c r="O37" s="393"/>
      <c r="P37" s="394"/>
    </row>
    <row r="38" spans="1:17" s="123" customFormat="1" ht="72" hidden="1">
      <c r="A38" s="121">
        <v>3</v>
      </c>
      <c r="B38" s="381" t="s">
        <v>64</v>
      </c>
      <c r="C38" s="382"/>
      <c r="D38" s="135" t="s">
        <v>65</v>
      </c>
      <c r="E38" s="135" t="str">
        <f>D19</f>
        <v>Super Sonic</v>
      </c>
      <c r="F38" s="121" t="s">
        <v>35</v>
      </c>
      <c r="G38" s="120">
        <f>G36</f>
        <v>0</v>
      </c>
      <c r="H38" s="136">
        <v>5.8000000000000003E-2</v>
      </c>
      <c r="I38" s="231">
        <f>G38*H38</f>
        <v>0</v>
      </c>
      <c r="J38" s="231">
        <f>I38*30.1%+(I38/30)*0.5</f>
        <v>0</v>
      </c>
      <c r="K38" s="231"/>
      <c r="L38" s="255"/>
      <c r="M38" s="300">
        <f>ROUNDUP(SUM(I38:L38),0)</f>
        <v>0</v>
      </c>
      <c r="N38" s="392"/>
      <c r="O38" s="393"/>
      <c r="P38" s="394"/>
    </row>
    <row r="39" spans="1:17" s="299" customFormat="1" ht="92.25" customHeight="1">
      <c r="A39" s="386" t="str">
        <f>D25</f>
        <v>JET BLACK</v>
      </c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8"/>
      <c r="Q39" s="30"/>
    </row>
    <row r="40" spans="1:17" s="123" customFormat="1" ht="92.25" customHeight="1">
      <c r="A40" s="124">
        <v>1</v>
      </c>
      <c r="B40" s="384" t="str">
        <f>L11</f>
        <v xml:space="preserve">WYU2308-4 # 100% Cotton Mesh  </v>
      </c>
      <c r="C40" s="384" t="s">
        <v>60</v>
      </c>
      <c r="D40" s="125" t="s">
        <v>1139</v>
      </c>
      <c r="E40" s="126" t="str">
        <f>D25</f>
        <v>JET BLACK</v>
      </c>
      <c r="F40" s="127" t="s">
        <v>35</v>
      </c>
      <c r="G40" s="128">
        <f>P29</f>
        <v>4</v>
      </c>
      <c r="H40" s="136">
        <v>0.9</v>
      </c>
      <c r="I40" s="231">
        <f>G40*H40</f>
        <v>3.6</v>
      </c>
      <c r="J40" s="231">
        <f>I40*2.6%+(I40/30)*0.5</f>
        <v>0.15360000000000001</v>
      </c>
      <c r="K40" s="231">
        <v>2</v>
      </c>
      <c r="L40" s="255"/>
      <c r="M40" s="300">
        <f>ROUNDUP(SUM(I40:L40),0)</f>
        <v>6</v>
      </c>
      <c r="N40" s="392" t="s">
        <v>1154</v>
      </c>
      <c r="O40" s="393"/>
      <c r="P40" s="394"/>
    </row>
    <row r="41" spans="1:17" s="123" customFormat="1" ht="92.25" customHeight="1">
      <c r="A41" s="124">
        <v>2</v>
      </c>
      <c r="B41" s="384" t="str">
        <f>$L$11</f>
        <v xml:space="preserve">WYU2308-4 # 100% Cotton Mesh  </v>
      </c>
      <c r="C41" s="384" t="s">
        <v>60</v>
      </c>
      <c r="D41" s="135" t="s">
        <v>62</v>
      </c>
      <c r="E41" s="135" t="str">
        <f>D22</f>
        <v>Super Sonic</v>
      </c>
      <c r="F41" s="127" t="s">
        <v>35</v>
      </c>
      <c r="G41" s="128">
        <f>G40</f>
        <v>4</v>
      </c>
      <c r="H41" s="136">
        <v>0.27</v>
      </c>
      <c r="I41" s="231">
        <f>G41*H41</f>
        <v>1.08</v>
      </c>
      <c r="J41" s="231">
        <f>I41*10.9%+(I41/30)*0.5</f>
        <v>0.13572000000000001</v>
      </c>
      <c r="K41" s="231"/>
      <c r="L41" s="255"/>
      <c r="M41" s="300">
        <f>ROUNDUP(SUM(I41:L41),0)</f>
        <v>2</v>
      </c>
      <c r="N41" s="392" t="s">
        <v>1154</v>
      </c>
      <c r="O41" s="393"/>
      <c r="P41" s="394"/>
    </row>
    <row r="42" spans="1:17" s="123" customFormat="1" ht="92.25" customHeight="1">
      <c r="A42" s="124">
        <v>3</v>
      </c>
      <c r="B42" s="381" t="s">
        <v>64</v>
      </c>
      <c r="C42" s="382"/>
      <c r="D42" s="135" t="s">
        <v>65</v>
      </c>
      <c r="E42" s="126" t="str">
        <f>E40</f>
        <v>JET BLACK</v>
      </c>
      <c r="F42" s="127" t="s">
        <v>35</v>
      </c>
      <c r="G42" s="128">
        <f>G41</f>
        <v>4</v>
      </c>
      <c r="H42" s="136">
        <v>5.8000000000000003E-2</v>
      </c>
      <c r="I42" s="231">
        <f>G42*H42</f>
        <v>0.23200000000000001</v>
      </c>
      <c r="J42" s="231">
        <f>I42*7.1%+(I42/30)*0.5+2</f>
        <v>2.0203386666666665</v>
      </c>
      <c r="K42" s="231"/>
      <c r="L42" s="255"/>
      <c r="M42" s="300">
        <f>ROUNDUP(SUM(I42:L42),0)</f>
        <v>3</v>
      </c>
      <c r="N42" s="392" t="s">
        <v>1154</v>
      </c>
      <c r="O42" s="393"/>
      <c r="P42" s="394"/>
    </row>
    <row r="43" spans="1:17" s="32" customFormat="1" ht="20.25">
      <c r="A43" s="28"/>
      <c r="B43" s="28"/>
      <c r="C43" s="28"/>
      <c r="D43" s="28"/>
      <c r="E43" s="28"/>
      <c r="F43" s="28"/>
      <c r="G43" s="33"/>
      <c r="H43" s="28"/>
      <c r="I43" s="28"/>
      <c r="J43" s="28"/>
      <c r="K43" s="28"/>
      <c r="L43" s="28"/>
      <c r="M43" s="28"/>
      <c r="N43" s="28"/>
      <c r="O43" s="28"/>
      <c r="P43" s="28"/>
    </row>
    <row r="44" spans="1:17" s="34" customFormat="1" ht="33.75" thickBot="1">
      <c r="B44" s="95" t="s">
        <v>66</v>
      </c>
      <c r="C44" s="35"/>
      <c r="D44" s="35"/>
      <c r="E44" s="35"/>
      <c r="G44" s="36"/>
      <c r="P44" s="37"/>
    </row>
    <row r="45" spans="1:17" s="48" customFormat="1" ht="96">
      <c r="A45" s="395" t="s">
        <v>67</v>
      </c>
      <c r="B45" s="396"/>
      <c r="C45" s="396"/>
      <c r="D45" s="396"/>
      <c r="E45" s="397"/>
      <c r="F45" s="92" t="s">
        <v>68</v>
      </c>
      <c r="G45" s="92" t="s">
        <v>69</v>
      </c>
      <c r="H45" s="372" t="s">
        <v>70</v>
      </c>
      <c r="I45" s="373"/>
      <c r="J45" s="93" t="s">
        <v>51</v>
      </c>
      <c r="K45" s="92" t="s">
        <v>71</v>
      </c>
      <c r="L45" s="92" t="s">
        <v>72</v>
      </c>
      <c r="M45" s="94" t="s">
        <v>73</v>
      </c>
      <c r="N45" s="94" t="s">
        <v>74</v>
      </c>
      <c r="O45" s="94" t="s">
        <v>75</v>
      </c>
      <c r="P45" s="94" t="s">
        <v>76</v>
      </c>
    </row>
    <row r="46" spans="1:17" s="15" customFormat="1" ht="66" hidden="1">
      <c r="A46" s="255">
        <v>1</v>
      </c>
      <c r="B46" s="375" t="s">
        <v>77</v>
      </c>
      <c r="C46" s="375"/>
      <c r="D46" s="375"/>
      <c r="E46" s="375"/>
      <c r="F46" s="227" t="str">
        <f>E36</f>
        <v>Super Sonic</v>
      </c>
      <c r="G46" s="343" t="s">
        <v>78</v>
      </c>
      <c r="H46" s="376" t="str">
        <f>$A$35</f>
        <v>Super Sonic</v>
      </c>
      <c r="I46" s="377" t="str">
        <f t="shared" ref="I46:I53" si="5">$H$46</f>
        <v>Super Sonic</v>
      </c>
      <c r="J46" s="230" t="s">
        <v>79</v>
      </c>
      <c r="K46" s="230">
        <f>$P$22</f>
        <v>0</v>
      </c>
      <c r="L46" s="256">
        <f>230/5000</f>
        <v>4.5999999999999999E-2</v>
      </c>
      <c r="M46" s="231">
        <f t="shared" ref="M46" si="6">K46*L46</f>
        <v>0</v>
      </c>
      <c r="N46" s="231"/>
      <c r="O46" s="232">
        <f t="shared" ref="O46" si="7">ROUNDUP(N46+M46,0)</f>
        <v>0</v>
      </c>
      <c r="P46" s="330"/>
    </row>
    <row r="47" spans="1:17" s="15" customFormat="1" ht="33">
      <c r="A47" s="255">
        <v>1</v>
      </c>
      <c r="B47" s="375" t="s">
        <v>77</v>
      </c>
      <c r="C47" s="375"/>
      <c r="D47" s="375"/>
      <c r="E47" s="375"/>
      <c r="F47" s="227" t="str">
        <f>H47</f>
        <v>JET BLACK</v>
      </c>
      <c r="G47" s="18" t="s">
        <v>80</v>
      </c>
      <c r="H47" s="376" t="str">
        <f>$D$25</f>
        <v>JET BLACK</v>
      </c>
      <c r="I47" s="377" t="str">
        <f t="shared" si="5"/>
        <v>Super Sonic</v>
      </c>
      <c r="J47" s="230" t="s">
        <v>79</v>
      </c>
      <c r="K47" s="230">
        <f>$P$29</f>
        <v>4</v>
      </c>
      <c r="L47" s="256">
        <f>230/5000</f>
        <v>4.5999999999999999E-2</v>
      </c>
      <c r="M47" s="231">
        <f t="shared" ref="M47" si="8">K47*L47</f>
        <v>0.184</v>
      </c>
      <c r="N47" s="231"/>
      <c r="O47" s="232">
        <f t="shared" ref="O47" si="9">ROUNDUP(N47+M47,0)</f>
        <v>1</v>
      </c>
      <c r="P47" s="330"/>
    </row>
    <row r="48" spans="1:17" s="15" customFormat="1" ht="33" hidden="1" customHeight="1">
      <c r="A48" s="255">
        <v>2</v>
      </c>
      <c r="B48" s="378" t="s">
        <v>1140</v>
      </c>
      <c r="C48" s="379"/>
      <c r="D48" s="379"/>
      <c r="E48" s="380"/>
      <c r="F48" s="227" t="s">
        <v>82</v>
      </c>
      <c r="G48" s="227"/>
      <c r="H48" s="376" t="str">
        <f>$A$35</f>
        <v>Super Sonic</v>
      </c>
      <c r="I48" s="377" t="str">
        <f t="shared" si="5"/>
        <v>Super Sonic</v>
      </c>
      <c r="J48" s="230" t="s">
        <v>83</v>
      </c>
      <c r="K48" s="230">
        <f>$P$22</f>
        <v>0</v>
      </c>
      <c r="L48" s="231">
        <v>1</v>
      </c>
      <c r="M48" s="230">
        <f t="shared" ref="M48" si="10">L48*K48</f>
        <v>0</v>
      </c>
      <c r="N48" s="231"/>
      <c r="O48" s="232">
        <f t="shared" ref="O48" si="11">N48+M48</f>
        <v>0</v>
      </c>
      <c r="P48" s="330"/>
    </row>
    <row r="49" spans="1:17" s="15" customFormat="1" ht="33">
      <c r="A49" s="255">
        <f>A48</f>
        <v>2</v>
      </c>
      <c r="B49" s="378" t="s">
        <v>1140</v>
      </c>
      <c r="C49" s="379"/>
      <c r="D49" s="379"/>
      <c r="E49" s="380"/>
      <c r="F49" s="227" t="s">
        <v>82</v>
      </c>
      <c r="G49" s="227"/>
      <c r="H49" s="376" t="str">
        <f t="shared" ref="H49" si="12">$D$25</f>
        <v>JET BLACK</v>
      </c>
      <c r="I49" s="377" t="str">
        <f t="shared" si="5"/>
        <v>Super Sonic</v>
      </c>
      <c r="J49" s="230" t="s">
        <v>83</v>
      </c>
      <c r="K49" s="230">
        <f>$P$29</f>
        <v>4</v>
      </c>
      <c r="L49" s="231">
        <v>1</v>
      </c>
      <c r="M49" s="230">
        <f t="shared" ref="M49" si="13">L49*K49</f>
        <v>4</v>
      </c>
      <c r="N49" s="231"/>
      <c r="O49" s="232">
        <f t="shared" ref="O49" si="14">N49+M49</f>
        <v>4</v>
      </c>
      <c r="P49" s="330"/>
    </row>
    <row r="50" spans="1:17" s="15" customFormat="1" ht="33" hidden="1">
      <c r="A50" s="255">
        <v>3</v>
      </c>
      <c r="B50" s="374" t="s">
        <v>84</v>
      </c>
      <c r="C50" s="375"/>
      <c r="D50" s="375"/>
      <c r="E50" s="375"/>
      <c r="F50" s="227" t="s">
        <v>82</v>
      </c>
      <c r="G50" s="233"/>
      <c r="H50" s="376" t="str">
        <f>$A$35</f>
        <v>Super Sonic</v>
      </c>
      <c r="I50" s="377" t="str">
        <f t="shared" si="5"/>
        <v>Super Sonic</v>
      </c>
      <c r="J50" s="230" t="s">
        <v>83</v>
      </c>
      <c r="K50" s="230">
        <f>$P$22</f>
        <v>0</v>
      </c>
      <c r="L50" s="231">
        <v>1</v>
      </c>
      <c r="M50" s="230">
        <f t="shared" ref="M50:M53" si="15">L50*K50</f>
        <v>0</v>
      </c>
      <c r="N50" s="231"/>
      <c r="O50" s="232">
        <f t="shared" ref="O50:O53" si="16">N50+M50</f>
        <v>0</v>
      </c>
      <c r="P50" s="330"/>
    </row>
    <row r="51" spans="1:17" s="15" customFormat="1" ht="33">
      <c r="A51" s="255">
        <f>A50</f>
        <v>3</v>
      </c>
      <c r="B51" s="374" t="str">
        <f>B50</f>
        <v>NHÃN THÀNH PHẦN 100% COTTON ALD-COO-505</v>
      </c>
      <c r="C51" s="375"/>
      <c r="D51" s="375"/>
      <c r="E51" s="375"/>
      <c r="F51" s="227" t="s">
        <v>82</v>
      </c>
      <c r="G51" s="233"/>
      <c r="H51" s="376" t="str">
        <f t="shared" ref="H51:H53" si="17">$D$25</f>
        <v>JET BLACK</v>
      </c>
      <c r="I51" s="377" t="str">
        <f t="shared" si="5"/>
        <v>Super Sonic</v>
      </c>
      <c r="J51" s="230" t="s">
        <v>83</v>
      </c>
      <c r="K51" s="230">
        <f>$P$29</f>
        <v>4</v>
      </c>
      <c r="L51" s="231">
        <v>1</v>
      </c>
      <c r="M51" s="230">
        <f t="shared" si="15"/>
        <v>4</v>
      </c>
      <c r="N51" s="231"/>
      <c r="O51" s="232">
        <f t="shared" si="16"/>
        <v>4</v>
      </c>
      <c r="P51" s="330"/>
    </row>
    <row r="52" spans="1:17" s="15" customFormat="1" ht="33" hidden="1">
      <c r="A52" s="255">
        <v>4</v>
      </c>
      <c r="B52" s="374" t="s">
        <v>85</v>
      </c>
      <c r="C52" s="375"/>
      <c r="D52" s="375"/>
      <c r="E52" s="375"/>
      <c r="F52" s="227" t="s">
        <v>82</v>
      </c>
      <c r="G52" s="233"/>
      <c r="H52" s="376" t="str">
        <f>$A$35</f>
        <v>Super Sonic</v>
      </c>
      <c r="I52" s="377" t="str">
        <f t="shared" si="5"/>
        <v>Super Sonic</v>
      </c>
      <c r="J52" s="230" t="s">
        <v>83</v>
      </c>
      <c r="K52" s="230">
        <f>H28</f>
        <v>0</v>
      </c>
      <c r="L52" s="231">
        <v>1</v>
      </c>
      <c r="M52" s="230">
        <f t="shared" ref="M52" si="18">L52*K52</f>
        <v>0</v>
      </c>
      <c r="N52" s="231"/>
      <c r="O52" s="232">
        <f t="shared" ref="O52" si="19">N52+M52</f>
        <v>0</v>
      </c>
      <c r="P52" s="330"/>
    </row>
    <row r="53" spans="1:17" s="15" customFormat="1" ht="33" customHeight="1">
      <c r="A53" s="255">
        <v>4</v>
      </c>
      <c r="B53" s="374" t="s">
        <v>85</v>
      </c>
      <c r="C53" s="375"/>
      <c r="D53" s="375"/>
      <c r="E53" s="375"/>
      <c r="F53" s="227" t="s">
        <v>82</v>
      </c>
      <c r="G53" s="233"/>
      <c r="H53" s="376" t="str">
        <f t="shared" si="17"/>
        <v>JET BLACK</v>
      </c>
      <c r="I53" s="377" t="str">
        <f t="shared" si="5"/>
        <v>Super Sonic</v>
      </c>
      <c r="J53" s="230" t="s">
        <v>83</v>
      </c>
      <c r="K53" s="230">
        <f>H29</f>
        <v>4</v>
      </c>
      <c r="L53" s="231">
        <v>1</v>
      </c>
      <c r="M53" s="230">
        <f t="shared" si="15"/>
        <v>4</v>
      </c>
      <c r="N53" s="231"/>
      <c r="O53" s="232">
        <f t="shared" si="16"/>
        <v>4</v>
      </c>
      <c r="P53" s="330"/>
    </row>
    <row r="54" spans="1:17" s="34" customFormat="1" ht="33.75" thickBot="1">
      <c r="B54" s="100" t="s">
        <v>86</v>
      </c>
      <c r="C54" s="35"/>
      <c r="D54" s="35"/>
      <c r="E54" s="35"/>
      <c r="F54" s="38"/>
      <c r="G54" s="39"/>
      <c r="H54" s="38"/>
      <c r="I54" s="38"/>
      <c r="J54" s="38"/>
      <c r="K54" s="38"/>
      <c r="L54" s="38"/>
      <c r="M54" s="38"/>
      <c r="N54" s="38"/>
      <c r="O54" s="38"/>
      <c r="P54" s="37"/>
    </row>
    <row r="55" spans="1:17" s="48" customFormat="1" ht="96">
      <c r="A55" s="395" t="s">
        <v>67</v>
      </c>
      <c r="B55" s="396"/>
      <c r="C55" s="396"/>
      <c r="D55" s="396"/>
      <c r="E55" s="397"/>
      <c r="F55" s="92" t="s">
        <v>68</v>
      </c>
      <c r="G55" s="92" t="s">
        <v>69</v>
      </c>
      <c r="H55" s="372" t="s">
        <v>70</v>
      </c>
      <c r="I55" s="373"/>
      <c r="J55" s="93" t="s">
        <v>51</v>
      </c>
      <c r="K55" s="92" t="s">
        <v>71</v>
      </c>
      <c r="L55" s="92" t="s">
        <v>72</v>
      </c>
      <c r="M55" s="94" t="s">
        <v>73</v>
      </c>
      <c r="N55" s="94" t="s">
        <v>74</v>
      </c>
      <c r="O55" s="94" t="s">
        <v>75</v>
      </c>
      <c r="P55" s="94" t="s">
        <v>76</v>
      </c>
    </row>
    <row r="56" spans="1:17" s="42" customFormat="1" ht="33" hidden="1">
      <c r="A56" s="255">
        <v>1</v>
      </c>
      <c r="B56" s="378" t="s">
        <v>87</v>
      </c>
      <c r="C56" s="379"/>
      <c r="D56" s="379"/>
      <c r="E56" s="380"/>
      <c r="F56" s="227" t="s">
        <v>82</v>
      </c>
      <c r="G56" s="427" t="s">
        <v>88</v>
      </c>
      <c r="H56" s="376" t="str">
        <f>$A$35</f>
        <v>Super Sonic</v>
      </c>
      <c r="I56" s="377" t="str">
        <f t="shared" ref="I56:I57" si="20">$H$46</f>
        <v>Super Sonic</v>
      </c>
      <c r="J56" s="230" t="s">
        <v>83</v>
      </c>
      <c r="K56" s="230">
        <f>$P$22</f>
        <v>0</v>
      </c>
      <c r="L56" s="256">
        <v>1</v>
      </c>
      <c r="M56" s="230">
        <f>L56*K56</f>
        <v>0</v>
      </c>
      <c r="N56" s="231"/>
      <c r="O56" s="232">
        <f t="shared" ref="O56:O64" si="21">M56</f>
        <v>0</v>
      </c>
      <c r="P56" s="425"/>
      <c r="Q56" s="258"/>
    </row>
    <row r="57" spans="1:17" s="42" customFormat="1" ht="33">
      <c r="A57" s="255">
        <v>1</v>
      </c>
      <c r="B57" s="378" t="s">
        <v>87</v>
      </c>
      <c r="C57" s="379"/>
      <c r="D57" s="379"/>
      <c r="E57" s="380"/>
      <c r="F57" s="227" t="s">
        <v>82</v>
      </c>
      <c r="G57" s="428"/>
      <c r="H57" s="376" t="str">
        <f t="shared" ref="H57" si="22">$D$25</f>
        <v>JET BLACK</v>
      </c>
      <c r="I57" s="377" t="str">
        <f t="shared" si="20"/>
        <v>Super Sonic</v>
      </c>
      <c r="J57" s="230" t="s">
        <v>83</v>
      </c>
      <c r="K57" s="230">
        <f>$P$29</f>
        <v>4</v>
      </c>
      <c r="L57" s="256">
        <v>1</v>
      </c>
      <c r="M57" s="230">
        <f t="shared" ref="M57:M59" si="23">L57*K57</f>
        <v>4</v>
      </c>
      <c r="N57" s="231"/>
      <c r="O57" s="232">
        <f t="shared" si="21"/>
        <v>4</v>
      </c>
      <c r="P57" s="426"/>
      <c r="Q57" s="258"/>
    </row>
    <row r="58" spans="1:17" s="42" customFormat="1" ht="33" hidden="1">
      <c r="A58" s="255">
        <v>2</v>
      </c>
      <c r="B58" s="374" t="s">
        <v>89</v>
      </c>
      <c r="C58" s="375"/>
      <c r="D58" s="375"/>
      <c r="E58" s="375"/>
      <c r="F58" s="227" t="s">
        <v>90</v>
      </c>
      <c r="G58" s="427" t="s">
        <v>91</v>
      </c>
      <c r="H58" s="376" t="str">
        <f>$A$35</f>
        <v>Super Sonic</v>
      </c>
      <c r="I58" s="377" t="str">
        <f t="shared" ref="I58:I59" si="24">$H$46</f>
        <v>Super Sonic</v>
      </c>
      <c r="J58" s="230" t="s">
        <v>83</v>
      </c>
      <c r="K58" s="230">
        <f t="shared" ref="K58" si="25">$P$22</f>
        <v>0</v>
      </c>
      <c r="L58" s="256">
        <v>1</v>
      </c>
      <c r="M58" s="230">
        <f t="shared" si="23"/>
        <v>0</v>
      </c>
      <c r="N58" s="231"/>
      <c r="O58" s="232">
        <f t="shared" si="21"/>
        <v>0</v>
      </c>
      <c r="P58" s="425"/>
      <c r="Q58" s="258"/>
    </row>
    <row r="59" spans="1:17" s="42" customFormat="1" ht="33">
      <c r="A59" s="255">
        <v>2</v>
      </c>
      <c r="B59" s="374" t="s">
        <v>89</v>
      </c>
      <c r="C59" s="375"/>
      <c r="D59" s="375"/>
      <c r="E59" s="375"/>
      <c r="F59" s="227" t="s">
        <v>90</v>
      </c>
      <c r="G59" s="428"/>
      <c r="H59" s="376" t="str">
        <f t="shared" ref="H59" si="26">$D$25</f>
        <v>JET BLACK</v>
      </c>
      <c r="I59" s="377" t="str">
        <f t="shared" si="24"/>
        <v>Super Sonic</v>
      </c>
      <c r="J59" s="230" t="s">
        <v>83</v>
      </c>
      <c r="K59" s="230">
        <f t="shared" ref="K59" si="27">$P$29</f>
        <v>4</v>
      </c>
      <c r="L59" s="256">
        <v>1</v>
      </c>
      <c r="M59" s="230">
        <f t="shared" si="23"/>
        <v>4</v>
      </c>
      <c r="N59" s="231"/>
      <c r="O59" s="232">
        <f t="shared" si="21"/>
        <v>4</v>
      </c>
      <c r="P59" s="426"/>
      <c r="Q59" s="258"/>
    </row>
    <row r="60" spans="1:17" s="42" customFormat="1" ht="33" hidden="1">
      <c r="A60" s="255">
        <v>3</v>
      </c>
      <c r="B60" s="374" t="s">
        <v>92</v>
      </c>
      <c r="C60" s="375"/>
      <c r="D60" s="375"/>
      <c r="E60" s="375"/>
      <c r="F60" s="227" t="s">
        <v>90</v>
      </c>
      <c r="G60" s="227"/>
      <c r="H60" s="376" t="str">
        <f>$A$35</f>
        <v>Super Sonic</v>
      </c>
      <c r="I60" s="377" t="str">
        <f t="shared" ref="I60:I61" si="28">$H$46</f>
        <v>Super Sonic</v>
      </c>
      <c r="J60" s="230" t="s">
        <v>83</v>
      </c>
      <c r="K60" s="230">
        <f t="shared" ref="K60" si="29">$P$29</f>
        <v>4</v>
      </c>
      <c r="L60" s="256">
        <f>L62</f>
        <v>2.5000000000000001E-2</v>
      </c>
      <c r="M60" s="230">
        <f t="shared" ref="M60:M63" si="30">ROUNDUP(L60*K60,0)</f>
        <v>1</v>
      </c>
      <c r="N60" s="231"/>
      <c r="O60" s="232">
        <f t="shared" si="21"/>
        <v>1</v>
      </c>
      <c r="P60" s="257"/>
      <c r="Q60" s="258"/>
    </row>
    <row r="61" spans="1:17" s="42" customFormat="1" ht="33">
      <c r="A61" s="255">
        <v>4</v>
      </c>
      <c r="B61" s="374" t="s">
        <v>92</v>
      </c>
      <c r="C61" s="375"/>
      <c r="D61" s="375"/>
      <c r="E61" s="375"/>
      <c r="F61" s="227" t="s">
        <v>90</v>
      </c>
      <c r="G61" s="227"/>
      <c r="H61" s="376" t="str">
        <f t="shared" ref="H61" si="31">$D$25</f>
        <v>JET BLACK</v>
      </c>
      <c r="I61" s="377" t="str">
        <f t="shared" si="28"/>
        <v>Super Sonic</v>
      </c>
      <c r="J61" s="230" t="s">
        <v>83</v>
      </c>
      <c r="K61" s="230">
        <f t="shared" ref="K61" si="32">$P$22</f>
        <v>0</v>
      </c>
      <c r="L61" s="256">
        <f>L63</f>
        <v>2.5000000000000001E-2</v>
      </c>
      <c r="M61" s="230">
        <f t="shared" si="30"/>
        <v>0</v>
      </c>
      <c r="N61" s="231"/>
      <c r="O61" s="232">
        <f>M61</f>
        <v>0</v>
      </c>
      <c r="P61" s="257"/>
      <c r="Q61" s="258"/>
    </row>
    <row r="62" spans="1:17" s="42" customFormat="1" ht="33" hidden="1">
      <c r="A62" s="255">
        <v>5</v>
      </c>
      <c r="B62" s="374" t="s">
        <v>93</v>
      </c>
      <c r="C62" s="375"/>
      <c r="D62" s="375"/>
      <c r="E62" s="375"/>
      <c r="F62" s="227" t="s">
        <v>94</v>
      </c>
      <c r="G62" s="227"/>
      <c r="H62" s="376" t="str">
        <f>$A$35</f>
        <v>Super Sonic</v>
      </c>
      <c r="I62" s="377" t="str">
        <f t="shared" ref="I62:I67" si="33">$H$46</f>
        <v>Super Sonic</v>
      </c>
      <c r="J62" s="230" t="s">
        <v>83</v>
      </c>
      <c r="K62" s="230">
        <f t="shared" ref="K62" si="34">$P$22</f>
        <v>0</v>
      </c>
      <c r="L62" s="256">
        <f t="shared" ref="L62:L63" si="35">1/40</f>
        <v>2.5000000000000001E-2</v>
      </c>
      <c r="M62" s="230">
        <f t="shared" si="30"/>
        <v>0</v>
      </c>
      <c r="N62" s="231"/>
      <c r="O62" s="232">
        <f t="shared" si="21"/>
        <v>0</v>
      </c>
      <c r="P62" s="259"/>
      <c r="Q62" s="258"/>
    </row>
    <row r="63" spans="1:17" s="42" customFormat="1" ht="33">
      <c r="A63" s="255">
        <v>5</v>
      </c>
      <c r="B63" s="374" t="s">
        <v>93</v>
      </c>
      <c r="C63" s="375"/>
      <c r="D63" s="375"/>
      <c r="E63" s="375"/>
      <c r="F63" s="227" t="s">
        <v>94</v>
      </c>
      <c r="G63" s="227"/>
      <c r="H63" s="376" t="str">
        <f t="shared" ref="H63:H67" si="36">$D$25</f>
        <v>JET BLACK</v>
      </c>
      <c r="I63" s="377" t="str">
        <f t="shared" si="33"/>
        <v>Super Sonic</v>
      </c>
      <c r="J63" s="230" t="s">
        <v>83</v>
      </c>
      <c r="K63" s="230">
        <f t="shared" ref="K63" si="37">$P$29</f>
        <v>4</v>
      </c>
      <c r="L63" s="256">
        <f t="shared" si="35"/>
        <v>2.5000000000000001E-2</v>
      </c>
      <c r="M63" s="230">
        <f t="shared" si="30"/>
        <v>1</v>
      </c>
      <c r="N63" s="231"/>
      <c r="O63" s="232">
        <f>M63</f>
        <v>1</v>
      </c>
      <c r="P63" s="259"/>
      <c r="Q63" s="258"/>
    </row>
    <row r="64" spans="1:17" s="42" customFormat="1" ht="33">
      <c r="A64" s="255">
        <v>6</v>
      </c>
      <c r="B64" s="378" t="s">
        <v>95</v>
      </c>
      <c r="C64" s="379"/>
      <c r="D64" s="379"/>
      <c r="E64" s="380"/>
      <c r="F64" s="227" t="s">
        <v>94</v>
      </c>
      <c r="G64" s="227"/>
      <c r="H64" s="376" t="str">
        <f t="shared" si="36"/>
        <v>JET BLACK</v>
      </c>
      <c r="I64" s="377" t="str">
        <f t="shared" si="33"/>
        <v>Super Sonic</v>
      </c>
      <c r="J64" s="230" t="s">
        <v>83</v>
      </c>
      <c r="K64" s="230">
        <f t="shared" ref="K64" si="38">$P$29</f>
        <v>4</v>
      </c>
      <c r="L64" s="256">
        <f>L62*2</f>
        <v>0.05</v>
      </c>
      <c r="M64" s="230">
        <f>ROUNDUP(M62*2,0)</f>
        <v>0</v>
      </c>
      <c r="N64" s="231"/>
      <c r="O64" s="232">
        <f t="shared" si="21"/>
        <v>0</v>
      </c>
      <c r="P64" s="259"/>
      <c r="Q64" s="258"/>
    </row>
    <row r="65" spans="1:17" s="42" customFormat="1" ht="33" hidden="1">
      <c r="A65" s="255">
        <v>6</v>
      </c>
      <c r="B65" s="378" t="s">
        <v>95</v>
      </c>
      <c r="C65" s="379"/>
      <c r="D65" s="379"/>
      <c r="E65" s="380"/>
      <c r="F65" s="227" t="s">
        <v>94</v>
      </c>
      <c r="G65" s="227"/>
      <c r="H65" s="376" t="str">
        <f>$A$35</f>
        <v>Super Sonic</v>
      </c>
      <c r="I65" s="377" t="str">
        <f t="shared" si="33"/>
        <v>Super Sonic</v>
      </c>
      <c r="J65" s="230" t="s">
        <v>83</v>
      </c>
      <c r="K65" s="230">
        <f t="shared" ref="K65" si="39">$P$22</f>
        <v>0</v>
      </c>
      <c r="L65" s="256">
        <f>L63*2</f>
        <v>0.05</v>
      </c>
      <c r="M65" s="230">
        <f>ROUNDUP(M63*2,0)</f>
        <v>2</v>
      </c>
      <c r="N65" s="231"/>
      <c r="O65" s="232">
        <f>M65</f>
        <v>2</v>
      </c>
      <c r="P65" s="259"/>
      <c r="Q65" s="258"/>
    </row>
    <row r="66" spans="1:17" s="42" customFormat="1" ht="33" hidden="1">
      <c r="A66" s="255">
        <v>7</v>
      </c>
      <c r="B66" s="378" t="s">
        <v>96</v>
      </c>
      <c r="C66" s="379"/>
      <c r="D66" s="379"/>
      <c r="E66" s="380"/>
      <c r="F66" s="227" t="s">
        <v>82</v>
      </c>
      <c r="G66" s="227"/>
      <c r="H66" s="376" t="str">
        <f>$A$35</f>
        <v>Super Sonic</v>
      </c>
      <c r="I66" s="377" t="str">
        <f t="shared" si="33"/>
        <v>Super Sonic</v>
      </c>
      <c r="J66" s="230" t="s">
        <v>83</v>
      </c>
      <c r="K66" s="230">
        <f t="shared" ref="K66" si="40">$P$22</f>
        <v>0</v>
      </c>
      <c r="L66" s="256">
        <v>1</v>
      </c>
      <c r="M66" s="230">
        <f t="shared" ref="M66:M67" si="41">L66*K66</f>
        <v>0</v>
      </c>
      <c r="N66" s="231"/>
      <c r="O66" s="232">
        <f>M66</f>
        <v>0</v>
      </c>
      <c r="P66" s="259"/>
      <c r="Q66" s="258"/>
    </row>
    <row r="67" spans="1:17" s="42" customFormat="1" ht="33">
      <c r="A67" s="255">
        <v>7</v>
      </c>
      <c r="B67" s="378" t="s">
        <v>96</v>
      </c>
      <c r="C67" s="379"/>
      <c r="D67" s="379"/>
      <c r="E67" s="380"/>
      <c r="F67" s="227" t="s">
        <v>82</v>
      </c>
      <c r="G67" s="227"/>
      <c r="H67" s="376" t="str">
        <f t="shared" si="36"/>
        <v>JET BLACK</v>
      </c>
      <c r="I67" s="377" t="str">
        <f t="shared" si="33"/>
        <v>Super Sonic</v>
      </c>
      <c r="J67" s="230" t="s">
        <v>83</v>
      </c>
      <c r="K67" s="230">
        <f t="shared" ref="K67" si="42">$P$29</f>
        <v>4</v>
      </c>
      <c r="L67" s="256">
        <v>1</v>
      </c>
      <c r="M67" s="230">
        <f t="shared" si="41"/>
        <v>4</v>
      </c>
      <c r="N67" s="231"/>
      <c r="O67" s="232">
        <f>M67</f>
        <v>4</v>
      </c>
      <c r="P67" s="259"/>
      <c r="Q67" s="258"/>
    </row>
    <row r="68" spans="1:17" s="15" customFormat="1" ht="33">
      <c r="B68" s="95" t="s">
        <v>97</v>
      </c>
      <c r="C68" s="96"/>
      <c r="D68" s="97"/>
      <c r="E68" s="97"/>
      <c r="F68" s="97"/>
      <c r="G68" s="98"/>
      <c r="H68" s="97"/>
      <c r="I68" s="97"/>
      <c r="J68" s="444" t="s">
        <v>98</v>
      </c>
      <c r="K68" s="444"/>
      <c r="L68" s="444"/>
      <c r="M68" s="444"/>
      <c r="N68" s="41"/>
      <c r="O68" s="41"/>
      <c r="P68" s="42"/>
    </row>
    <row r="69" spans="1:17" s="269" customFormat="1" ht="128.25" customHeight="1">
      <c r="A69" s="269">
        <v>1</v>
      </c>
      <c r="B69" s="270" t="s">
        <v>99</v>
      </c>
      <c r="C69" s="433" t="s">
        <v>100</v>
      </c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3"/>
    </row>
    <row r="70" spans="1:17" s="15" customFormat="1" ht="33">
      <c r="A70" s="101"/>
      <c r="B70" s="430" t="s">
        <v>101</v>
      </c>
      <c r="C70" s="431"/>
      <c r="D70" s="431"/>
      <c r="E70" s="431"/>
      <c r="F70" s="431"/>
      <c r="G70" s="431"/>
      <c r="H70" s="431"/>
      <c r="I70" s="432"/>
      <c r="J70" s="43"/>
      <c r="K70" s="19"/>
      <c r="L70" s="43"/>
      <c r="M70" s="43"/>
      <c r="N70" s="43"/>
      <c r="O70" s="43"/>
      <c r="P70" s="43"/>
    </row>
    <row r="71" spans="1:17" s="15" customFormat="1" ht="44.25" customHeight="1">
      <c r="A71" s="101"/>
      <c r="B71" s="344" t="s">
        <v>102</v>
      </c>
      <c r="C71" s="345" t="s">
        <v>103</v>
      </c>
      <c r="D71" s="345" t="s">
        <v>104</v>
      </c>
      <c r="E71" s="453" t="s">
        <v>105</v>
      </c>
      <c r="F71" s="454"/>
      <c r="G71" s="454"/>
      <c r="H71" s="454"/>
      <c r="I71" s="455"/>
      <c r="J71" s="43"/>
      <c r="K71" s="43"/>
      <c r="L71" s="43"/>
      <c r="M71" s="43"/>
      <c r="N71" s="43"/>
      <c r="O71" s="43"/>
      <c r="P71" s="43"/>
    </row>
    <row r="72" spans="1:17" s="15" customFormat="1" ht="57" customHeight="1">
      <c r="A72" s="101"/>
      <c r="B72" s="147" t="str">
        <f>D22</f>
        <v>Super Sonic</v>
      </c>
      <c r="C72" s="272"/>
      <c r="D72" s="384"/>
      <c r="E72" s="429" t="s">
        <v>1152</v>
      </c>
      <c r="F72" s="429"/>
      <c r="G72" s="429"/>
      <c r="H72" s="429"/>
      <c r="I72" s="429"/>
      <c r="J72" s="43"/>
      <c r="K72" s="43"/>
      <c r="L72" s="43"/>
      <c r="M72" s="43"/>
      <c r="N72" s="43"/>
    </row>
    <row r="73" spans="1:17" s="15" customFormat="1" ht="57" customHeight="1">
      <c r="A73" s="101"/>
      <c r="B73" s="147" t="str">
        <f>A39</f>
        <v>JET BLACK</v>
      </c>
      <c r="C73" s="272"/>
      <c r="D73" s="384"/>
      <c r="E73" s="429"/>
      <c r="F73" s="429"/>
      <c r="G73" s="429"/>
      <c r="H73" s="429"/>
      <c r="I73" s="429"/>
      <c r="J73" s="43"/>
      <c r="K73" s="43"/>
      <c r="L73" s="43"/>
      <c r="M73" s="43"/>
      <c r="N73" s="43"/>
    </row>
    <row r="74" spans="1:17" s="15" customFormat="1" ht="33">
      <c r="A74" s="101"/>
      <c r="B74" s="430" t="s">
        <v>106</v>
      </c>
      <c r="C74" s="431"/>
      <c r="D74" s="431"/>
      <c r="E74" s="431"/>
      <c r="F74" s="431"/>
      <c r="G74" s="431"/>
      <c r="H74" s="431"/>
      <c r="I74" s="432"/>
      <c r="J74" s="43"/>
      <c r="K74" s="43"/>
    </row>
    <row r="75" spans="1:17" s="15" customFormat="1" ht="33.75" thickBot="1">
      <c r="A75" s="101"/>
      <c r="B75" s="378"/>
      <c r="C75" s="380"/>
      <c r="D75" s="436" t="s">
        <v>32</v>
      </c>
      <c r="E75" s="437"/>
      <c r="F75" s="273" t="s">
        <v>107</v>
      </c>
      <c r="G75" s="273" t="s">
        <v>33</v>
      </c>
      <c r="H75" s="273" t="s">
        <v>34</v>
      </c>
      <c r="I75" s="273" t="s">
        <v>35</v>
      </c>
      <c r="J75" s="273" t="s">
        <v>36</v>
      </c>
      <c r="K75" s="273" t="s">
        <v>37</v>
      </c>
      <c r="L75" s="273" t="s">
        <v>38</v>
      </c>
    </row>
    <row r="76" spans="1:17" s="15" customFormat="1" ht="137.25" customHeight="1">
      <c r="A76" s="101"/>
      <c r="B76" s="434" t="str">
        <f>'SPEC PPS'!B25</f>
        <v>ĐỊNH VỊ HÌNH IN THÂN TRƯỚC DƯỚI VIỀN CỔ TRƯỚC</v>
      </c>
      <c r="C76" s="435"/>
      <c r="D76" s="364"/>
      <c r="E76" s="365"/>
      <c r="F76" s="329" t="str">
        <f>'SPEC PPS'!H25</f>
        <v>1/8 in</v>
      </c>
      <c r="G76" s="329"/>
      <c r="H76" s="329"/>
      <c r="I76" s="329" t="str">
        <f>'SPEC PPS'!M25</f>
        <v>5 in</v>
      </c>
      <c r="J76" s="329"/>
      <c r="K76" s="329"/>
      <c r="L76" s="331"/>
      <c r="M76" s="447"/>
      <c r="N76" s="448"/>
      <c r="O76" s="448"/>
      <c r="P76" s="449"/>
    </row>
    <row r="77" spans="1:17" s="15" customFormat="1" ht="137.25" customHeight="1" thickBot="1">
      <c r="A77" s="101"/>
      <c r="B77" s="434" t="str">
        <f>'SPEC PPS'!B26</f>
        <v>ĐỊNH VỊ HÌNH IN NGỰC TRÁI TỪ ĐỈNH VAI ĐẾN MÉP</v>
      </c>
      <c r="C77" s="435"/>
      <c r="D77" s="366"/>
      <c r="E77" s="367"/>
      <c r="F77" s="329" t="str">
        <f>'SPEC PPS'!H26</f>
        <v>1/8 in</v>
      </c>
      <c r="G77" s="329"/>
      <c r="H77" s="329"/>
      <c r="I77" s="329" t="str">
        <f>'SPEC PPS'!M26</f>
        <v>5 1/4 in</v>
      </c>
      <c r="J77" s="329"/>
      <c r="K77" s="329"/>
      <c r="L77" s="331"/>
      <c r="M77" s="450"/>
      <c r="N77" s="451"/>
      <c r="O77" s="451"/>
      <c r="P77" s="452"/>
    </row>
    <row r="78" spans="1:17" s="15" customFormat="1" ht="137.25" customHeight="1">
      <c r="A78" s="101"/>
      <c r="B78" s="434" t="str">
        <f>'SPEC PPS'!B27</f>
        <v>ĐỊNH VỊ HÌNH IN NGỰC TRÁI TỪ GIỮA TRƯỚC</v>
      </c>
      <c r="C78" s="435"/>
      <c r="D78" s="363"/>
      <c r="E78" s="363"/>
      <c r="F78" s="329" t="str">
        <f>'SPEC PPS'!H27</f>
        <v>1/8 in</v>
      </c>
      <c r="G78" s="329"/>
      <c r="H78" s="329"/>
      <c r="I78" s="329" t="str">
        <f>'SPEC PPS'!M27</f>
        <v>1 1/2 in</v>
      </c>
      <c r="J78" s="329"/>
      <c r="K78" s="329"/>
      <c r="L78" s="331"/>
      <c r="M78" s="42"/>
      <c r="N78" s="42"/>
      <c r="O78" s="42"/>
      <c r="P78" s="42"/>
    </row>
    <row r="79" spans="1:17" s="15" customFormat="1" ht="137.25" customHeight="1">
      <c r="A79" s="101"/>
      <c r="B79" s="434" t="str">
        <f>'SPEC PPS'!B28</f>
        <v>ĐỊNH VỊ HÌNH IN TẠI TAY TỪ ĐÀU TAY</v>
      </c>
      <c r="C79" s="435"/>
      <c r="D79" s="363"/>
      <c r="E79" s="363"/>
      <c r="F79" s="329" t="str">
        <f>'SPEC PPS'!H28</f>
        <v>1/8 in</v>
      </c>
      <c r="G79" s="329"/>
      <c r="H79" s="329"/>
      <c r="I79" s="329" t="str">
        <f>'SPEC PPS'!M28</f>
        <v>11 1/2 in</v>
      </c>
      <c r="J79" s="329"/>
      <c r="K79" s="329"/>
      <c r="L79" s="331"/>
      <c r="M79" s="42"/>
      <c r="N79" s="42"/>
      <c r="O79" s="42"/>
      <c r="P79" s="42"/>
    </row>
    <row r="80" spans="1:17" s="15" customFormat="1" ht="137.25" customHeight="1">
      <c r="A80" s="101"/>
      <c r="B80" s="434" t="str">
        <f>'SPEC PPS'!B29</f>
        <v>ĐỊNH VỊ HÌNH IN THÂN SAU DƯỚI ĐƯỜNG MAY CỔ SAU</v>
      </c>
      <c r="C80" s="435"/>
      <c r="D80" s="363"/>
      <c r="E80" s="363"/>
      <c r="F80" s="329" t="str">
        <f>'SPEC PPS'!H29</f>
        <v>1/8 in</v>
      </c>
      <c r="G80" s="329"/>
      <c r="H80" s="329"/>
      <c r="I80" s="329" t="str">
        <f>'SPEC PPS'!M29</f>
        <v>4 1/2 in</v>
      </c>
      <c r="J80" s="329"/>
      <c r="K80" s="329"/>
      <c r="L80" s="331"/>
      <c r="M80" s="42"/>
      <c r="N80" s="42"/>
      <c r="O80" s="42"/>
      <c r="P80" s="42"/>
    </row>
    <row r="81" spans="1:16" s="265" customFormat="1" ht="53.1" customHeight="1">
      <c r="A81" s="271">
        <v>2</v>
      </c>
      <c r="B81" s="266" t="s">
        <v>108</v>
      </c>
      <c r="C81" s="445" t="s">
        <v>109</v>
      </c>
      <c r="D81" s="446"/>
      <c r="E81" s="446"/>
      <c r="F81" s="446"/>
      <c r="G81" s="446"/>
      <c r="H81" s="446"/>
      <c r="I81" s="446"/>
      <c r="J81" s="267"/>
      <c r="K81" s="268"/>
      <c r="L81" s="267"/>
      <c r="M81" s="267"/>
      <c r="N81" s="267"/>
      <c r="O81" s="267"/>
      <c r="P81" s="267"/>
    </row>
    <row r="82" spans="1:16" s="15" customFormat="1" ht="33" hidden="1">
      <c r="A82" s="101"/>
      <c r="B82" s="430" t="s">
        <v>101</v>
      </c>
      <c r="C82" s="431"/>
      <c r="D82" s="431"/>
      <c r="E82" s="431"/>
      <c r="F82" s="431"/>
      <c r="G82" s="431"/>
      <c r="H82" s="431"/>
      <c r="I82" s="432"/>
      <c r="J82" s="43"/>
      <c r="K82" s="19"/>
      <c r="L82" s="43"/>
      <c r="M82" s="43"/>
      <c r="N82" s="43"/>
      <c r="O82" s="43"/>
      <c r="P82" s="43"/>
    </row>
    <row r="83" spans="1:16" s="15" customFormat="1" ht="33" hidden="1">
      <c r="A83" s="101"/>
      <c r="B83" s="344" t="s">
        <v>102</v>
      </c>
      <c r="C83" s="441" t="s">
        <v>110</v>
      </c>
      <c r="D83" s="442"/>
      <c r="E83" s="442"/>
      <c r="F83" s="442"/>
      <c r="G83" s="442"/>
      <c r="H83" s="442"/>
      <c r="I83" s="443"/>
      <c r="J83" s="43"/>
      <c r="K83" s="43"/>
      <c r="L83" s="43"/>
      <c r="M83" s="43"/>
      <c r="N83" s="43"/>
      <c r="O83" s="43"/>
      <c r="P83" s="43"/>
    </row>
    <row r="84" spans="1:16" s="15" customFormat="1" ht="66" hidden="1">
      <c r="A84" s="101"/>
      <c r="B84" s="147" t="str">
        <f>D22</f>
        <v>Super Sonic</v>
      </c>
      <c r="C84" s="438" t="s">
        <v>111</v>
      </c>
      <c r="D84" s="439"/>
      <c r="E84" s="439"/>
      <c r="F84" s="439"/>
      <c r="G84" s="439"/>
      <c r="H84" s="439"/>
      <c r="I84" s="440"/>
      <c r="J84" s="43"/>
      <c r="K84" s="43"/>
      <c r="L84" s="43"/>
      <c r="M84" s="43"/>
      <c r="N84" s="43"/>
    </row>
    <row r="85" spans="1:16" s="15" customFormat="1" ht="33" hidden="1">
      <c r="A85" s="101"/>
      <c r="B85" s="147" t="str">
        <f>D29</f>
        <v>JET BLACK</v>
      </c>
      <c r="C85" s="438" t="s">
        <v>111</v>
      </c>
      <c r="D85" s="439"/>
      <c r="E85" s="439"/>
      <c r="F85" s="439"/>
      <c r="G85" s="439"/>
      <c r="H85" s="439"/>
      <c r="I85" s="440"/>
      <c r="J85" s="43"/>
      <c r="K85" s="43"/>
      <c r="L85" s="43"/>
      <c r="M85" s="43"/>
      <c r="N85" s="43"/>
    </row>
    <row r="86" spans="1:16" s="15" customFormat="1" ht="33" hidden="1">
      <c r="A86" s="101"/>
      <c r="B86" s="430" t="s">
        <v>112</v>
      </c>
      <c r="C86" s="431"/>
      <c r="D86" s="462"/>
      <c r="E86" s="462"/>
      <c r="F86" s="462"/>
      <c r="G86" s="462"/>
      <c r="H86" s="462"/>
      <c r="I86" s="463"/>
      <c r="J86" s="43"/>
      <c r="K86" s="43"/>
    </row>
    <row r="87" spans="1:16" s="15" customFormat="1" ht="33" hidden="1">
      <c r="A87" s="101"/>
      <c r="B87" s="378"/>
      <c r="C87" s="380"/>
      <c r="D87" s="346" t="s">
        <v>32</v>
      </c>
      <c r="E87" s="436" t="s">
        <v>113</v>
      </c>
      <c r="F87" s="456"/>
      <c r="G87" s="456"/>
      <c r="H87" s="456"/>
      <c r="I87" s="456"/>
      <c r="J87" s="437"/>
    </row>
    <row r="88" spans="1:16" s="15" customFormat="1" ht="36" hidden="1">
      <c r="A88" s="101"/>
      <c r="B88" s="457" t="s">
        <v>114</v>
      </c>
      <c r="C88" s="458"/>
      <c r="D88" s="459" t="s">
        <v>115</v>
      </c>
      <c r="E88" s="460"/>
      <c r="F88" s="460"/>
      <c r="G88" s="460"/>
      <c r="H88" s="460"/>
      <c r="I88" s="460"/>
      <c r="J88" s="461"/>
    </row>
    <row r="89" spans="1:16" s="15" customFormat="1" ht="33" hidden="1">
      <c r="A89" s="101"/>
      <c r="B89" s="101"/>
      <c r="C89" s="101"/>
      <c r="D89" s="101"/>
      <c r="E89" s="101"/>
      <c r="F89" s="101"/>
      <c r="G89" s="101"/>
      <c r="H89" s="101"/>
      <c r="I89" s="101"/>
      <c r="J89" s="43"/>
      <c r="K89" s="43"/>
      <c r="L89" s="43"/>
      <c r="M89" s="43"/>
      <c r="N89" s="43"/>
      <c r="O89" s="43"/>
      <c r="P89" s="43"/>
    </row>
    <row r="90" spans="1:16" s="265" customFormat="1" ht="53.1" customHeight="1">
      <c r="A90" s="271">
        <v>3</v>
      </c>
      <c r="B90" s="266" t="s">
        <v>116</v>
      </c>
      <c r="C90" s="464" t="s">
        <v>117</v>
      </c>
      <c r="D90" s="464"/>
      <c r="E90" s="464"/>
      <c r="F90" s="464"/>
      <c r="G90" s="464"/>
      <c r="H90" s="464"/>
      <c r="I90" s="464"/>
      <c r="J90" s="464"/>
      <c r="K90" s="268"/>
      <c r="L90" s="267"/>
      <c r="M90" s="267"/>
      <c r="N90" s="267"/>
      <c r="O90" s="267"/>
      <c r="P90" s="267"/>
    </row>
    <row r="91" spans="1:16" s="15" customFormat="1" ht="33" hidden="1">
      <c r="A91" s="101"/>
      <c r="B91" s="344" t="s">
        <v>102</v>
      </c>
      <c r="C91" s="436" t="s">
        <v>118</v>
      </c>
      <c r="D91" s="454"/>
      <c r="E91" s="454"/>
      <c r="F91" s="454"/>
      <c r="G91" s="454"/>
      <c r="H91" s="454"/>
      <c r="I91" s="455"/>
      <c r="J91" s="43"/>
      <c r="K91" s="43"/>
      <c r="L91" s="43"/>
      <c r="M91" s="43"/>
      <c r="N91" s="43"/>
      <c r="O91" s="43"/>
      <c r="P91" s="43"/>
    </row>
    <row r="92" spans="1:16" s="15" customFormat="1" ht="70.5" hidden="1" customHeight="1">
      <c r="A92" s="101"/>
      <c r="B92" s="143" t="s">
        <v>119</v>
      </c>
      <c r="C92" s="465" t="s">
        <v>120</v>
      </c>
      <c r="D92" s="466"/>
      <c r="E92" s="466"/>
      <c r="F92" s="466"/>
      <c r="G92" s="466"/>
      <c r="H92" s="466"/>
      <c r="I92" s="467"/>
      <c r="J92" s="43"/>
      <c r="K92" s="43"/>
      <c r="L92" s="43"/>
      <c r="M92" s="43"/>
      <c r="N92" s="43"/>
    </row>
    <row r="93" spans="1:16" s="15" customFormat="1" ht="70.5" hidden="1" customHeight="1">
      <c r="A93" s="101"/>
      <c r="B93" s="143" t="str">
        <f>$D$25</f>
        <v>JET BLACK</v>
      </c>
      <c r="C93" s="465" t="s">
        <v>120</v>
      </c>
      <c r="D93" s="466"/>
      <c r="E93" s="466"/>
      <c r="F93" s="466"/>
      <c r="G93" s="466"/>
      <c r="H93" s="466"/>
      <c r="I93" s="467"/>
      <c r="J93" s="43"/>
      <c r="K93" s="43"/>
      <c r="L93" s="43"/>
      <c r="M93" s="43"/>
      <c r="N93" s="43"/>
    </row>
    <row r="94" spans="1:16" s="15" customFormat="1" ht="70.5" hidden="1" customHeight="1">
      <c r="A94" s="101"/>
      <c r="B94" s="143" t="e">
        <f>#REF!</f>
        <v>#REF!</v>
      </c>
      <c r="C94" s="465" t="s">
        <v>120</v>
      </c>
      <c r="D94" s="466"/>
      <c r="E94" s="466"/>
      <c r="F94" s="466"/>
      <c r="G94" s="466"/>
      <c r="H94" s="466"/>
      <c r="I94" s="467"/>
      <c r="J94" s="43"/>
      <c r="K94" s="43"/>
      <c r="L94" s="43"/>
      <c r="M94" s="43"/>
      <c r="N94" s="43"/>
    </row>
    <row r="95" spans="1:16" s="15" customFormat="1" ht="33">
      <c r="A95" s="101"/>
      <c r="B95" s="106"/>
      <c r="C95" s="107"/>
      <c r="D95" s="107"/>
      <c r="E95" s="107"/>
      <c r="F95" s="107"/>
      <c r="G95" s="107"/>
      <c r="H95" s="107"/>
      <c r="I95" s="107"/>
      <c r="J95" s="43"/>
      <c r="K95" s="43"/>
      <c r="L95" s="43"/>
      <c r="M95" s="43"/>
      <c r="N95" s="43"/>
    </row>
    <row r="96" spans="1:16" s="15" customFormat="1" ht="29.25" customHeight="1">
      <c r="B96" s="444" t="s">
        <v>121</v>
      </c>
      <c r="C96" s="444"/>
      <c r="D96" s="444"/>
      <c r="E96" s="444"/>
      <c r="G96" s="43"/>
      <c r="M96" s="42"/>
      <c r="N96" s="41"/>
      <c r="O96" s="41"/>
      <c r="P96" s="42"/>
    </row>
    <row r="97" spans="1:16" s="15" customFormat="1" ht="35.25" customHeight="1">
      <c r="A97" s="101">
        <v>1</v>
      </c>
      <c r="B97" s="103" t="s">
        <v>122</v>
      </c>
      <c r="C97" s="101"/>
      <c r="D97" s="101"/>
      <c r="G97" s="43"/>
      <c r="M97" s="42"/>
      <c r="N97" s="41"/>
      <c r="O97" s="41"/>
      <c r="P97" s="42"/>
    </row>
    <row r="98" spans="1:16" s="15" customFormat="1" ht="35.25" customHeight="1">
      <c r="A98" s="101">
        <v>2</v>
      </c>
      <c r="B98" s="103" t="s">
        <v>123</v>
      </c>
      <c r="C98" s="101"/>
      <c r="D98" s="101"/>
      <c r="G98" s="43"/>
      <c r="M98" s="42"/>
      <c r="N98" s="41"/>
      <c r="O98" s="41"/>
      <c r="P98" s="42"/>
    </row>
    <row r="99" spans="1:16" s="15" customFormat="1" ht="35.25" customHeight="1">
      <c r="A99" s="101">
        <v>3</v>
      </c>
      <c r="B99" s="103" t="s">
        <v>124</v>
      </c>
      <c r="C99" s="101"/>
      <c r="D99" s="101"/>
      <c r="G99" s="43"/>
      <c r="M99" s="42"/>
      <c r="N99" s="41"/>
      <c r="O99" s="41"/>
      <c r="P99" s="42"/>
    </row>
    <row r="100" spans="1:16" s="18" customFormat="1" ht="51.95" customHeight="1">
      <c r="A100" s="16"/>
      <c r="B100" s="347" t="s">
        <v>125</v>
      </c>
      <c r="C100" s="345" t="s">
        <v>33</v>
      </c>
      <c r="D100" s="345" t="s">
        <v>34</v>
      </c>
      <c r="E100" s="345" t="s">
        <v>35</v>
      </c>
      <c r="F100" s="345" t="s">
        <v>36</v>
      </c>
      <c r="G100" s="345" t="s">
        <v>37</v>
      </c>
      <c r="H100" s="345" t="s">
        <v>38</v>
      </c>
      <c r="I100" s="345" t="s">
        <v>39</v>
      </c>
      <c r="L100" s="44"/>
      <c r="M100" s="45"/>
      <c r="N100" s="45"/>
      <c r="O100" s="44"/>
    </row>
    <row r="101" spans="1:16" s="18" customFormat="1" ht="51.95" customHeight="1">
      <c r="A101" s="16"/>
      <c r="B101" s="347" t="s">
        <v>126</v>
      </c>
      <c r="C101" s="232">
        <f>F31</f>
        <v>0</v>
      </c>
      <c r="D101" s="232">
        <f t="shared" ref="D101:H101" si="43">G31</f>
        <v>0</v>
      </c>
      <c r="E101" s="232">
        <f t="shared" si="43"/>
        <v>4</v>
      </c>
      <c r="F101" s="232">
        <f t="shared" si="43"/>
        <v>0</v>
      </c>
      <c r="G101" s="232">
        <f t="shared" si="43"/>
        <v>0</v>
      </c>
      <c r="H101" s="232">
        <f t="shared" si="43"/>
        <v>0</v>
      </c>
      <c r="I101" s="232">
        <f>SUM(D101:G101)</f>
        <v>4</v>
      </c>
      <c r="L101" s="44"/>
      <c r="M101" s="45"/>
      <c r="N101" s="45"/>
      <c r="O101" s="44"/>
    </row>
    <row r="102" spans="1:16" s="104" customFormat="1" ht="49.5" customHeight="1">
      <c r="B102" s="178" t="s">
        <v>127</v>
      </c>
      <c r="G102" s="105"/>
    </row>
    <row r="103" spans="1:16" s="104" customFormat="1" ht="33">
      <c r="B103" s="424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P103" s="424"/>
    </row>
    <row r="104" spans="1:16" s="104" customFormat="1" ht="33"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P104" s="424"/>
    </row>
    <row r="105" spans="1:16" s="104" customFormat="1" ht="79.5" customHeight="1">
      <c r="G105" s="105"/>
    </row>
    <row r="106" spans="1:16" s="104" customFormat="1" ht="33">
      <c r="G106" s="105"/>
    </row>
    <row r="107" spans="1:16" s="104" customFormat="1" ht="33">
      <c r="G107" s="105"/>
    </row>
    <row r="108" spans="1:16" s="104" customFormat="1" ht="33">
      <c r="G108" s="105"/>
    </row>
    <row r="109" spans="1:16" s="104" customFormat="1" ht="33">
      <c r="G109" s="105"/>
    </row>
    <row r="110" spans="1:16" s="104" customFormat="1" ht="33">
      <c r="G110" s="105"/>
    </row>
    <row r="111" spans="1:16" s="104" customFormat="1" ht="33">
      <c r="G111" s="105"/>
    </row>
    <row r="112" spans="1:16" s="104" customFormat="1" ht="33">
      <c r="G112" s="105"/>
    </row>
    <row r="113" spans="7:7" s="104" customFormat="1" ht="33">
      <c r="G113" s="105"/>
    </row>
    <row r="114" spans="7:7" s="104" customFormat="1" ht="33">
      <c r="G114" s="105"/>
    </row>
    <row r="115" spans="7:7" s="104" customFormat="1" ht="33">
      <c r="G115" s="105"/>
    </row>
    <row r="116" spans="7:7" s="104" customFormat="1" ht="33">
      <c r="G116" s="105"/>
    </row>
    <row r="117" spans="7:7" s="104" customFormat="1" ht="33">
      <c r="G117" s="105"/>
    </row>
    <row r="118" spans="7:7" s="104" customFormat="1" ht="33">
      <c r="G118" s="105"/>
    </row>
    <row r="119" spans="7:7" s="104" customFormat="1" ht="33">
      <c r="G119" s="105"/>
    </row>
    <row r="120" spans="7:7" s="104" customFormat="1" ht="33">
      <c r="G120" s="105"/>
    </row>
    <row r="121" spans="7:7" s="104" customFormat="1" ht="33">
      <c r="G121" s="105"/>
    </row>
    <row r="122" spans="7:7" s="104" customFormat="1" ht="33">
      <c r="G122" s="105"/>
    </row>
    <row r="123" spans="7:7" s="104" customFormat="1" ht="33">
      <c r="G123" s="105"/>
    </row>
    <row r="124" spans="7:7" s="104" customFormat="1" ht="33">
      <c r="G124" s="105"/>
    </row>
  </sheetData>
  <autoFilter ref="A45:P88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JET BLACK"/>
        <filter val="MÀU TÁC NGHIỆP"/>
        <filter val="S"/>
      </filters>
    </filterColumn>
  </autoFilter>
  <mergeCells count="111">
    <mergeCell ref="B96:E96"/>
    <mergeCell ref="E87:J87"/>
    <mergeCell ref="B87:C87"/>
    <mergeCell ref="B88:C88"/>
    <mergeCell ref="D88:J88"/>
    <mergeCell ref="B86:I86"/>
    <mergeCell ref="C91:I91"/>
    <mergeCell ref="C90:J90"/>
    <mergeCell ref="C92:I92"/>
    <mergeCell ref="C94:I94"/>
    <mergeCell ref="C93:I93"/>
    <mergeCell ref="C69:P69"/>
    <mergeCell ref="B76:C76"/>
    <mergeCell ref="B77:C77"/>
    <mergeCell ref="B67:E67"/>
    <mergeCell ref="H67:I67"/>
    <mergeCell ref="H59:I59"/>
    <mergeCell ref="D75:E75"/>
    <mergeCell ref="C85:I85"/>
    <mergeCell ref="B61:E61"/>
    <mergeCell ref="H61:I61"/>
    <mergeCell ref="C83:I83"/>
    <mergeCell ref="B74:I74"/>
    <mergeCell ref="J68:M68"/>
    <mergeCell ref="C84:I84"/>
    <mergeCell ref="B82:I82"/>
    <mergeCell ref="C81:I81"/>
    <mergeCell ref="D72:D73"/>
    <mergeCell ref="M76:P77"/>
    <mergeCell ref="E71:I71"/>
    <mergeCell ref="B78:C78"/>
    <mergeCell ref="B80:C80"/>
    <mergeCell ref="B79:C79"/>
    <mergeCell ref="B103:P104"/>
    <mergeCell ref="P58:P59"/>
    <mergeCell ref="P56:P57"/>
    <mergeCell ref="B62:E62"/>
    <mergeCell ref="B58:E58"/>
    <mergeCell ref="H58:I58"/>
    <mergeCell ref="B57:E57"/>
    <mergeCell ref="H57:I57"/>
    <mergeCell ref="H62:I62"/>
    <mergeCell ref="B63:E63"/>
    <mergeCell ref="H63:I63"/>
    <mergeCell ref="B65:E65"/>
    <mergeCell ref="H65:I65"/>
    <mergeCell ref="G56:G57"/>
    <mergeCell ref="G58:G59"/>
    <mergeCell ref="B64:E64"/>
    <mergeCell ref="H64:I64"/>
    <mergeCell ref="B66:E66"/>
    <mergeCell ref="E72:I73"/>
    <mergeCell ref="H66:I66"/>
    <mergeCell ref="B75:C75"/>
    <mergeCell ref="H60:I60"/>
    <mergeCell ref="B60:E60"/>
    <mergeCell ref="B70:I70"/>
    <mergeCell ref="A45:E45"/>
    <mergeCell ref="L12:P12"/>
    <mergeCell ref="M1:N1"/>
    <mergeCell ref="O1:P1"/>
    <mergeCell ref="M2:N2"/>
    <mergeCell ref="O2:P2"/>
    <mergeCell ref="M3:N3"/>
    <mergeCell ref="O3:P3"/>
    <mergeCell ref="D8:F8"/>
    <mergeCell ref="G5:L8"/>
    <mergeCell ref="D11:F11"/>
    <mergeCell ref="L11:P11"/>
    <mergeCell ref="L18:O19"/>
    <mergeCell ref="L25:O26"/>
    <mergeCell ref="B37:C37"/>
    <mergeCell ref="B56:E56"/>
    <mergeCell ref="H56:I56"/>
    <mergeCell ref="B48:E48"/>
    <mergeCell ref="B42:C42"/>
    <mergeCell ref="B13:F13"/>
    <mergeCell ref="B59:E59"/>
    <mergeCell ref="B36:C36"/>
    <mergeCell ref="B38:C38"/>
    <mergeCell ref="B40:C40"/>
    <mergeCell ref="B41:C41"/>
    <mergeCell ref="A35:P35"/>
    <mergeCell ref="A39:P39"/>
    <mergeCell ref="N34:P34"/>
    <mergeCell ref="N36:P36"/>
    <mergeCell ref="N37:P37"/>
    <mergeCell ref="N38:P38"/>
    <mergeCell ref="N40:P40"/>
    <mergeCell ref="N41:P41"/>
    <mergeCell ref="H45:I45"/>
    <mergeCell ref="H46:I46"/>
    <mergeCell ref="N42:P42"/>
    <mergeCell ref="A55:E55"/>
    <mergeCell ref="A34:C34"/>
    <mergeCell ref="D32:N33"/>
    <mergeCell ref="H55:I55"/>
    <mergeCell ref="B50:E50"/>
    <mergeCell ref="H50:I50"/>
    <mergeCell ref="B51:E51"/>
    <mergeCell ref="H51:I51"/>
    <mergeCell ref="B52:E52"/>
    <mergeCell ref="H52:I52"/>
    <mergeCell ref="B46:E46"/>
    <mergeCell ref="H48:I48"/>
    <mergeCell ref="B49:E49"/>
    <mergeCell ref="H49:I49"/>
    <mergeCell ref="B47:E47"/>
    <mergeCell ref="H47:I47"/>
    <mergeCell ref="B53:E53"/>
    <mergeCell ref="H53:I53"/>
  </mergeCells>
  <printOptions horizontalCentered="1"/>
  <pageMargins left="0.25" right="0" top="0.61388888888888904" bottom="0.75" header="0" footer="0"/>
  <pageSetup paperSize="9" scale="27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67" max="16383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76B4-DB82-474B-9597-788A8EEF70C7}">
  <sheetPr codeName="Sheet11"/>
  <dimension ref="A1:O132"/>
  <sheetViews>
    <sheetView view="pageBreakPreview" topLeftCell="A50" zoomScale="70" zoomScaleNormal="100" zoomScaleSheetLayoutView="70" workbookViewId="0">
      <selection activeCell="I3" sqref="I3"/>
    </sheetView>
  </sheetViews>
  <sheetFormatPr defaultColWidth="9.140625" defaultRowHeight="18.75"/>
  <cols>
    <col min="1" max="16384" width="9.140625" style="174"/>
  </cols>
  <sheetData>
    <row r="1" spans="1:5" ht="26.25">
      <c r="D1" s="234" t="s">
        <v>540</v>
      </c>
    </row>
    <row r="16" spans="1:5">
      <c r="A16" s="174" t="s">
        <v>541</v>
      </c>
      <c r="E16" s="195" t="s">
        <v>542</v>
      </c>
    </row>
    <row r="17" spans="1:10">
      <c r="A17" s="174" t="s">
        <v>543</v>
      </c>
    </row>
    <row r="18" spans="1:10">
      <c r="A18" s="195" t="s">
        <v>544</v>
      </c>
    </row>
    <row r="19" spans="1:10">
      <c r="A19" s="174" t="s">
        <v>545</v>
      </c>
      <c r="G19" s="195" t="s">
        <v>546</v>
      </c>
    </row>
    <row r="20" spans="1:10">
      <c r="A20" s="174" t="s">
        <v>547</v>
      </c>
      <c r="J20" s="195" t="s">
        <v>548</v>
      </c>
    </row>
    <row r="21" spans="1:10">
      <c r="A21" s="174" t="s">
        <v>549</v>
      </c>
      <c r="G21" s="195" t="s">
        <v>550</v>
      </c>
    </row>
    <row r="22" spans="1:10">
      <c r="A22" s="174" t="s">
        <v>551</v>
      </c>
      <c r="I22" s="195" t="s">
        <v>552</v>
      </c>
    </row>
    <row r="23" spans="1:10" ht="26.25">
      <c r="D23" s="179" t="s">
        <v>540</v>
      </c>
      <c r="I23" s="195"/>
    </row>
    <row r="24" spans="1:10">
      <c r="A24" s="174" t="s">
        <v>553</v>
      </c>
    </row>
    <row r="25" spans="1:10">
      <c r="A25" s="195" t="s">
        <v>554</v>
      </c>
    </row>
    <row r="26" spans="1:10">
      <c r="A26" s="174" t="s">
        <v>555</v>
      </c>
    </row>
    <row r="27" spans="1:10">
      <c r="A27" s="195" t="s">
        <v>556</v>
      </c>
    </row>
    <row r="28" spans="1:10">
      <c r="A28" s="174" t="s">
        <v>557</v>
      </c>
      <c r="H28" s="195" t="s">
        <v>558</v>
      </c>
    </row>
    <row r="29" spans="1:10">
      <c r="A29" s="174" t="s">
        <v>559</v>
      </c>
      <c r="J29" s="195" t="s">
        <v>560</v>
      </c>
    </row>
    <row r="30" spans="1:10">
      <c r="A30" s="195" t="s">
        <v>561</v>
      </c>
    </row>
    <row r="31" spans="1:10">
      <c r="A31" s="174" t="s">
        <v>562</v>
      </c>
      <c r="I31" s="195" t="s">
        <v>563</v>
      </c>
    </row>
    <row r="32" spans="1:10">
      <c r="A32" s="174" t="s">
        <v>564</v>
      </c>
      <c r="I32" s="195" t="s">
        <v>565</v>
      </c>
    </row>
    <row r="33" spans="1:9">
      <c r="A33" s="174" t="s">
        <v>566</v>
      </c>
      <c r="I33" s="195" t="s">
        <v>567</v>
      </c>
    </row>
    <row r="34" spans="1:9">
      <c r="A34" s="174" t="s">
        <v>568</v>
      </c>
    </row>
    <row r="35" spans="1:9">
      <c r="A35" s="195" t="s">
        <v>569</v>
      </c>
    </row>
    <row r="36" spans="1:9">
      <c r="A36" s="174" t="s">
        <v>570</v>
      </c>
    </row>
    <row r="37" spans="1:9">
      <c r="A37" s="195" t="s">
        <v>571</v>
      </c>
    </row>
    <row r="38" spans="1:9">
      <c r="A38" s="174" t="s">
        <v>572</v>
      </c>
    </row>
    <row r="39" spans="1:9">
      <c r="A39" s="195" t="s">
        <v>573</v>
      </c>
    </row>
    <row r="40" spans="1:9">
      <c r="A40" s="174" t="s">
        <v>574</v>
      </c>
    </row>
    <row r="41" spans="1:9">
      <c r="A41" s="174" t="s">
        <v>575</v>
      </c>
      <c r="F41" s="195" t="s">
        <v>576</v>
      </c>
    </row>
    <row r="42" spans="1:9">
      <c r="A42" s="174" t="s">
        <v>577</v>
      </c>
      <c r="F42" s="195" t="s">
        <v>578</v>
      </c>
    </row>
    <row r="43" spans="1:9">
      <c r="A43" s="174" t="s">
        <v>579</v>
      </c>
      <c r="F43" s="195" t="s">
        <v>580</v>
      </c>
    </row>
    <row r="44" spans="1:9">
      <c r="A44" s="174" t="s">
        <v>581</v>
      </c>
      <c r="H44" s="195" t="s">
        <v>582</v>
      </c>
    </row>
    <row r="46" spans="1:9" ht="26.25">
      <c r="D46" s="234" t="s">
        <v>540</v>
      </c>
    </row>
    <row r="59" spans="9:15" ht="255" customHeight="1">
      <c r="I59" s="506" t="s">
        <v>583</v>
      </c>
      <c r="J59" s="506"/>
      <c r="K59" s="506"/>
      <c r="L59" s="506"/>
      <c r="M59" s="506"/>
      <c r="N59" s="506"/>
      <c r="O59" s="506"/>
    </row>
    <row r="69" spans="9:14" ht="18.75" customHeight="1">
      <c r="J69" s="235"/>
      <c r="K69" s="235"/>
      <c r="L69" s="235"/>
      <c r="M69" s="235"/>
      <c r="N69" s="235"/>
    </row>
    <row r="70" spans="9:14" ht="18.75" customHeight="1">
      <c r="J70" s="235"/>
      <c r="K70" s="235"/>
      <c r="L70" s="235"/>
      <c r="M70" s="235"/>
      <c r="N70" s="235"/>
    </row>
    <row r="71" spans="9:14" ht="18.75" customHeight="1">
      <c r="I71" s="235"/>
      <c r="J71" s="235"/>
      <c r="K71" s="235"/>
      <c r="L71" s="235"/>
      <c r="M71" s="235"/>
      <c r="N71" s="235"/>
    </row>
    <row r="72" spans="9:14" ht="18.75" customHeight="1">
      <c r="I72" s="235"/>
      <c r="J72" s="235"/>
      <c r="K72" s="235"/>
      <c r="L72" s="235"/>
      <c r="M72" s="235"/>
      <c r="N72" s="235"/>
    </row>
    <row r="73" spans="9:14" ht="18.75" customHeight="1">
      <c r="I73" s="235"/>
      <c r="J73" s="235"/>
      <c r="K73" s="235"/>
      <c r="L73" s="235"/>
      <c r="M73" s="235"/>
      <c r="N73" s="235"/>
    </row>
    <row r="74" spans="9:14" ht="18.75" customHeight="1">
      <c r="I74" s="235"/>
      <c r="J74" s="235"/>
      <c r="K74" s="235"/>
      <c r="L74" s="235"/>
      <c r="M74" s="235"/>
      <c r="N74" s="235"/>
    </row>
    <row r="75" spans="9:14" ht="18.75" customHeight="1">
      <c r="I75" s="235"/>
      <c r="J75" s="235"/>
      <c r="K75" s="235"/>
      <c r="L75" s="235"/>
      <c r="M75" s="235"/>
      <c r="N75" s="235"/>
    </row>
    <row r="76" spans="9:14" ht="18.75" customHeight="1">
      <c r="I76" s="235"/>
      <c r="J76" s="235"/>
      <c r="K76" s="235"/>
      <c r="L76" s="235"/>
      <c r="M76" s="235"/>
      <c r="N76" s="235"/>
    </row>
    <row r="77" spans="9:14" ht="18.75" customHeight="1">
      <c r="I77" s="235"/>
      <c r="J77" s="235"/>
      <c r="K77" s="235"/>
      <c r="L77" s="235"/>
      <c r="M77" s="235"/>
      <c r="N77" s="235"/>
    </row>
    <row r="78" spans="9:14" ht="18.75" customHeight="1">
      <c r="I78" s="235"/>
      <c r="J78" s="235"/>
      <c r="K78" s="235"/>
      <c r="L78" s="235"/>
      <c r="M78" s="235"/>
      <c r="N78" s="235"/>
    </row>
    <row r="79" spans="9:14" ht="18.75" customHeight="1">
      <c r="I79" s="235"/>
      <c r="J79" s="235"/>
      <c r="K79" s="235"/>
      <c r="L79" s="235"/>
      <c r="M79" s="235"/>
      <c r="N79" s="235"/>
    </row>
    <row r="80" spans="9:14" ht="18.75" customHeight="1">
      <c r="I80" s="235"/>
      <c r="J80" s="235"/>
      <c r="K80" s="235"/>
      <c r="L80" s="235"/>
      <c r="M80" s="235"/>
      <c r="N80" s="235"/>
    </row>
    <row r="82" spans="1:5" ht="26.25">
      <c r="E82" s="179"/>
    </row>
    <row r="89" spans="1:5" ht="27" customHeight="1">
      <c r="A89" s="195"/>
    </row>
    <row r="91" spans="1:5" s="195" customFormat="1"/>
    <row r="105" spans="1:5">
      <c r="A105" s="195"/>
    </row>
    <row r="106" spans="1:5">
      <c r="A106" s="195"/>
    </row>
    <row r="107" spans="1:5">
      <c r="A107" s="195"/>
    </row>
    <row r="108" spans="1:5" ht="26.25">
      <c r="E108" s="179"/>
    </row>
    <row r="131" spans="2:2">
      <c r="B131" s="195"/>
    </row>
    <row r="132" spans="2:2">
      <c r="B132" s="195"/>
    </row>
  </sheetData>
  <mergeCells count="1">
    <mergeCell ref="I59:O59"/>
  </mergeCells>
  <pageMargins left="0.25" right="0" top="0.61299978127734034" bottom="0.75" header="0" footer="0"/>
  <pageSetup paperSize="9" orientation="landscape" r:id="rId1"/>
  <rowBreaks count="3" manualBreakCount="3">
    <brk id="22" max="16383" man="1"/>
    <brk id="45" max="16383" man="1"/>
    <brk id="5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971E-608E-4675-BC26-A11CC74AFD62}">
  <sheetPr codeName="Sheet12"/>
  <dimension ref="A1:P29"/>
  <sheetViews>
    <sheetView view="pageBreakPreview" topLeftCell="A23" zoomScale="85" zoomScaleNormal="100" zoomScaleSheetLayoutView="85" workbookViewId="0">
      <selection activeCell="I3" sqref="I3"/>
    </sheetView>
  </sheetViews>
  <sheetFormatPr defaultRowHeight="15"/>
  <cols>
    <col min="1" max="1" width="15" customWidth="1"/>
    <col min="2" max="2" width="24.7109375" customWidth="1"/>
    <col min="4" max="4" width="21.140625" customWidth="1"/>
    <col min="5" max="5" width="21.7109375" customWidth="1"/>
    <col min="12" max="12" width="11" customWidth="1"/>
    <col min="13" max="13" width="29.140625" customWidth="1"/>
  </cols>
  <sheetData>
    <row r="1" spans="1:16" s="197" customFormat="1" ht="23.25">
      <c r="A1" s="196" t="s">
        <v>584</v>
      </c>
      <c r="B1" s="196"/>
      <c r="D1" s="197" t="s">
        <v>585</v>
      </c>
      <c r="G1" s="198"/>
      <c r="I1" s="220" t="s">
        <v>586</v>
      </c>
    </row>
    <row r="2" spans="1:16" s="209" customFormat="1" ht="47.25">
      <c r="A2" s="236" t="s">
        <v>587</v>
      </c>
      <c r="B2" s="236"/>
      <c r="C2" s="236" t="s">
        <v>588</v>
      </c>
      <c r="D2" s="236" t="s">
        <v>589</v>
      </c>
      <c r="E2" s="236"/>
      <c r="F2" s="236" t="s">
        <v>211</v>
      </c>
      <c r="G2" s="236" t="s">
        <v>212</v>
      </c>
      <c r="H2" s="236" t="s">
        <v>590</v>
      </c>
      <c r="I2" s="236" t="s">
        <v>591</v>
      </c>
      <c r="J2" s="236" t="s">
        <v>592</v>
      </c>
      <c r="K2" s="236" t="s">
        <v>593</v>
      </c>
      <c r="L2" s="236" t="s">
        <v>594</v>
      </c>
      <c r="M2" s="236" t="s">
        <v>219</v>
      </c>
    </row>
    <row r="3" spans="1:16" s="197" customFormat="1" ht="31.5">
      <c r="A3" s="201" t="s">
        <v>595</v>
      </c>
      <c r="B3" s="201" t="s">
        <v>596</v>
      </c>
      <c r="C3" s="203" t="s">
        <v>597</v>
      </c>
      <c r="D3" s="203" t="s">
        <v>598</v>
      </c>
      <c r="E3" s="204" t="s">
        <v>599</v>
      </c>
      <c r="F3" s="203" t="s">
        <v>600</v>
      </c>
      <c r="G3" s="201" t="s">
        <v>601</v>
      </c>
      <c r="H3" s="203" t="s">
        <v>602</v>
      </c>
      <c r="I3" s="237" t="s">
        <v>603</v>
      </c>
      <c r="J3" s="238" t="s">
        <v>604</v>
      </c>
      <c r="K3" s="207" t="s">
        <v>605</v>
      </c>
      <c r="L3" s="201" t="s">
        <v>606</v>
      </c>
      <c r="M3" s="239"/>
      <c r="N3" s="240"/>
      <c r="O3" s="240"/>
      <c r="P3" s="240"/>
    </row>
    <row r="4" spans="1:16" s="197" customFormat="1" ht="31.5">
      <c r="A4" s="201" t="s">
        <v>607</v>
      </c>
      <c r="B4" s="201" t="s">
        <v>608</v>
      </c>
      <c r="C4" s="203" t="s">
        <v>609</v>
      </c>
      <c r="D4" s="203" t="s">
        <v>610</v>
      </c>
      <c r="E4" s="204" t="s">
        <v>611</v>
      </c>
      <c r="F4" s="203" t="s">
        <v>600</v>
      </c>
      <c r="G4" s="201" t="s">
        <v>601</v>
      </c>
      <c r="H4" s="203" t="s">
        <v>602</v>
      </c>
      <c r="I4" s="237" t="s">
        <v>612</v>
      </c>
      <c r="J4" s="238" t="s">
        <v>613</v>
      </c>
      <c r="K4" s="207" t="s">
        <v>605</v>
      </c>
      <c r="L4" s="201" t="s">
        <v>614</v>
      </c>
      <c r="M4" s="239"/>
      <c r="N4" s="240"/>
      <c r="O4" s="240"/>
      <c r="P4" s="240"/>
    </row>
    <row r="5" spans="1:16" s="197" customFormat="1" ht="30">
      <c r="A5" s="201" t="s">
        <v>615</v>
      </c>
      <c r="B5" s="201" t="s">
        <v>616</v>
      </c>
      <c r="C5" s="203" t="s">
        <v>617</v>
      </c>
      <c r="D5" s="203" t="s">
        <v>618</v>
      </c>
      <c r="E5" s="204" t="s">
        <v>619</v>
      </c>
      <c r="F5" s="203" t="s">
        <v>620</v>
      </c>
      <c r="G5" s="201" t="s">
        <v>601</v>
      </c>
      <c r="H5" s="203" t="s">
        <v>621</v>
      </c>
      <c r="I5" s="237" t="s">
        <v>622</v>
      </c>
      <c r="J5" s="238" t="s">
        <v>623</v>
      </c>
      <c r="K5" s="207" t="s">
        <v>624</v>
      </c>
      <c r="L5" s="201" t="s">
        <v>625</v>
      </c>
      <c r="M5" s="201" t="s">
        <v>626</v>
      </c>
      <c r="N5" s="241"/>
      <c r="O5" s="241"/>
      <c r="P5" s="241"/>
    </row>
    <row r="6" spans="1:16" s="197" customFormat="1" ht="30">
      <c r="A6" s="201" t="s">
        <v>627</v>
      </c>
      <c r="B6" s="201" t="s">
        <v>628</v>
      </c>
      <c r="C6" s="203" t="s">
        <v>629</v>
      </c>
      <c r="D6" s="203" t="s">
        <v>618</v>
      </c>
      <c r="E6" s="204" t="s">
        <v>619</v>
      </c>
      <c r="F6" s="203" t="s">
        <v>620</v>
      </c>
      <c r="G6" s="201" t="s">
        <v>601</v>
      </c>
      <c r="H6" s="203" t="s">
        <v>621</v>
      </c>
      <c r="I6" s="237" t="s">
        <v>630</v>
      </c>
      <c r="J6" s="238" t="s">
        <v>631</v>
      </c>
      <c r="K6" s="207" t="s">
        <v>624</v>
      </c>
      <c r="L6" s="201" t="s">
        <v>631</v>
      </c>
      <c r="M6" s="239"/>
      <c r="N6" s="240"/>
      <c r="O6" s="240"/>
      <c r="P6" s="240"/>
    </row>
    <row r="7" spans="1:16" s="197" customFormat="1" ht="45">
      <c r="A7" s="201" t="s">
        <v>632</v>
      </c>
      <c r="B7" s="201" t="s">
        <v>633</v>
      </c>
      <c r="C7" s="203" t="s">
        <v>634</v>
      </c>
      <c r="D7" s="203" t="s">
        <v>635</v>
      </c>
      <c r="E7" s="204" t="s">
        <v>636</v>
      </c>
      <c r="F7" s="203" t="s">
        <v>620</v>
      </c>
      <c r="G7" s="201" t="s">
        <v>601</v>
      </c>
      <c r="H7" s="203" t="s">
        <v>637</v>
      </c>
      <c r="I7" s="237" t="s">
        <v>638</v>
      </c>
      <c r="J7" s="238" t="s">
        <v>639</v>
      </c>
      <c r="K7" s="207" t="s">
        <v>624</v>
      </c>
      <c r="L7" s="201" t="s">
        <v>640</v>
      </c>
      <c r="M7" s="201" t="s">
        <v>626</v>
      </c>
      <c r="N7" s="241"/>
      <c r="O7" s="241"/>
      <c r="P7" s="241"/>
    </row>
    <row r="8" spans="1:16" s="197" customFormat="1" ht="46.5">
      <c r="A8" s="201" t="s">
        <v>641</v>
      </c>
      <c r="B8" s="201" t="s">
        <v>642</v>
      </c>
      <c r="C8" s="203" t="s">
        <v>643</v>
      </c>
      <c r="D8" s="203" t="s">
        <v>644</v>
      </c>
      <c r="E8" s="204" t="s">
        <v>645</v>
      </c>
      <c r="F8" s="203" t="s">
        <v>620</v>
      </c>
      <c r="G8" s="201" t="s">
        <v>601</v>
      </c>
      <c r="H8" s="203" t="s">
        <v>621</v>
      </c>
      <c r="I8" s="237" t="s">
        <v>630</v>
      </c>
      <c r="J8" s="238" t="s">
        <v>646</v>
      </c>
      <c r="K8" s="207" t="s">
        <v>647</v>
      </c>
      <c r="L8" s="201" t="s">
        <v>648</v>
      </c>
      <c r="M8" s="201" t="s">
        <v>649</v>
      </c>
      <c r="N8" s="241"/>
      <c r="O8" s="241"/>
      <c r="P8" s="241"/>
    </row>
    <row r="9" spans="1:16" s="197" customFormat="1" ht="45">
      <c r="A9" s="201" t="s">
        <v>650</v>
      </c>
      <c r="B9" s="201" t="s">
        <v>651</v>
      </c>
      <c r="C9" s="203" t="s">
        <v>652</v>
      </c>
      <c r="D9" s="203" t="s">
        <v>653</v>
      </c>
      <c r="E9" s="204" t="s">
        <v>654</v>
      </c>
      <c r="F9" s="203" t="s">
        <v>620</v>
      </c>
      <c r="G9" s="201" t="s">
        <v>601</v>
      </c>
      <c r="H9" s="203" t="s">
        <v>637</v>
      </c>
      <c r="I9" s="237" t="s">
        <v>655</v>
      </c>
      <c r="J9" s="238" t="s">
        <v>656</v>
      </c>
      <c r="K9" s="207" t="s">
        <v>637</v>
      </c>
      <c r="L9" s="201" t="s">
        <v>656</v>
      </c>
      <c r="M9" s="242" t="s">
        <v>657</v>
      </c>
      <c r="N9" s="241"/>
      <c r="O9" s="241"/>
      <c r="P9" s="241"/>
    </row>
    <row r="10" spans="1:16" s="197" customFormat="1" ht="31.5">
      <c r="A10" s="201" t="s">
        <v>658</v>
      </c>
      <c r="B10" s="201" t="s">
        <v>659</v>
      </c>
      <c r="C10" s="203" t="s">
        <v>660</v>
      </c>
      <c r="D10" s="203" t="s">
        <v>661</v>
      </c>
      <c r="E10" s="204" t="s">
        <v>662</v>
      </c>
      <c r="F10" s="203" t="s">
        <v>620</v>
      </c>
      <c r="G10" s="201" t="s">
        <v>663</v>
      </c>
      <c r="H10" s="203" t="s">
        <v>664</v>
      </c>
      <c r="I10" s="237" t="s">
        <v>665</v>
      </c>
      <c r="J10" s="238" t="s">
        <v>666</v>
      </c>
      <c r="K10" s="207" t="s">
        <v>624</v>
      </c>
      <c r="L10" s="201" t="s">
        <v>667</v>
      </c>
      <c r="M10" s="201" t="s">
        <v>668</v>
      </c>
      <c r="N10" s="241"/>
      <c r="O10" s="241"/>
      <c r="P10" s="241"/>
    </row>
    <row r="11" spans="1:16" s="197" customFormat="1" ht="47.25">
      <c r="A11" s="201" t="s">
        <v>669</v>
      </c>
      <c r="B11" s="201" t="s">
        <v>670</v>
      </c>
      <c r="C11" s="203" t="s">
        <v>671</v>
      </c>
      <c r="D11" s="203" t="s">
        <v>672</v>
      </c>
      <c r="E11" s="204" t="s">
        <v>673</v>
      </c>
      <c r="F11" s="203" t="s">
        <v>620</v>
      </c>
      <c r="G11" s="201" t="s">
        <v>663</v>
      </c>
      <c r="H11" s="203" t="s">
        <v>664</v>
      </c>
      <c r="I11" s="237" t="s">
        <v>674</v>
      </c>
      <c r="J11" s="238" t="s">
        <v>675</v>
      </c>
      <c r="K11" s="207" t="s">
        <v>605</v>
      </c>
      <c r="L11" s="201" t="s">
        <v>676</v>
      </c>
      <c r="M11" s="201" t="s">
        <v>677</v>
      </c>
      <c r="N11" s="241"/>
      <c r="O11" s="241"/>
      <c r="P11" s="241"/>
    </row>
    <row r="12" spans="1:16" s="197" customFormat="1" ht="47.25">
      <c r="A12" s="201" t="s">
        <v>678</v>
      </c>
      <c r="B12" s="201" t="s">
        <v>679</v>
      </c>
      <c r="C12" s="203" t="s">
        <v>680</v>
      </c>
      <c r="D12" s="203" t="s">
        <v>681</v>
      </c>
      <c r="E12" s="204" t="s">
        <v>673</v>
      </c>
      <c r="F12" s="203" t="s">
        <v>620</v>
      </c>
      <c r="G12" s="201" t="s">
        <v>663</v>
      </c>
      <c r="H12" s="203" t="s">
        <v>664</v>
      </c>
      <c r="I12" s="237" t="s">
        <v>682</v>
      </c>
      <c r="J12" s="238" t="s">
        <v>683</v>
      </c>
      <c r="K12" s="211" t="s">
        <v>684</v>
      </c>
      <c r="L12" s="201" t="s">
        <v>685</v>
      </c>
      <c r="M12" s="201" t="s">
        <v>677</v>
      </c>
      <c r="N12" s="241"/>
      <c r="O12" s="241"/>
      <c r="P12" s="241"/>
    </row>
    <row r="13" spans="1:16" s="197" customFormat="1" ht="45">
      <c r="A13" s="201" t="s">
        <v>686</v>
      </c>
      <c r="B13" s="201" t="s">
        <v>687</v>
      </c>
      <c r="C13" s="203" t="s">
        <v>688</v>
      </c>
      <c r="D13" s="203" t="s">
        <v>689</v>
      </c>
      <c r="E13" s="204" t="s">
        <v>690</v>
      </c>
      <c r="F13" s="203" t="s">
        <v>600</v>
      </c>
      <c r="G13" s="201" t="s">
        <v>663</v>
      </c>
      <c r="H13" s="203" t="s">
        <v>602</v>
      </c>
      <c r="I13" s="237" t="s">
        <v>691</v>
      </c>
      <c r="J13" s="238" t="s">
        <v>692</v>
      </c>
      <c r="K13" s="207" t="s">
        <v>624</v>
      </c>
      <c r="L13" s="201" t="s">
        <v>693</v>
      </c>
      <c r="M13" s="201" t="s">
        <v>668</v>
      </c>
      <c r="N13" s="241"/>
      <c r="O13" s="241"/>
      <c r="P13" s="241"/>
    </row>
    <row r="14" spans="1:16" s="197" customFormat="1" ht="60">
      <c r="A14" s="201" t="s">
        <v>694</v>
      </c>
      <c r="B14" s="201" t="s">
        <v>695</v>
      </c>
      <c r="C14" s="203" t="s">
        <v>696</v>
      </c>
      <c r="D14" s="203" t="s">
        <v>697</v>
      </c>
      <c r="E14" s="243" t="s">
        <v>698</v>
      </c>
      <c r="F14" s="203" t="s">
        <v>600</v>
      </c>
      <c r="G14" s="201" t="s">
        <v>663</v>
      </c>
      <c r="H14" s="203" t="s">
        <v>602</v>
      </c>
      <c r="I14" s="237" t="s">
        <v>691</v>
      </c>
      <c r="J14" s="238" t="s">
        <v>699</v>
      </c>
      <c r="K14" s="211" t="s">
        <v>700</v>
      </c>
      <c r="L14" s="201" t="s">
        <v>693</v>
      </c>
      <c r="M14" s="201" t="s">
        <v>701</v>
      </c>
      <c r="N14" s="241"/>
      <c r="O14" s="241"/>
      <c r="P14" s="241"/>
    </row>
    <row r="15" spans="1:16" s="197" customFormat="1" ht="30">
      <c r="A15" s="201" t="s">
        <v>702</v>
      </c>
      <c r="B15" s="201" t="s">
        <v>703</v>
      </c>
      <c r="C15" s="203" t="s">
        <v>704</v>
      </c>
      <c r="D15" s="203" t="s">
        <v>705</v>
      </c>
      <c r="E15" s="204" t="s">
        <v>706</v>
      </c>
      <c r="F15" s="203" t="s">
        <v>620</v>
      </c>
      <c r="G15" s="201" t="s">
        <v>601</v>
      </c>
      <c r="H15" s="203" t="s">
        <v>621</v>
      </c>
      <c r="I15" s="237" t="s">
        <v>707</v>
      </c>
      <c r="J15" s="238" t="s">
        <v>646</v>
      </c>
      <c r="K15" s="207" t="s">
        <v>624</v>
      </c>
      <c r="L15" s="201" t="s">
        <v>646</v>
      </c>
      <c r="M15" s="239"/>
      <c r="N15" s="240"/>
      <c r="O15" s="240"/>
      <c r="P15" s="240"/>
    </row>
    <row r="16" spans="1:16" s="197" customFormat="1" ht="60">
      <c r="A16" s="201" t="s">
        <v>708</v>
      </c>
      <c r="B16" s="201" t="s">
        <v>709</v>
      </c>
      <c r="C16" s="203" t="s">
        <v>710</v>
      </c>
      <c r="D16" s="203" t="s">
        <v>711</v>
      </c>
      <c r="E16" s="204" t="s">
        <v>712</v>
      </c>
      <c r="F16" s="203" t="s">
        <v>600</v>
      </c>
      <c r="G16" s="201" t="s">
        <v>601</v>
      </c>
      <c r="H16" s="203" t="s">
        <v>602</v>
      </c>
      <c r="I16" s="237" t="s">
        <v>713</v>
      </c>
      <c r="J16" s="238" t="s">
        <v>714</v>
      </c>
      <c r="K16" s="207" t="s">
        <v>624</v>
      </c>
      <c r="L16" s="201" t="s">
        <v>715</v>
      </c>
      <c r="M16" s="201" t="s">
        <v>716</v>
      </c>
      <c r="N16" s="241"/>
      <c r="O16" s="241"/>
      <c r="P16" s="241"/>
    </row>
    <row r="17" spans="1:16" s="197" customFormat="1" ht="45.75">
      <c r="A17" s="201" t="s">
        <v>717</v>
      </c>
      <c r="B17" s="201" t="s">
        <v>718</v>
      </c>
      <c r="C17" s="203" t="s">
        <v>719</v>
      </c>
      <c r="D17" s="203" t="s">
        <v>720</v>
      </c>
      <c r="E17" s="204" t="s">
        <v>721</v>
      </c>
      <c r="F17" s="203" t="s">
        <v>620</v>
      </c>
      <c r="G17" s="201" t="s">
        <v>601</v>
      </c>
      <c r="H17" s="203" t="s">
        <v>637</v>
      </c>
      <c r="I17" s="237" t="s">
        <v>722</v>
      </c>
      <c r="J17" s="238" t="s">
        <v>723</v>
      </c>
      <c r="K17" s="207" t="s">
        <v>624</v>
      </c>
      <c r="L17" s="201" t="s">
        <v>724</v>
      </c>
      <c r="M17" s="242" t="s">
        <v>725</v>
      </c>
      <c r="N17" s="241"/>
      <c r="O17" s="241"/>
      <c r="P17" s="241"/>
    </row>
    <row r="18" spans="1:16" s="197" customFormat="1" ht="45">
      <c r="A18" s="201" t="s">
        <v>726</v>
      </c>
      <c r="B18" s="201" t="s">
        <v>727</v>
      </c>
      <c r="C18" s="203" t="s">
        <v>728</v>
      </c>
      <c r="D18" s="203" t="s">
        <v>729</v>
      </c>
      <c r="E18" s="204" t="s">
        <v>690</v>
      </c>
      <c r="F18" s="203" t="s">
        <v>620</v>
      </c>
      <c r="G18" s="201" t="s">
        <v>663</v>
      </c>
      <c r="H18" s="203" t="s">
        <v>637</v>
      </c>
      <c r="I18" s="237" t="s">
        <v>638</v>
      </c>
      <c r="J18" s="238" t="s">
        <v>639</v>
      </c>
      <c r="K18" s="207" t="s">
        <v>624</v>
      </c>
      <c r="L18" s="201" t="s">
        <v>639</v>
      </c>
      <c r="M18" s="239"/>
      <c r="N18" s="240"/>
      <c r="O18" s="240"/>
      <c r="P18" s="240"/>
    </row>
    <row r="19" spans="1:16" s="197" customFormat="1" ht="45">
      <c r="A19" s="201" t="s">
        <v>730</v>
      </c>
      <c r="B19" s="201" t="s">
        <v>731</v>
      </c>
      <c r="C19" s="203" t="s">
        <v>732</v>
      </c>
      <c r="D19" s="203" t="s">
        <v>733</v>
      </c>
      <c r="E19" s="204" t="s">
        <v>734</v>
      </c>
      <c r="F19" s="203" t="s">
        <v>620</v>
      </c>
      <c r="G19" s="201" t="s">
        <v>663</v>
      </c>
      <c r="H19" s="203" t="s">
        <v>637</v>
      </c>
      <c r="I19" s="237" t="s">
        <v>735</v>
      </c>
      <c r="J19" s="238" t="s">
        <v>736</v>
      </c>
      <c r="K19" s="207" t="s">
        <v>624</v>
      </c>
      <c r="L19" s="201" t="s">
        <v>736</v>
      </c>
      <c r="M19" s="239"/>
      <c r="N19" s="240"/>
      <c r="O19" s="240"/>
      <c r="P19" s="240"/>
    </row>
    <row r="20" spans="1:16" s="197" customFormat="1" ht="60">
      <c r="A20" s="201" t="s">
        <v>737</v>
      </c>
      <c r="B20" s="201" t="s">
        <v>738</v>
      </c>
      <c r="C20" s="203" t="s">
        <v>739</v>
      </c>
      <c r="D20" s="203" t="s">
        <v>740</v>
      </c>
      <c r="E20" s="204" t="s">
        <v>741</v>
      </c>
      <c r="F20" s="203" t="s">
        <v>620</v>
      </c>
      <c r="G20" s="201" t="s">
        <v>663</v>
      </c>
      <c r="H20" s="203" t="s">
        <v>637</v>
      </c>
      <c r="I20" s="237" t="s">
        <v>742</v>
      </c>
      <c r="J20" s="238" t="s">
        <v>743</v>
      </c>
      <c r="K20" s="207" t="s">
        <v>624</v>
      </c>
      <c r="L20" s="201" t="s">
        <v>743</v>
      </c>
      <c r="M20" s="239"/>
      <c r="N20" s="240"/>
      <c r="O20" s="240"/>
      <c r="P20" s="240"/>
    </row>
    <row r="21" spans="1:16" s="197" customFormat="1" ht="60">
      <c r="A21" s="201" t="s">
        <v>744</v>
      </c>
      <c r="B21" s="201" t="s">
        <v>745</v>
      </c>
      <c r="C21" s="203" t="s">
        <v>746</v>
      </c>
      <c r="D21" s="203" t="s">
        <v>747</v>
      </c>
      <c r="E21" s="204" t="s">
        <v>748</v>
      </c>
      <c r="F21" s="203" t="s">
        <v>620</v>
      </c>
      <c r="G21" s="201" t="s">
        <v>663</v>
      </c>
      <c r="H21" s="203" t="s">
        <v>637</v>
      </c>
      <c r="I21" s="237" t="s">
        <v>749</v>
      </c>
      <c r="J21" s="238" t="s">
        <v>750</v>
      </c>
      <c r="K21" s="207" t="s">
        <v>624</v>
      </c>
      <c r="L21" s="201" t="s">
        <v>750</v>
      </c>
      <c r="M21" s="239"/>
      <c r="N21" s="240"/>
      <c r="O21" s="240"/>
      <c r="P21" s="240"/>
    </row>
    <row r="22" spans="1:16" s="197" customFormat="1" ht="30">
      <c r="A22" s="201" t="s">
        <v>751</v>
      </c>
      <c r="B22" s="201" t="s">
        <v>752</v>
      </c>
      <c r="C22" s="203" t="s">
        <v>753</v>
      </c>
      <c r="D22" s="203" t="s">
        <v>754</v>
      </c>
      <c r="E22" s="204" t="s">
        <v>755</v>
      </c>
      <c r="F22" s="203" t="s">
        <v>620</v>
      </c>
      <c r="G22" s="201" t="s">
        <v>601</v>
      </c>
      <c r="H22" s="203" t="s">
        <v>621</v>
      </c>
      <c r="I22" s="237" t="s">
        <v>756</v>
      </c>
      <c r="J22" s="238" t="s">
        <v>757</v>
      </c>
      <c r="K22" s="207" t="s">
        <v>624</v>
      </c>
      <c r="L22" s="201" t="s">
        <v>757</v>
      </c>
      <c r="M22" s="239"/>
      <c r="N22" s="240"/>
      <c r="O22" s="240"/>
      <c r="P22" s="240"/>
    </row>
    <row r="23" spans="1:16" s="197" customFormat="1" ht="31.5">
      <c r="A23" s="201" t="s">
        <v>758</v>
      </c>
      <c r="B23" s="201" t="s">
        <v>759</v>
      </c>
      <c r="C23" s="203" t="s">
        <v>760</v>
      </c>
      <c r="D23" s="203" t="s">
        <v>761</v>
      </c>
      <c r="E23" s="204" t="s">
        <v>762</v>
      </c>
      <c r="F23" s="203" t="s">
        <v>600</v>
      </c>
      <c r="G23" s="201" t="s">
        <v>601</v>
      </c>
      <c r="H23" s="203" t="s">
        <v>621</v>
      </c>
      <c r="I23" s="237" t="s">
        <v>763</v>
      </c>
      <c r="J23" s="238" t="s">
        <v>764</v>
      </c>
      <c r="K23" s="211" t="s">
        <v>605</v>
      </c>
      <c r="L23" s="201" t="s">
        <v>765</v>
      </c>
      <c r="M23" s="242" t="s">
        <v>766</v>
      </c>
      <c r="N23" s="241"/>
      <c r="O23" s="241"/>
      <c r="P23" s="241"/>
    </row>
    <row r="24" spans="1:16" s="197" customFormat="1" ht="30">
      <c r="A24" s="201" t="s">
        <v>767</v>
      </c>
      <c r="B24" s="201" t="s">
        <v>768</v>
      </c>
      <c r="C24" s="203" t="s">
        <v>769</v>
      </c>
      <c r="D24" s="203" t="s">
        <v>770</v>
      </c>
      <c r="E24" s="204" t="s">
        <v>771</v>
      </c>
      <c r="F24" s="203" t="s">
        <v>620</v>
      </c>
      <c r="G24" s="201" t="s">
        <v>601</v>
      </c>
      <c r="H24" s="203" t="s">
        <v>621</v>
      </c>
      <c r="I24" s="237" t="s">
        <v>772</v>
      </c>
      <c r="J24" s="238" t="s">
        <v>773</v>
      </c>
      <c r="K24" s="207" t="s">
        <v>624</v>
      </c>
      <c r="L24" s="201" t="s">
        <v>773</v>
      </c>
      <c r="M24" s="239"/>
      <c r="N24" s="240"/>
      <c r="O24" s="240"/>
      <c r="P24" s="240"/>
    </row>
    <row r="25" spans="1:16" s="197" customFormat="1" ht="30">
      <c r="A25" s="201" t="s">
        <v>774</v>
      </c>
      <c r="B25" s="201" t="s">
        <v>775</v>
      </c>
      <c r="C25" s="203" t="s">
        <v>776</v>
      </c>
      <c r="D25" s="212"/>
      <c r="E25" s="204" t="s">
        <v>777</v>
      </c>
      <c r="F25" s="203" t="s">
        <v>620</v>
      </c>
      <c r="G25" s="201" t="s">
        <v>601</v>
      </c>
      <c r="H25" s="203" t="s">
        <v>621</v>
      </c>
      <c r="I25" s="237" t="s">
        <v>778</v>
      </c>
      <c r="J25" s="238" t="s">
        <v>773</v>
      </c>
      <c r="K25" s="211" t="s">
        <v>773</v>
      </c>
      <c r="L25" s="201" t="s">
        <v>773</v>
      </c>
      <c r="M25" s="239"/>
      <c r="N25" s="240"/>
      <c r="O25" s="240"/>
      <c r="P25" s="240"/>
    </row>
    <row r="26" spans="1:16" s="197" customFormat="1" ht="30">
      <c r="A26" s="201" t="s">
        <v>779</v>
      </c>
      <c r="B26" s="201" t="s">
        <v>780</v>
      </c>
      <c r="C26" s="203" t="s">
        <v>781</v>
      </c>
      <c r="D26" s="203" t="s">
        <v>782</v>
      </c>
      <c r="E26" s="213"/>
      <c r="F26" s="203" t="s">
        <v>620</v>
      </c>
      <c r="G26" s="201" t="s">
        <v>601</v>
      </c>
      <c r="H26" s="203" t="s">
        <v>621</v>
      </c>
      <c r="I26" s="237" t="s">
        <v>783</v>
      </c>
      <c r="J26" s="238" t="s">
        <v>784</v>
      </c>
      <c r="K26" s="207" t="s">
        <v>624</v>
      </c>
      <c r="L26" s="201" t="s">
        <v>784</v>
      </c>
      <c r="M26" s="239"/>
      <c r="N26" s="240"/>
      <c r="O26" s="240"/>
      <c r="P26" s="240"/>
    </row>
    <row r="27" spans="1:16" s="197" customFormat="1" ht="60">
      <c r="A27" s="201" t="s">
        <v>785</v>
      </c>
      <c r="B27" s="201" t="s">
        <v>786</v>
      </c>
      <c r="C27" s="203" t="s">
        <v>787</v>
      </c>
      <c r="D27" s="212"/>
      <c r="E27" s="213"/>
      <c r="F27" s="203" t="s">
        <v>620</v>
      </c>
      <c r="G27" s="201" t="s">
        <v>601</v>
      </c>
      <c r="H27" s="203" t="s">
        <v>621</v>
      </c>
      <c r="I27" s="237" t="s">
        <v>788</v>
      </c>
      <c r="J27" s="238" t="s">
        <v>624</v>
      </c>
      <c r="K27" s="207" t="s">
        <v>624</v>
      </c>
      <c r="L27" s="201" t="s">
        <v>789</v>
      </c>
      <c r="M27" s="507" t="s">
        <v>790</v>
      </c>
      <c r="N27" s="241"/>
      <c r="O27" s="241"/>
      <c r="P27" s="241"/>
    </row>
    <row r="28" spans="1:16" s="197" customFormat="1" ht="75">
      <c r="A28" s="201" t="s">
        <v>791</v>
      </c>
      <c r="B28" s="201" t="s">
        <v>792</v>
      </c>
      <c r="C28" s="203" t="s">
        <v>793</v>
      </c>
      <c r="D28" s="212"/>
      <c r="E28" s="212"/>
      <c r="F28" s="203" t="s">
        <v>620</v>
      </c>
      <c r="G28" s="201" t="s">
        <v>601</v>
      </c>
      <c r="H28" s="203" t="s">
        <v>621</v>
      </c>
      <c r="I28" s="237" t="s">
        <v>622</v>
      </c>
      <c r="J28" s="238" t="s">
        <v>624</v>
      </c>
      <c r="K28" s="207" t="s">
        <v>624</v>
      </c>
      <c r="L28" s="201" t="s">
        <v>789</v>
      </c>
      <c r="M28" s="508"/>
      <c r="N28" s="241"/>
      <c r="O28" s="241"/>
      <c r="P28" s="241"/>
    </row>
    <row r="29" spans="1:16" s="217" customFormat="1" ht="15.75"/>
  </sheetData>
  <mergeCells count="1">
    <mergeCell ref="M27:M28"/>
  </mergeCells>
  <pageMargins left="0.7" right="0.7" top="0.75" bottom="0.75" header="0.3" footer="0.3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D461-4099-4E19-8A3B-41B93AD1793F}">
  <sheetPr codeName="Sheet13"/>
  <dimension ref="A1:I29"/>
  <sheetViews>
    <sheetView view="pageBreakPreview" zoomScale="85" zoomScaleNormal="100" zoomScaleSheetLayoutView="85" workbookViewId="0">
      <selection activeCell="I3" sqref="I3"/>
    </sheetView>
  </sheetViews>
  <sheetFormatPr defaultRowHeight="15"/>
  <cols>
    <col min="1" max="1" width="21.7109375" customWidth="1"/>
    <col min="2" max="2" width="21.42578125" customWidth="1"/>
    <col min="4" max="4" width="23.7109375" customWidth="1"/>
    <col min="5" max="5" width="27.85546875" customWidth="1"/>
    <col min="8" max="8" width="11.42578125" customWidth="1"/>
  </cols>
  <sheetData>
    <row r="1" spans="1:9" s="219" customFormat="1" ht="23.25">
      <c r="A1" s="219" t="s">
        <v>794</v>
      </c>
      <c r="E1" s="244" t="s">
        <v>795</v>
      </c>
    </row>
    <row r="2" spans="1:9" s="173" customFormat="1">
      <c r="A2" s="245" t="s">
        <v>207</v>
      </c>
      <c r="B2" s="246"/>
      <c r="C2" s="246"/>
      <c r="D2" s="246"/>
      <c r="E2" s="246"/>
      <c r="F2" s="246"/>
      <c r="G2" s="246"/>
      <c r="H2" s="246"/>
      <c r="I2" s="246"/>
    </row>
    <row r="3" spans="1:9" s="173" customFormat="1">
      <c r="A3" s="247" t="s">
        <v>208</v>
      </c>
      <c r="B3" s="246"/>
      <c r="C3" s="247" t="s">
        <v>209</v>
      </c>
      <c r="D3" s="247" t="s">
        <v>210</v>
      </c>
      <c r="E3" s="247"/>
      <c r="F3" s="247" t="s">
        <v>211</v>
      </c>
      <c r="G3" s="247" t="s">
        <v>212</v>
      </c>
      <c r="H3" s="247" t="s">
        <v>213</v>
      </c>
      <c r="I3" s="247" t="s">
        <v>35</v>
      </c>
    </row>
    <row r="4" spans="1:9" s="173" customFormat="1">
      <c r="A4" s="248" t="s">
        <v>796</v>
      </c>
      <c r="B4" s="248" t="s">
        <v>596</v>
      </c>
      <c r="C4" s="248" t="s">
        <v>797</v>
      </c>
      <c r="D4" s="248" t="s">
        <v>798</v>
      </c>
      <c r="E4" s="248" t="s">
        <v>599</v>
      </c>
      <c r="F4" s="248" t="s">
        <v>799</v>
      </c>
      <c r="G4" s="249" t="s">
        <v>800</v>
      </c>
      <c r="H4" s="249" t="s">
        <v>801</v>
      </c>
      <c r="I4" s="250" t="s">
        <v>802</v>
      </c>
    </row>
    <row r="5" spans="1:9" s="173" customFormat="1" ht="28.5">
      <c r="A5" s="248" t="s">
        <v>803</v>
      </c>
      <c r="B5" s="248" t="s">
        <v>608</v>
      </c>
      <c r="C5" s="248" t="s">
        <v>804</v>
      </c>
      <c r="D5" s="248" t="s">
        <v>805</v>
      </c>
      <c r="E5" s="248" t="s">
        <v>611</v>
      </c>
      <c r="F5" s="248" t="s">
        <v>799</v>
      </c>
      <c r="G5" s="249" t="s">
        <v>800</v>
      </c>
      <c r="H5" s="249" t="s">
        <v>801</v>
      </c>
      <c r="I5" s="250" t="s">
        <v>806</v>
      </c>
    </row>
    <row r="6" spans="1:9" s="173" customFormat="1" ht="28.5">
      <c r="A6" s="248" t="s">
        <v>807</v>
      </c>
      <c r="B6" s="248" t="s">
        <v>616</v>
      </c>
      <c r="C6" s="248" t="s">
        <v>808</v>
      </c>
      <c r="D6" s="248" t="s">
        <v>809</v>
      </c>
      <c r="E6" s="248" t="s">
        <v>619</v>
      </c>
      <c r="F6" s="248" t="s">
        <v>810</v>
      </c>
      <c r="G6" s="249" t="s">
        <v>800</v>
      </c>
      <c r="H6" s="249" t="s">
        <v>811</v>
      </c>
      <c r="I6" s="250" t="s">
        <v>812</v>
      </c>
    </row>
    <row r="7" spans="1:9" s="173" customFormat="1" ht="28.5">
      <c r="A7" s="248" t="s">
        <v>813</v>
      </c>
      <c r="B7" s="248" t="s">
        <v>628</v>
      </c>
      <c r="C7" s="248" t="s">
        <v>814</v>
      </c>
      <c r="D7" s="248" t="s">
        <v>809</v>
      </c>
      <c r="E7" s="248" t="s">
        <v>619</v>
      </c>
      <c r="F7" s="248" t="s">
        <v>810</v>
      </c>
      <c r="G7" s="249" t="s">
        <v>800</v>
      </c>
      <c r="H7" s="249" t="s">
        <v>811</v>
      </c>
      <c r="I7" s="250" t="s">
        <v>815</v>
      </c>
    </row>
    <row r="8" spans="1:9" s="173" customFormat="1" ht="28.5">
      <c r="A8" s="248" t="s">
        <v>816</v>
      </c>
      <c r="B8" s="248" t="s">
        <v>633</v>
      </c>
      <c r="C8" s="248" t="s">
        <v>817</v>
      </c>
      <c r="D8" s="248" t="s">
        <v>818</v>
      </c>
      <c r="E8" s="248" t="s">
        <v>636</v>
      </c>
      <c r="F8" s="248" t="s">
        <v>810</v>
      </c>
      <c r="G8" s="249" t="s">
        <v>800</v>
      </c>
      <c r="H8" s="249" t="s">
        <v>819</v>
      </c>
      <c r="I8" s="250" t="s">
        <v>820</v>
      </c>
    </row>
    <row r="9" spans="1:9" s="173" customFormat="1" ht="28.5">
      <c r="A9" s="248" t="s">
        <v>821</v>
      </c>
      <c r="B9" s="248" t="s">
        <v>642</v>
      </c>
      <c r="C9" s="248" t="s">
        <v>822</v>
      </c>
      <c r="D9" s="248" t="s">
        <v>823</v>
      </c>
      <c r="E9" s="248" t="s">
        <v>645</v>
      </c>
      <c r="F9" s="248" t="s">
        <v>810</v>
      </c>
      <c r="G9" s="249" t="s">
        <v>800</v>
      </c>
      <c r="H9" s="249" t="s">
        <v>811</v>
      </c>
      <c r="I9" s="250" t="s">
        <v>824</v>
      </c>
    </row>
    <row r="10" spans="1:9" s="173" customFormat="1" ht="28.5">
      <c r="A10" s="248" t="s">
        <v>825</v>
      </c>
      <c r="B10" s="248" t="s">
        <v>651</v>
      </c>
      <c r="C10" s="248" t="s">
        <v>826</v>
      </c>
      <c r="D10" s="248" t="s">
        <v>827</v>
      </c>
      <c r="E10" s="248" t="s">
        <v>654</v>
      </c>
      <c r="F10" s="248" t="s">
        <v>810</v>
      </c>
      <c r="G10" s="249" t="s">
        <v>800</v>
      </c>
      <c r="H10" s="249" t="s">
        <v>819</v>
      </c>
      <c r="I10" s="250" t="s">
        <v>828</v>
      </c>
    </row>
    <row r="11" spans="1:9" s="173" customFormat="1">
      <c r="A11" s="248" t="s">
        <v>829</v>
      </c>
      <c r="B11" s="248" t="s">
        <v>659</v>
      </c>
      <c r="C11" s="248" t="s">
        <v>830</v>
      </c>
      <c r="D11" s="248" t="s">
        <v>831</v>
      </c>
      <c r="E11" s="248" t="s">
        <v>662</v>
      </c>
      <c r="F11" s="248" t="s">
        <v>810</v>
      </c>
      <c r="G11" s="249" t="s">
        <v>832</v>
      </c>
      <c r="H11" s="249" t="s">
        <v>833</v>
      </c>
      <c r="I11" s="250" t="s">
        <v>834</v>
      </c>
    </row>
    <row r="12" spans="1:9" s="173" customFormat="1" ht="28.5">
      <c r="A12" s="248" t="s">
        <v>835</v>
      </c>
      <c r="B12" s="248" t="s">
        <v>670</v>
      </c>
      <c r="C12" s="248" t="s">
        <v>836</v>
      </c>
      <c r="D12" s="248" t="s">
        <v>837</v>
      </c>
      <c r="E12" s="248" t="s">
        <v>673</v>
      </c>
      <c r="F12" s="248" t="s">
        <v>810</v>
      </c>
      <c r="G12" s="249" t="s">
        <v>832</v>
      </c>
      <c r="H12" s="249" t="s">
        <v>833</v>
      </c>
      <c r="I12" s="250" t="s">
        <v>838</v>
      </c>
    </row>
    <row r="13" spans="1:9" s="173" customFormat="1" ht="28.5">
      <c r="A13" s="248" t="s">
        <v>839</v>
      </c>
      <c r="B13" s="248" t="s">
        <v>679</v>
      </c>
      <c r="C13" s="248" t="s">
        <v>840</v>
      </c>
      <c r="D13" s="248" t="s">
        <v>841</v>
      </c>
      <c r="E13" s="248" t="s">
        <v>673</v>
      </c>
      <c r="F13" s="248" t="s">
        <v>810</v>
      </c>
      <c r="G13" s="249" t="s">
        <v>832</v>
      </c>
      <c r="H13" s="249" t="s">
        <v>833</v>
      </c>
      <c r="I13" s="250" t="s">
        <v>842</v>
      </c>
    </row>
    <row r="14" spans="1:9" s="173" customFormat="1" ht="28.5">
      <c r="A14" s="248" t="s">
        <v>843</v>
      </c>
      <c r="B14" s="248" t="s">
        <v>687</v>
      </c>
      <c r="C14" s="248" t="s">
        <v>844</v>
      </c>
      <c r="D14" s="248" t="s">
        <v>845</v>
      </c>
      <c r="E14" s="248" t="s">
        <v>690</v>
      </c>
      <c r="F14" s="248" t="s">
        <v>799</v>
      </c>
      <c r="G14" s="249" t="s">
        <v>832</v>
      </c>
      <c r="H14" s="249" t="s">
        <v>801</v>
      </c>
      <c r="I14" s="250" t="s">
        <v>846</v>
      </c>
    </row>
    <row r="15" spans="1:9" s="173" customFormat="1" ht="28.5">
      <c r="A15" s="248" t="s">
        <v>847</v>
      </c>
      <c r="B15" s="248" t="s">
        <v>695</v>
      </c>
      <c r="C15" s="248" t="s">
        <v>848</v>
      </c>
      <c r="D15" s="248" t="s">
        <v>849</v>
      </c>
      <c r="E15" s="248" t="s">
        <v>850</v>
      </c>
      <c r="F15" s="248" t="s">
        <v>799</v>
      </c>
      <c r="G15" s="249" t="s">
        <v>832</v>
      </c>
      <c r="H15" s="249" t="s">
        <v>801</v>
      </c>
      <c r="I15" s="250" t="s">
        <v>846</v>
      </c>
    </row>
    <row r="16" spans="1:9" s="173" customFormat="1" ht="28.5">
      <c r="A16" s="248" t="s">
        <v>851</v>
      </c>
      <c r="B16" s="248" t="s">
        <v>703</v>
      </c>
      <c r="C16" s="248" t="s">
        <v>852</v>
      </c>
      <c r="D16" s="248" t="s">
        <v>853</v>
      </c>
      <c r="E16" s="248" t="s">
        <v>706</v>
      </c>
      <c r="F16" s="248" t="s">
        <v>810</v>
      </c>
      <c r="G16" s="249" t="s">
        <v>800</v>
      </c>
      <c r="H16" s="249" t="s">
        <v>811</v>
      </c>
      <c r="I16" s="250" t="s">
        <v>854</v>
      </c>
    </row>
    <row r="17" spans="1:9" s="173" customFormat="1" ht="42.75">
      <c r="A17" s="248" t="s">
        <v>855</v>
      </c>
      <c r="B17" s="248" t="s">
        <v>709</v>
      </c>
      <c r="C17" s="248" t="s">
        <v>856</v>
      </c>
      <c r="D17" s="248" t="s">
        <v>857</v>
      </c>
      <c r="E17" s="248" t="s">
        <v>712</v>
      </c>
      <c r="F17" s="248" t="s">
        <v>799</v>
      </c>
      <c r="G17" s="249" t="s">
        <v>800</v>
      </c>
      <c r="H17" s="249" t="s">
        <v>801</v>
      </c>
      <c r="I17" s="250" t="s">
        <v>858</v>
      </c>
    </row>
    <row r="18" spans="1:9" s="173" customFormat="1" ht="28.5">
      <c r="A18" s="248" t="s">
        <v>859</v>
      </c>
      <c r="B18" s="248" t="s">
        <v>718</v>
      </c>
      <c r="C18" s="248" t="s">
        <v>860</v>
      </c>
      <c r="D18" s="248" t="s">
        <v>861</v>
      </c>
      <c r="E18" s="248" t="s">
        <v>721</v>
      </c>
      <c r="F18" s="248" t="s">
        <v>810</v>
      </c>
      <c r="G18" s="249" t="s">
        <v>800</v>
      </c>
      <c r="H18" s="249" t="s">
        <v>819</v>
      </c>
      <c r="I18" s="250" t="s">
        <v>862</v>
      </c>
    </row>
    <row r="19" spans="1:9" s="173" customFormat="1" ht="28.5">
      <c r="A19" s="248" t="s">
        <v>863</v>
      </c>
      <c r="B19" s="248" t="s">
        <v>727</v>
      </c>
      <c r="C19" s="248" t="s">
        <v>864</v>
      </c>
      <c r="D19" s="248" t="s">
        <v>865</v>
      </c>
      <c r="E19" s="248" t="s">
        <v>690</v>
      </c>
      <c r="F19" s="248" t="s">
        <v>810</v>
      </c>
      <c r="G19" s="249" t="s">
        <v>832</v>
      </c>
      <c r="H19" s="249" t="s">
        <v>819</v>
      </c>
      <c r="I19" s="250" t="s">
        <v>866</v>
      </c>
    </row>
    <row r="20" spans="1:9" s="173" customFormat="1" ht="28.5">
      <c r="A20" s="248" t="s">
        <v>867</v>
      </c>
      <c r="B20" s="248" t="s">
        <v>731</v>
      </c>
      <c r="C20" s="248" t="s">
        <v>868</v>
      </c>
      <c r="D20" s="248" t="s">
        <v>869</v>
      </c>
      <c r="E20" s="248" t="s">
        <v>734</v>
      </c>
      <c r="F20" s="248" t="s">
        <v>810</v>
      </c>
      <c r="G20" s="249" t="s">
        <v>832</v>
      </c>
      <c r="H20" s="249" t="s">
        <v>819</v>
      </c>
      <c r="I20" s="250" t="s">
        <v>870</v>
      </c>
    </row>
    <row r="21" spans="1:9" s="173" customFormat="1" ht="28.5">
      <c r="A21" s="248" t="s">
        <v>871</v>
      </c>
      <c r="B21" s="248" t="s">
        <v>738</v>
      </c>
      <c r="C21" s="248" t="s">
        <v>872</v>
      </c>
      <c r="D21" s="248" t="s">
        <v>873</v>
      </c>
      <c r="E21" s="248" t="s">
        <v>741</v>
      </c>
      <c r="F21" s="248" t="s">
        <v>810</v>
      </c>
      <c r="G21" s="249" t="s">
        <v>832</v>
      </c>
      <c r="H21" s="249" t="s">
        <v>819</v>
      </c>
      <c r="I21" s="250" t="s">
        <v>874</v>
      </c>
    </row>
    <row r="22" spans="1:9" s="173" customFormat="1" ht="28.5">
      <c r="A22" s="248" t="s">
        <v>875</v>
      </c>
      <c r="B22" s="248" t="s">
        <v>745</v>
      </c>
      <c r="C22" s="248" t="s">
        <v>876</v>
      </c>
      <c r="D22" s="248" t="s">
        <v>877</v>
      </c>
      <c r="E22" s="248" t="s">
        <v>748</v>
      </c>
      <c r="F22" s="248" t="s">
        <v>810</v>
      </c>
      <c r="G22" s="249" t="s">
        <v>832</v>
      </c>
      <c r="H22" s="249" t="s">
        <v>819</v>
      </c>
      <c r="I22" s="250" t="s">
        <v>878</v>
      </c>
    </row>
    <row r="23" spans="1:9" s="173" customFormat="1">
      <c r="A23" s="248" t="s">
        <v>879</v>
      </c>
      <c r="B23" s="248" t="s">
        <v>752</v>
      </c>
      <c r="C23" s="248" t="s">
        <v>880</v>
      </c>
      <c r="D23" s="248" t="s">
        <v>881</v>
      </c>
      <c r="E23" s="248" t="s">
        <v>755</v>
      </c>
      <c r="F23" s="248" t="s">
        <v>810</v>
      </c>
      <c r="G23" s="249" t="s">
        <v>800</v>
      </c>
      <c r="H23" s="249" t="s">
        <v>811</v>
      </c>
      <c r="I23" s="250" t="s">
        <v>882</v>
      </c>
    </row>
    <row r="24" spans="1:9" s="173" customFormat="1" ht="28.5">
      <c r="A24" s="248" t="s">
        <v>883</v>
      </c>
      <c r="B24" s="248" t="s">
        <v>759</v>
      </c>
      <c r="C24" s="248" t="s">
        <v>884</v>
      </c>
      <c r="D24" s="248" t="s">
        <v>885</v>
      </c>
      <c r="E24" s="248" t="s">
        <v>762</v>
      </c>
      <c r="F24" s="248" t="s">
        <v>799</v>
      </c>
      <c r="G24" s="249" t="s">
        <v>800</v>
      </c>
      <c r="H24" s="249" t="s">
        <v>811</v>
      </c>
      <c r="I24" s="250" t="s">
        <v>886</v>
      </c>
    </row>
    <row r="25" spans="1:9" s="173" customFormat="1" ht="28.5">
      <c r="A25" s="248" t="s">
        <v>887</v>
      </c>
      <c r="B25" s="248" t="s">
        <v>768</v>
      </c>
      <c r="C25" s="248" t="s">
        <v>888</v>
      </c>
      <c r="D25" s="248" t="s">
        <v>889</v>
      </c>
      <c r="E25" s="248" t="s">
        <v>771</v>
      </c>
      <c r="F25" s="248" t="s">
        <v>810</v>
      </c>
      <c r="G25" s="249" t="s">
        <v>800</v>
      </c>
      <c r="H25" s="249" t="s">
        <v>811</v>
      </c>
      <c r="I25" s="250" t="s">
        <v>890</v>
      </c>
    </row>
    <row r="26" spans="1:9" s="173" customFormat="1">
      <c r="A26" s="248" t="s">
        <v>891</v>
      </c>
      <c r="B26" s="248" t="s">
        <v>775</v>
      </c>
      <c r="C26" s="248" t="s">
        <v>892</v>
      </c>
      <c r="D26" s="184"/>
      <c r="E26" s="173" t="s">
        <v>893</v>
      </c>
      <c r="F26" s="248" t="s">
        <v>810</v>
      </c>
      <c r="G26" s="249" t="s">
        <v>800</v>
      </c>
      <c r="H26" s="249" t="s">
        <v>811</v>
      </c>
      <c r="I26" s="250" t="s">
        <v>890</v>
      </c>
    </row>
    <row r="27" spans="1:9" s="173" customFormat="1" ht="28.5">
      <c r="A27" s="248" t="s">
        <v>894</v>
      </c>
      <c r="B27" s="248" t="s">
        <v>780</v>
      </c>
      <c r="C27" s="248" t="s">
        <v>895</v>
      </c>
      <c r="D27" s="248" t="s">
        <v>896</v>
      </c>
      <c r="E27" s="184" t="s">
        <v>777</v>
      </c>
      <c r="F27" s="248" t="s">
        <v>810</v>
      </c>
      <c r="G27" s="249" t="s">
        <v>800</v>
      </c>
      <c r="H27" s="249" t="s">
        <v>811</v>
      </c>
      <c r="I27" s="250" t="s">
        <v>897</v>
      </c>
    </row>
    <row r="28" spans="1:9" s="173" customFormat="1" ht="42.75">
      <c r="A28" s="248" t="s">
        <v>898</v>
      </c>
      <c r="B28" s="248" t="s">
        <v>786</v>
      </c>
      <c r="C28" s="248" t="s">
        <v>899</v>
      </c>
      <c r="D28" s="184"/>
      <c r="E28" s="184"/>
      <c r="F28" s="248" t="s">
        <v>810</v>
      </c>
      <c r="G28" s="249" t="s">
        <v>800</v>
      </c>
      <c r="H28" s="249" t="s">
        <v>811</v>
      </c>
      <c r="I28" s="250" t="s">
        <v>900</v>
      </c>
    </row>
    <row r="29" spans="1:9" s="173" customFormat="1" ht="42.75">
      <c r="A29" s="248" t="s">
        <v>901</v>
      </c>
      <c r="B29" s="248" t="s">
        <v>792</v>
      </c>
      <c r="C29" s="248" t="s">
        <v>902</v>
      </c>
      <c r="D29" s="184"/>
      <c r="E29" s="184"/>
      <c r="F29" s="248" t="s">
        <v>810</v>
      </c>
      <c r="G29" s="249" t="s">
        <v>800</v>
      </c>
      <c r="H29" s="249" t="s">
        <v>811</v>
      </c>
      <c r="I29" s="250" t="s">
        <v>903</v>
      </c>
    </row>
  </sheetData>
  <pageMargins left="0.7" right="0.7" top="0.75" bottom="0.75" header="0.3" footer="0.3"/>
  <pageSetup paperSize="9" scale="83" orientation="landscape" r:id="rId1"/>
  <rowBreaks count="1" manualBreakCount="1">
    <brk id="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85D3-015D-48DF-BC20-668F88372326}">
  <sheetPr codeName="Sheet14"/>
  <dimension ref="A1:H10"/>
  <sheetViews>
    <sheetView view="pageBreakPreview" zoomScale="85" zoomScaleNormal="55" zoomScaleSheetLayoutView="85" workbookViewId="0">
      <selection activeCell="B136" sqref="A129:P137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74" t="s">
        <v>187</v>
      </c>
      <c r="F1" s="222" t="s">
        <v>188</v>
      </c>
    </row>
    <row r="2" spans="1:8" ht="18.75">
      <c r="A2" s="174" t="s">
        <v>189</v>
      </c>
    </row>
    <row r="3" spans="1:8" s="194" customFormat="1" ht="75">
      <c r="G3" s="194" t="s">
        <v>190</v>
      </c>
      <c r="H3" s="193" t="s">
        <v>904</v>
      </c>
    </row>
    <row r="4" spans="1:8" s="194" customFormat="1" ht="60">
      <c r="G4" s="194" t="s">
        <v>192</v>
      </c>
      <c r="H4" s="193" t="s">
        <v>905</v>
      </c>
    </row>
    <row r="5" spans="1:8" s="194" customFormat="1" ht="30">
      <c r="G5" s="194" t="s">
        <v>194</v>
      </c>
      <c r="H5" s="193" t="s">
        <v>195</v>
      </c>
    </row>
    <row r="6" spans="1:8" s="194" customFormat="1" ht="30">
      <c r="G6" s="194" t="s">
        <v>196</v>
      </c>
      <c r="H6" s="193" t="s">
        <v>906</v>
      </c>
    </row>
    <row r="7" spans="1:8" s="194" customFormat="1" ht="30">
      <c r="G7" s="194" t="s">
        <v>198</v>
      </c>
      <c r="H7" s="193" t="s">
        <v>199</v>
      </c>
    </row>
    <row r="8" spans="1:8" s="194" customFormat="1" ht="60">
      <c r="G8" s="194" t="s">
        <v>200</v>
      </c>
      <c r="H8" s="193" t="s">
        <v>907</v>
      </c>
    </row>
    <row r="9" spans="1:8" s="194" customFormat="1" ht="65.25" customHeight="1">
      <c r="G9" s="194" t="s">
        <v>202</v>
      </c>
      <c r="H9" s="193" t="s">
        <v>203</v>
      </c>
    </row>
    <row r="10" spans="1:8" s="194" customFormat="1" ht="51.75" customHeight="1">
      <c r="G10" s="194" t="s">
        <v>204</v>
      </c>
      <c r="H10" s="193" t="s">
        <v>205</v>
      </c>
    </row>
  </sheetData>
  <phoneticPr fontId="88" type="noConversion"/>
  <pageMargins left="0.7" right="0.7" top="0.75" bottom="0.75" header="0.3" footer="0.3"/>
  <pageSetup paperSize="9" scale="9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144D-AFEE-440E-A1DE-526D4F25CF38}">
  <sheetPr codeName="Sheet15"/>
  <dimension ref="A1:E103"/>
  <sheetViews>
    <sheetView view="pageBreakPreview" topLeftCell="A59" zoomScale="70" zoomScaleNormal="100" zoomScaleSheetLayoutView="70" workbookViewId="0">
      <selection activeCell="B136" sqref="A129:P137"/>
    </sheetView>
  </sheetViews>
  <sheetFormatPr defaultColWidth="9.140625" defaultRowHeight="18.75"/>
  <cols>
    <col min="1" max="16384" width="9.140625" style="174"/>
  </cols>
  <sheetData>
    <row r="1" spans="5:5" ht="26.25">
      <c r="E1" s="179" t="s">
        <v>908</v>
      </c>
    </row>
    <row r="27" spans="5:5" ht="26.25">
      <c r="E27" s="179" t="s">
        <v>908</v>
      </c>
    </row>
    <row r="51" spans="1:5">
      <c r="A51" s="195" t="s">
        <v>909</v>
      </c>
    </row>
    <row r="53" spans="1:5" ht="26.25">
      <c r="E53" s="179" t="s">
        <v>908</v>
      </c>
    </row>
    <row r="60" spans="1:5" ht="27" customHeight="1">
      <c r="A60" s="195"/>
    </row>
    <row r="62" spans="1:5" s="195" customFormat="1"/>
    <row r="76" spans="1:5">
      <c r="A76" s="195" t="s">
        <v>910</v>
      </c>
    </row>
    <row r="77" spans="1:5">
      <c r="A77" s="195" t="s">
        <v>911</v>
      </c>
    </row>
    <row r="78" spans="1:5">
      <c r="A78" s="195" t="s">
        <v>912</v>
      </c>
    </row>
    <row r="79" spans="1:5" ht="26.25">
      <c r="E79" s="179" t="s">
        <v>908</v>
      </c>
    </row>
    <row r="102" spans="2:2">
      <c r="B102" s="195" t="s">
        <v>913</v>
      </c>
    </row>
    <row r="103" spans="2:2">
      <c r="B103" s="195" t="s">
        <v>914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F8C2-E26B-41A0-A9C8-502577B602B1}">
  <sheetPr codeName="Sheet16">
    <pageSetUpPr fitToPage="1"/>
  </sheetPr>
  <dimension ref="A1:N28"/>
  <sheetViews>
    <sheetView view="pageBreakPreview" zoomScale="55" zoomScaleNormal="115" zoomScaleSheetLayoutView="55" workbookViewId="0">
      <selection activeCell="B136" sqref="A129:P137"/>
    </sheetView>
  </sheetViews>
  <sheetFormatPr defaultColWidth="9.140625" defaultRowHeight="15.75"/>
  <cols>
    <col min="1" max="1" width="32.85546875" style="217" customWidth="1"/>
    <col min="2" max="2" width="29.85546875" style="217" customWidth="1"/>
    <col min="3" max="3" width="9.140625" style="217"/>
    <col min="4" max="4" width="29.7109375" style="217" customWidth="1"/>
    <col min="5" max="5" width="36.42578125" style="218" customWidth="1"/>
    <col min="6" max="11" width="9.140625" style="217"/>
    <col min="12" max="12" width="14.5703125" style="217" bestFit="1" customWidth="1"/>
    <col min="13" max="13" width="16.7109375" style="219" customWidth="1"/>
    <col min="14" max="14" width="22.42578125" style="219" customWidth="1"/>
    <col min="15" max="16384" width="9.140625" style="217"/>
  </cols>
  <sheetData>
    <row r="1" spans="1:14" s="197" customFormat="1" ht="25.5" customHeight="1">
      <c r="A1" s="196" t="s">
        <v>584</v>
      </c>
      <c r="C1" s="197" t="s">
        <v>915</v>
      </c>
      <c r="E1" s="198"/>
      <c r="F1" s="220" t="s">
        <v>916</v>
      </c>
    </row>
    <row r="2" spans="1:14" s="197" customFormat="1">
      <c r="A2" s="199" t="s">
        <v>917</v>
      </c>
      <c r="B2" s="199"/>
      <c r="C2" s="199" t="s">
        <v>209</v>
      </c>
      <c r="D2" s="199" t="s">
        <v>210</v>
      </c>
      <c r="E2" s="200"/>
      <c r="F2" s="199" t="s">
        <v>211</v>
      </c>
      <c r="G2" s="199" t="s">
        <v>212</v>
      </c>
      <c r="H2" s="199" t="s">
        <v>590</v>
      </c>
      <c r="I2" s="199" t="s">
        <v>591</v>
      </c>
      <c r="J2" s="199" t="s">
        <v>918</v>
      </c>
      <c r="K2" s="199" t="s">
        <v>919</v>
      </c>
      <c r="L2" s="199" t="s">
        <v>920</v>
      </c>
      <c r="M2" s="199" t="s">
        <v>921</v>
      </c>
      <c r="N2" s="199"/>
    </row>
    <row r="3" spans="1:14" s="209" customFormat="1" ht="30">
      <c r="A3" s="201" t="s">
        <v>595</v>
      </c>
      <c r="B3" s="202" t="s">
        <v>596</v>
      </c>
      <c r="C3" s="203" t="s">
        <v>597</v>
      </c>
      <c r="D3" s="203" t="s">
        <v>598</v>
      </c>
      <c r="E3" s="204" t="s">
        <v>599</v>
      </c>
      <c r="F3" s="203" t="s">
        <v>600</v>
      </c>
      <c r="G3" s="203" t="s">
        <v>601</v>
      </c>
      <c r="H3" s="203" t="s">
        <v>602</v>
      </c>
      <c r="I3" s="205" t="s">
        <v>922</v>
      </c>
      <c r="J3" s="206" t="s">
        <v>923</v>
      </c>
      <c r="K3" s="207" t="s">
        <v>624</v>
      </c>
      <c r="L3" s="201" t="s">
        <v>606</v>
      </c>
      <c r="M3" s="208" t="s">
        <v>924</v>
      </c>
      <c r="N3" s="208" t="s">
        <v>925</v>
      </c>
    </row>
    <row r="4" spans="1:14" s="209" customFormat="1" ht="30">
      <c r="A4" s="201" t="s">
        <v>607</v>
      </c>
      <c r="B4" s="202" t="s">
        <v>608</v>
      </c>
      <c r="C4" s="203" t="s">
        <v>609</v>
      </c>
      <c r="D4" s="203" t="s">
        <v>610</v>
      </c>
      <c r="E4" s="204" t="s">
        <v>611</v>
      </c>
      <c r="F4" s="203" t="s">
        <v>600</v>
      </c>
      <c r="G4" s="203" t="s">
        <v>601</v>
      </c>
      <c r="H4" s="203" t="s">
        <v>602</v>
      </c>
      <c r="I4" s="205" t="s">
        <v>926</v>
      </c>
      <c r="J4" s="206" t="s">
        <v>604</v>
      </c>
      <c r="K4" s="207" t="s">
        <v>624</v>
      </c>
      <c r="L4" s="201" t="s">
        <v>614</v>
      </c>
      <c r="M4" s="208" t="s">
        <v>924</v>
      </c>
      <c r="N4" s="208" t="s">
        <v>925</v>
      </c>
    </row>
    <row r="5" spans="1:14" s="209" customFormat="1" ht="30">
      <c r="A5" s="201" t="s">
        <v>615</v>
      </c>
      <c r="B5" s="202" t="s">
        <v>616</v>
      </c>
      <c r="C5" s="203" t="s">
        <v>617</v>
      </c>
      <c r="D5" s="203" t="s">
        <v>618</v>
      </c>
      <c r="E5" s="204" t="s">
        <v>619</v>
      </c>
      <c r="F5" s="203" t="s">
        <v>620</v>
      </c>
      <c r="G5" s="203" t="s">
        <v>601</v>
      </c>
      <c r="H5" s="203" t="s">
        <v>621</v>
      </c>
      <c r="I5" s="205" t="s">
        <v>927</v>
      </c>
      <c r="J5" s="206" t="s">
        <v>928</v>
      </c>
      <c r="K5" s="207" t="s">
        <v>624</v>
      </c>
      <c r="L5" s="201" t="s">
        <v>623</v>
      </c>
      <c r="M5" s="208" t="s">
        <v>929</v>
      </c>
      <c r="N5" s="208" t="s">
        <v>930</v>
      </c>
    </row>
    <row r="6" spans="1:14" s="209" customFormat="1">
      <c r="A6" s="201" t="s">
        <v>627</v>
      </c>
      <c r="B6" s="202" t="s">
        <v>628</v>
      </c>
      <c r="C6" s="203" t="s">
        <v>629</v>
      </c>
      <c r="D6" s="203" t="s">
        <v>618</v>
      </c>
      <c r="E6" s="204" t="s">
        <v>619</v>
      </c>
      <c r="F6" s="203" t="s">
        <v>620</v>
      </c>
      <c r="G6" s="203" t="s">
        <v>601</v>
      </c>
      <c r="H6" s="203" t="s">
        <v>621</v>
      </c>
      <c r="I6" s="205" t="s">
        <v>630</v>
      </c>
      <c r="J6" s="206" t="s">
        <v>631</v>
      </c>
      <c r="K6" s="207" t="s">
        <v>624</v>
      </c>
      <c r="L6" s="201" t="s">
        <v>631</v>
      </c>
      <c r="M6" s="210"/>
      <c r="N6" s="210"/>
    </row>
    <row r="7" spans="1:14" s="209" customFormat="1" ht="30">
      <c r="A7" s="201" t="s">
        <v>632</v>
      </c>
      <c r="B7" s="202" t="s">
        <v>633</v>
      </c>
      <c r="C7" s="203" t="s">
        <v>634</v>
      </c>
      <c r="D7" s="203" t="s">
        <v>635</v>
      </c>
      <c r="E7" s="204" t="s">
        <v>636</v>
      </c>
      <c r="F7" s="203" t="s">
        <v>620</v>
      </c>
      <c r="G7" s="203" t="s">
        <v>601</v>
      </c>
      <c r="H7" s="203" t="s">
        <v>637</v>
      </c>
      <c r="I7" s="205" t="s">
        <v>931</v>
      </c>
      <c r="J7" s="206" t="s">
        <v>932</v>
      </c>
      <c r="K7" s="211" t="s">
        <v>933</v>
      </c>
      <c r="L7" s="201" t="s">
        <v>639</v>
      </c>
      <c r="M7" s="208" t="s">
        <v>934</v>
      </c>
      <c r="N7" s="208" t="s">
        <v>935</v>
      </c>
    </row>
    <row r="8" spans="1:14" s="209" customFormat="1" ht="30">
      <c r="A8" s="201" t="s">
        <v>641</v>
      </c>
      <c r="B8" s="202" t="s">
        <v>936</v>
      </c>
      <c r="C8" s="203" t="s">
        <v>937</v>
      </c>
      <c r="D8" s="203" t="s">
        <v>644</v>
      </c>
      <c r="E8" s="204" t="s">
        <v>645</v>
      </c>
      <c r="F8" s="203" t="s">
        <v>620</v>
      </c>
      <c r="G8" s="203" t="s">
        <v>601</v>
      </c>
      <c r="H8" s="203" t="s">
        <v>621</v>
      </c>
      <c r="I8" s="205" t="s">
        <v>707</v>
      </c>
      <c r="J8" s="206" t="s">
        <v>646</v>
      </c>
      <c r="K8" s="207" t="s">
        <v>624</v>
      </c>
      <c r="L8" s="201" t="s">
        <v>631</v>
      </c>
      <c r="M8" s="208" t="s">
        <v>938</v>
      </c>
      <c r="N8" s="208" t="s">
        <v>939</v>
      </c>
    </row>
    <row r="9" spans="1:14" s="209" customFormat="1" ht="30">
      <c r="A9" s="201" t="s">
        <v>650</v>
      </c>
      <c r="B9" s="202" t="s">
        <v>651</v>
      </c>
      <c r="C9" s="203" t="s">
        <v>652</v>
      </c>
      <c r="D9" s="203" t="s">
        <v>653</v>
      </c>
      <c r="E9" s="204" t="s">
        <v>654</v>
      </c>
      <c r="F9" s="203" t="s">
        <v>620</v>
      </c>
      <c r="G9" s="203" t="s">
        <v>601</v>
      </c>
      <c r="H9" s="203" t="s">
        <v>637</v>
      </c>
      <c r="I9" s="205" t="s">
        <v>940</v>
      </c>
      <c r="J9" s="206" t="s">
        <v>784</v>
      </c>
      <c r="K9" s="207" t="s">
        <v>637</v>
      </c>
      <c r="L9" s="201" t="s">
        <v>941</v>
      </c>
      <c r="M9" s="208" t="s">
        <v>942</v>
      </c>
      <c r="N9" s="208" t="s">
        <v>943</v>
      </c>
    </row>
    <row r="10" spans="1:14" s="209" customFormat="1" ht="31.5">
      <c r="A10" s="201" t="s">
        <v>658</v>
      </c>
      <c r="B10" s="202" t="s">
        <v>659</v>
      </c>
      <c r="C10" s="203" t="s">
        <v>660</v>
      </c>
      <c r="D10" s="203" t="s">
        <v>661</v>
      </c>
      <c r="E10" s="204" t="s">
        <v>662</v>
      </c>
      <c r="F10" s="203" t="s">
        <v>620</v>
      </c>
      <c r="G10" s="203" t="s">
        <v>663</v>
      </c>
      <c r="H10" s="203" t="s">
        <v>664</v>
      </c>
      <c r="I10" s="205" t="s">
        <v>944</v>
      </c>
      <c r="J10" s="206" t="s">
        <v>945</v>
      </c>
      <c r="K10" s="211" t="s">
        <v>933</v>
      </c>
      <c r="L10" s="201" t="s">
        <v>666</v>
      </c>
      <c r="M10" s="208" t="s">
        <v>946</v>
      </c>
      <c r="N10" s="208" t="s">
        <v>947</v>
      </c>
    </row>
    <row r="11" spans="1:14" s="209" customFormat="1" ht="30">
      <c r="A11" s="201" t="s">
        <v>669</v>
      </c>
      <c r="B11" s="202" t="s">
        <v>670</v>
      </c>
      <c r="C11" s="203" t="s">
        <v>948</v>
      </c>
      <c r="D11" s="203" t="s">
        <v>672</v>
      </c>
      <c r="E11" s="204" t="s">
        <v>673</v>
      </c>
      <c r="F11" s="203" t="s">
        <v>620</v>
      </c>
      <c r="G11" s="203" t="s">
        <v>663</v>
      </c>
      <c r="H11" s="203" t="s">
        <v>664</v>
      </c>
      <c r="I11" s="205" t="s">
        <v>949</v>
      </c>
      <c r="J11" s="206" t="s">
        <v>950</v>
      </c>
      <c r="K11" s="207" t="s">
        <v>624</v>
      </c>
      <c r="L11" s="201" t="s">
        <v>676</v>
      </c>
      <c r="M11" s="208" t="s">
        <v>946</v>
      </c>
      <c r="N11" s="208" t="s">
        <v>947</v>
      </c>
    </row>
    <row r="12" spans="1:14" s="209" customFormat="1" ht="30">
      <c r="A12" s="201" t="s">
        <v>678</v>
      </c>
      <c r="B12" s="202" t="s">
        <v>679</v>
      </c>
      <c r="C12" s="203" t="s">
        <v>951</v>
      </c>
      <c r="D12" s="203" t="s">
        <v>681</v>
      </c>
      <c r="E12" s="204" t="s">
        <v>673</v>
      </c>
      <c r="F12" s="203" t="s">
        <v>620</v>
      </c>
      <c r="G12" s="203" t="s">
        <v>663</v>
      </c>
      <c r="H12" s="203" t="s">
        <v>664</v>
      </c>
      <c r="I12" s="205" t="s">
        <v>952</v>
      </c>
      <c r="J12" s="206" t="s">
        <v>953</v>
      </c>
      <c r="K12" s="207" t="s">
        <v>624</v>
      </c>
      <c r="L12" s="201" t="s">
        <v>685</v>
      </c>
      <c r="M12" s="208" t="s">
        <v>946</v>
      </c>
      <c r="N12" s="208" t="s">
        <v>947</v>
      </c>
    </row>
    <row r="13" spans="1:14" s="209" customFormat="1" ht="31.5">
      <c r="A13" s="201" t="s">
        <v>686</v>
      </c>
      <c r="B13" s="202" t="s">
        <v>687</v>
      </c>
      <c r="C13" s="203" t="s">
        <v>954</v>
      </c>
      <c r="D13" s="203" t="s">
        <v>689</v>
      </c>
      <c r="E13" s="204" t="s">
        <v>690</v>
      </c>
      <c r="F13" s="203" t="s">
        <v>600</v>
      </c>
      <c r="G13" s="203" t="s">
        <v>663</v>
      </c>
      <c r="H13" s="203" t="s">
        <v>602</v>
      </c>
      <c r="I13" s="205" t="s">
        <v>955</v>
      </c>
      <c r="J13" s="206" t="s">
        <v>956</v>
      </c>
      <c r="K13" s="207" t="s">
        <v>684</v>
      </c>
      <c r="L13" s="201" t="s">
        <v>692</v>
      </c>
      <c r="M13" s="208" t="s">
        <v>946</v>
      </c>
      <c r="N13" s="208" t="s">
        <v>947</v>
      </c>
    </row>
    <row r="14" spans="1:14" s="209" customFormat="1" ht="31.5">
      <c r="A14" s="201" t="s">
        <v>694</v>
      </c>
      <c r="B14" s="202" t="s">
        <v>695</v>
      </c>
      <c r="C14" s="203" t="s">
        <v>957</v>
      </c>
      <c r="D14" s="203" t="s">
        <v>697</v>
      </c>
      <c r="E14" s="204" t="s">
        <v>850</v>
      </c>
      <c r="F14" s="203" t="s">
        <v>600</v>
      </c>
      <c r="G14" s="203" t="s">
        <v>663</v>
      </c>
      <c r="H14" s="203" t="s">
        <v>602</v>
      </c>
      <c r="I14" s="205" t="s">
        <v>955</v>
      </c>
      <c r="J14" s="206" t="s">
        <v>958</v>
      </c>
      <c r="K14" s="207" t="s">
        <v>624</v>
      </c>
      <c r="L14" s="201" t="s">
        <v>692</v>
      </c>
      <c r="M14" s="208" t="s">
        <v>946</v>
      </c>
      <c r="N14" s="208" t="s">
        <v>947</v>
      </c>
    </row>
    <row r="15" spans="1:14" s="209" customFormat="1" ht="30">
      <c r="A15" s="201" t="s">
        <v>702</v>
      </c>
      <c r="B15" s="202" t="s">
        <v>703</v>
      </c>
      <c r="C15" s="203" t="s">
        <v>704</v>
      </c>
      <c r="D15" s="203" t="s">
        <v>705</v>
      </c>
      <c r="E15" s="204" t="s">
        <v>706</v>
      </c>
      <c r="F15" s="203" t="s">
        <v>620</v>
      </c>
      <c r="G15" s="203" t="s">
        <v>601</v>
      </c>
      <c r="H15" s="203" t="s">
        <v>621</v>
      </c>
      <c r="I15" s="205" t="s">
        <v>707</v>
      </c>
      <c r="J15" s="206" t="s">
        <v>933</v>
      </c>
      <c r="K15" s="207" t="s">
        <v>647</v>
      </c>
      <c r="L15" s="201" t="s">
        <v>646</v>
      </c>
      <c r="M15" s="208" t="s">
        <v>959</v>
      </c>
      <c r="N15" s="208" t="s">
        <v>960</v>
      </c>
    </row>
    <row r="16" spans="1:14" s="209" customFormat="1" ht="45">
      <c r="A16" s="201" t="s">
        <v>708</v>
      </c>
      <c r="B16" s="202" t="s">
        <v>709</v>
      </c>
      <c r="C16" s="203" t="s">
        <v>961</v>
      </c>
      <c r="D16" s="203" t="s">
        <v>711</v>
      </c>
      <c r="E16" s="204" t="s">
        <v>712</v>
      </c>
      <c r="F16" s="203" t="s">
        <v>600</v>
      </c>
      <c r="G16" s="203" t="s">
        <v>601</v>
      </c>
      <c r="H16" s="203" t="s">
        <v>602</v>
      </c>
      <c r="I16" s="205" t="s">
        <v>713</v>
      </c>
      <c r="J16" s="206" t="s">
        <v>962</v>
      </c>
      <c r="K16" s="207" t="s">
        <v>602</v>
      </c>
      <c r="L16" s="201" t="s">
        <v>714</v>
      </c>
      <c r="M16" s="208" t="s">
        <v>959</v>
      </c>
      <c r="N16" s="208" t="s">
        <v>960</v>
      </c>
    </row>
    <row r="17" spans="1:14" s="209" customFormat="1" ht="30">
      <c r="A17" s="201" t="s">
        <v>717</v>
      </c>
      <c r="B17" s="202" t="s">
        <v>718</v>
      </c>
      <c r="C17" s="203" t="s">
        <v>963</v>
      </c>
      <c r="D17" s="203" t="s">
        <v>720</v>
      </c>
      <c r="E17" s="204" t="s">
        <v>721</v>
      </c>
      <c r="F17" s="203" t="s">
        <v>620</v>
      </c>
      <c r="G17" s="203" t="s">
        <v>601</v>
      </c>
      <c r="H17" s="203" t="s">
        <v>637</v>
      </c>
      <c r="I17" s="205" t="s">
        <v>964</v>
      </c>
      <c r="J17" s="206" t="s">
        <v>965</v>
      </c>
      <c r="K17" s="207" t="s">
        <v>624</v>
      </c>
      <c r="L17" s="201" t="s">
        <v>723</v>
      </c>
      <c r="M17" s="208" t="s">
        <v>966</v>
      </c>
      <c r="N17" s="208" t="s">
        <v>967</v>
      </c>
    </row>
    <row r="18" spans="1:14" s="209" customFormat="1" ht="30">
      <c r="A18" s="201" t="s">
        <v>726</v>
      </c>
      <c r="B18" s="202" t="s">
        <v>727</v>
      </c>
      <c r="C18" s="203" t="s">
        <v>968</v>
      </c>
      <c r="D18" s="203" t="s">
        <v>729</v>
      </c>
      <c r="E18" s="204" t="s">
        <v>690</v>
      </c>
      <c r="F18" s="203" t="s">
        <v>620</v>
      </c>
      <c r="G18" s="203" t="s">
        <v>663</v>
      </c>
      <c r="H18" s="203" t="s">
        <v>637</v>
      </c>
      <c r="I18" s="205" t="s">
        <v>763</v>
      </c>
      <c r="J18" s="206" t="s">
        <v>765</v>
      </c>
      <c r="K18" s="207" t="s">
        <v>624</v>
      </c>
      <c r="L18" s="201" t="s">
        <v>639</v>
      </c>
      <c r="M18" s="208" t="s">
        <v>946</v>
      </c>
      <c r="N18" s="208" t="s">
        <v>969</v>
      </c>
    </row>
    <row r="19" spans="1:14" s="209" customFormat="1" ht="30">
      <c r="A19" s="201" t="s">
        <v>730</v>
      </c>
      <c r="B19" s="202" t="s">
        <v>731</v>
      </c>
      <c r="C19" s="203" t="s">
        <v>970</v>
      </c>
      <c r="D19" s="203" t="s">
        <v>733</v>
      </c>
      <c r="E19" s="204" t="s">
        <v>734</v>
      </c>
      <c r="F19" s="203" t="s">
        <v>620</v>
      </c>
      <c r="G19" s="203" t="s">
        <v>663</v>
      </c>
      <c r="H19" s="203" t="s">
        <v>637</v>
      </c>
      <c r="I19" s="205" t="s">
        <v>971</v>
      </c>
      <c r="J19" s="206" t="s">
        <v>972</v>
      </c>
      <c r="K19" s="211" t="s">
        <v>973</v>
      </c>
      <c r="L19" s="201" t="s">
        <v>736</v>
      </c>
      <c r="M19" s="208" t="s">
        <v>946</v>
      </c>
      <c r="N19" s="208" t="s">
        <v>969</v>
      </c>
    </row>
    <row r="20" spans="1:14" s="209" customFormat="1" ht="30">
      <c r="A20" s="201" t="s">
        <v>737</v>
      </c>
      <c r="B20" s="202" t="s">
        <v>738</v>
      </c>
      <c r="C20" s="203" t="s">
        <v>974</v>
      </c>
      <c r="D20" s="203" t="s">
        <v>740</v>
      </c>
      <c r="E20" s="204" t="s">
        <v>741</v>
      </c>
      <c r="F20" s="203" t="s">
        <v>620</v>
      </c>
      <c r="G20" s="203" t="s">
        <v>663</v>
      </c>
      <c r="H20" s="203" t="s">
        <v>637</v>
      </c>
      <c r="I20" s="205" t="s">
        <v>742</v>
      </c>
      <c r="J20" s="206" t="s">
        <v>743</v>
      </c>
      <c r="K20" s="207" t="s">
        <v>624</v>
      </c>
      <c r="L20" s="201" t="s">
        <v>743</v>
      </c>
      <c r="M20" s="210"/>
      <c r="N20" s="210"/>
    </row>
    <row r="21" spans="1:14" s="209" customFormat="1" ht="30">
      <c r="A21" s="201" t="s">
        <v>744</v>
      </c>
      <c r="B21" s="202" t="s">
        <v>745</v>
      </c>
      <c r="C21" s="203" t="s">
        <v>746</v>
      </c>
      <c r="D21" s="203" t="s">
        <v>747</v>
      </c>
      <c r="E21" s="204" t="s">
        <v>748</v>
      </c>
      <c r="F21" s="203" t="s">
        <v>620</v>
      </c>
      <c r="G21" s="203" t="s">
        <v>663</v>
      </c>
      <c r="H21" s="203" t="s">
        <v>637</v>
      </c>
      <c r="I21" s="205" t="s">
        <v>749</v>
      </c>
      <c r="J21" s="206" t="s">
        <v>750</v>
      </c>
      <c r="K21" s="207" t="s">
        <v>624</v>
      </c>
      <c r="L21" s="201" t="s">
        <v>750</v>
      </c>
      <c r="M21" s="210"/>
      <c r="N21" s="210"/>
    </row>
    <row r="22" spans="1:14" s="209" customFormat="1">
      <c r="A22" s="201" t="s">
        <v>751</v>
      </c>
      <c r="B22" s="202" t="s">
        <v>752</v>
      </c>
      <c r="C22" s="203" t="s">
        <v>753</v>
      </c>
      <c r="D22" s="203" t="s">
        <v>754</v>
      </c>
      <c r="E22" s="204" t="s">
        <v>755</v>
      </c>
      <c r="F22" s="203" t="s">
        <v>620</v>
      </c>
      <c r="G22" s="203" t="s">
        <v>601</v>
      </c>
      <c r="H22" s="203" t="s">
        <v>621</v>
      </c>
      <c r="I22" s="205" t="s">
        <v>756</v>
      </c>
      <c r="J22" s="206" t="s">
        <v>975</v>
      </c>
      <c r="K22" s="207" t="s">
        <v>647</v>
      </c>
      <c r="L22" s="201" t="s">
        <v>757</v>
      </c>
      <c r="M22" s="210"/>
      <c r="N22" s="210"/>
    </row>
    <row r="23" spans="1:14" s="209" customFormat="1" ht="45">
      <c r="A23" s="201" t="s">
        <v>758</v>
      </c>
      <c r="B23" s="202" t="s">
        <v>759</v>
      </c>
      <c r="C23" s="203" t="s">
        <v>760</v>
      </c>
      <c r="D23" s="203" t="s">
        <v>761</v>
      </c>
      <c r="E23" s="204" t="s">
        <v>762</v>
      </c>
      <c r="F23" s="203" t="s">
        <v>600</v>
      </c>
      <c r="G23" s="203" t="s">
        <v>601</v>
      </c>
      <c r="H23" s="203" t="s">
        <v>621</v>
      </c>
      <c r="I23" s="205" t="s">
        <v>976</v>
      </c>
      <c r="J23" s="206" t="s">
        <v>977</v>
      </c>
      <c r="K23" s="207" t="s">
        <v>624</v>
      </c>
      <c r="L23" s="201" t="s">
        <v>765</v>
      </c>
      <c r="M23" s="208" t="s">
        <v>978</v>
      </c>
      <c r="N23" s="208" t="s">
        <v>979</v>
      </c>
    </row>
    <row r="24" spans="1:14" s="209" customFormat="1" ht="30">
      <c r="A24" s="201" t="s">
        <v>767</v>
      </c>
      <c r="B24" s="202" t="s">
        <v>768</v>
      </c>
      <c r="C24" s="203" t="s">
        <v>769</v>
      </c>
      <c r="D24" s="203" t="s">
        <v>770</v>
      </c>
      <c r="E24" s="204" t="s">
        <v>771</v>
      </c>
      <c r="F24" s="203" t="s">
        <v>620</v>
      </c>
      <c r="G24" s="203" t="s">
        <v>601</v>
      </c>
      <c r="H24" s="203" t="s">
        <v>621</v>
      </c>
      <c r="I24" s="205" t="s">
        <v>772</v>
      </c>
      <c r="J24" s="206" t="s">
        <v>773</v>
      </c>
      <c r="K24" s="207" t="s">
        <v>624</v>
      </c>
      <c r="L24" s="201" t="s">
        <v>773</v>
      </c>
      <c r="M24" s="210"/>
      <c r="N24" s="210"/>
    </row>
    <row r="25" spans="1:14" s="209" customFormat="1" ht="30">
      <c r="A25" s="201" t="s">
        <v>779</v>
      </c>
      <c r="B25" s="202" t="s">
        <v>780</v>
      </c>
      <c r="C25" s="203" t="s">
        <v>781</v>
      </c>
      <c r="D25" s="203" t="s">
        <v>782</v>
      </c>
      <c r="E25" s="204" t="s">
        <v>777</v>
      </c>
      <c r="F25" s="203" t="s">
        <v>620</v>
      </c>
      <c r="G25" s="203" t="s">
        <v>601</v>
      </c>
      <c r="H25" s="203" t="s">
        <v>621</v>
      </c>
      <c r="I25" s="205" t="s">
        <v>783</v>
      </c>
      <c r="J25" s="206" t="s">
        <v>784</v>
      </c>
      <c r="K25" s="207" t="s">
        <v>624</v>
      </c>
      <c r="L25" s="201" t="s">
        <v>784</v>
      </c>
      <c r="M25" s="210"/>
      <c r="N25" s="210"/>
    </row>
    <row r="26" spans="1:14" s="209" customFormat="1" ht="45">
      <c r="A26" s="201" t="s">
        <v>785</v>
      </c>
      <c r="B26" s="202" t="s">
        <v>786</v>
      </c>
      <c r="C26" s="203" t="s">
        <v>980</v>
      </c>
      <c r="D26" s="212"/>
      <c r="E26" s="213"/>
      <c r="F26" s="203" t="s">
        <v>620</v>
      </c>
      <c r="G26" s="203" t="s">
        <v>601</v>
      </c>
      <c r="H26" s="203" t="s">
        <v>621</v>
      </c>
      <c r="I26" s="205" t="s">
        <v>778</v>
      </c>
      <c r="J26" s="206" t="s">
        <v>624</v>
      </c>
      <c r="K26" s="207" t="s">
        <v>624</v>
      </c>
      <c r="L26" s="201" t="s">
        <v>789</v>
      </c>
      <c r="M26" s="208" t="s">
        <v>981</v>
      </c>
      <c r="N26" s="208" t="s">
        <v>982</v>
      </c>
    </row>
    <row r="27" spans="1:14" s="209" customFormat="1" ht="45">
      <c r="A27" s="201" t="s">
        <v>791</v>
      </c>
      <c r="B27" s="202" t="s">
        <v>792</v>
      </c>
      <c r="C27" s="203" t="s">
        <v>983</v>
      </c>
      <c r="D27" s="212"/>
      <c r="E27" s="213"/>
      <c r="F27" s="203" t="s">
        <v>620</v>
      </c>
      <c r="G27" s="203" t="s">
        <v>601</v>
      </c>
      <c r="H27" s="203" t="s">
        <v>621</v>
      </c>
      <c r="I27" s="205" t="s">
        <v>778</v>
      </c>
      <c r="J27" s="206" t="s">
        <v>624</v>
      </c>
      <c r="K27" s="207" t="s">
        <v>624</v>
      </c>
      <c r="L27" s="201" t="s">
        <v>623</v>
      </c>
      <c r="M27" s="208" t="s">
        <v>981</v>
      </c>
      <c r="N27" s="208" t="s">
        <v>982</v>
      </c>
    </row>
    <row r="28" spans="1:14" s="214" customFormat="1">
      <c r="E28" s="215"/>
      <c r="M28" s="216"/>
      <c r="N28" s="216"/>
    </row>
  </sheetData>
  <pageMargins left="0.7" right="0.7" top="0.75" bottom="0.75" header="0.3" footer="0.3"/>
  <pageSetup paperSize="9" scale="5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624-DB30-4903-84CB-2C2A62386E68}">
  <sheetPr codeName="Sheet17"/>
  <dimension ref="A1:I27"/>
  <sheetViews>
    <sheetView view="pageBreakPreview" zoomScale="115" zoomScaleNormal="130" zoomScaleSheetLayoutView="115" workbookViewId="0">
      <selection activeCell="B136" sqref="A129:P137"/>
    </sheetView>
  </sheetViews>
  <sheetFormatPr defaultColWidth="9.140625" defaultRowHeight="15"/>
  <cols>
    <col min="1" max="1" width="20" style="175" customWidth="1"/>
    <col min="2" max="2" width="15.42578125" style="192" customWidth="1"/>
    <col min="3" max="3" width="9.140625" style="175"/>
    <col min="4" max="4" width="22" style="175" customWidth="1"/>
    <col min="5" max="5" width="15" style="192" customWidth="1"/>
    <col min="6" max="16384" width="9.140625" style="175"/>
  </cols>
  <sheetData>
    <row r="1" spans="1:9" s="181" customFormat="1" ht="14.1" customHeight="1">
      <c r="A1" s="180" t="s">
        <v>984</v>
      </c>
      <c r="B1" s="186" t="s">
        <v>985</v>
      </c>
      <c r="E1" s="221" t="s">
        <v>986</v>
      </c>
      <c r="H1" s="173" t="s">
        <v>987</v>
      </c>
    </row>
    <row r="2" spans="1:9" s="182" customFormat="1" ht="18">
      <c r="A2" s="182" t="s">
        <v>988</v>
      </c>
      <c r="B2" s="187"/>
      <c r="C2" s="182" t="s">
        <v>989</v>
      </c>
      <c r="D2" s="182" t="s">
        <v>990</v>
      </c>
      <c r="E2" s="187"/>
      <c r="F2" s="182" t="s">
        <v>991</v>
      </c>
      <c r="G2" s="182" t="s">
        <v>212</v>
      </c>
      <c r="H2" s="182" t="s">
        <v>590</v>
      </c>
      <c r="I2" s="182" t="s">
        <v>35</v>
      </c>
    </row>
    <row r="3" spans="1:9" s="181" customFormat="1" ht="18">
      <c r="A3" s="183" t="s">
        <v>992</v>
      </c>
      <c r="B3" s="188" t="s">
        <v>596</v>
      </c>
      <c r="C3" s="183" t="s">
        <v>993</v>
      </c>
      <c r="D3" s="183" t="s">
        <v>994</v>
      </c>
      <c r="E3" s="188" t="s">
        <v>599</v>
      </c>
      <c r="F3" s="183" t="s">
        <v>995</v>
      </c>
      <c r="G3" s="189" t="s">
        <v>996</v>
      </c>
      <c r="H3" s="183" t="s">
        <v>997</v>
      </c>
      <c r="I3" s="190" t="s">
        <v>998</v>
      </c>
    </row>
    <row r="4" spans="1:9" s="181" customFormat="1" ht="18">
      <c r="A4" s="183" t="s">
        <v>999</v>
      </c>
      <c r="B4" s="188" t="s">
        <v>608</v>
      </c>
      <c r="C4" s="183" t="s">
        <v>1000</v>
      </c>
      <c r="D4" s="183" t="s">
        <v>1001</v>
      </c>
      <c r="E4" s="188" t="s">
        <v>611</v>
      </c>
      <c r="F4" s="183" t="s">
        <v>995</v>
      </c>
      <c r="G4" s="189" t="s">
        <v>996</v>
      </c>
      <c r="H4" s="183" t="s">
        <v>997</v>
      </c>
      <c r="I4" s="190" t="s">
        <v>1002</v>
      </c>
    </row>
    <row r="5" spans="1:9" s="181" customFormat="1" ht="18">
      <c r="A5" s="183" t="s">
        <v>1003</v>
      </c>
      <c r="B5" s="188" t="s">
        <v>616</v>
      </c>
      <c r="C5" s="183" t="s">
        <v>1004</v>
      </c>
      <c r="D5" s="183" t="s">
        <v>1005</v>
      </c>
      <c r="E5" s="188" t="s">
        <v>619</v>
      </c>
      <c r="F5" s="183" t="s">
        <v>1006</v>
      </c>
      <c r="G5" s="189" t="s">
        <v>996</v>
      </c>
      <c r="H5" s="183" t="s">
        <v>1007</v>
      </c>
      <c r="I5" s="190" t="s">
        <v>1008</v>
      </c>
    </row>
    <row r="6" spans="1:9" s="181" customFormat="1" ht="18">
      <c r="A6" s="183" t="s">
        <v>1009</v>
      </c>
      <c r="B6" s="188" t="s">
        <v>628</v>
      </c>
      <c r="C6" s="183" t="s">
        <v>1010</v>
      </c>
      <c r="D6" s="183" t="s">
        <v>1005</v>
      </c>
      <c r="E6" s="188" t="s">
        <v>619</v>
      </c>
      <c r="F6" s="183" t="s">
        <v>1006</v>
      </c>
      <c r="G6" s="189" t="s">
        <v>996</v>
      </c>
      <c r="H6" s="183" t="s">
        <v>1007</v>
      </c>
      <c r="I6" s="190" t="s">
        <v>1011</v>
      </c>
    </row>
    <row r="7" spans="1:9" s="181" customFormat="1" ht="18">
      <c r="A7" s="183" t="s">
        <v>1012</v>
      </c>
      <c r="B7" s="188" t="s">
        <v>633</v>
      </c>
      <c r="C7" s="183" t="s">
        <v>1013</v>
      </c>
      <c r="D7" s="183" t="s">
        <v>1014</v>
      </c>
      <c r="E7" s="188" t="s">
        <v>636</v>
      </c>
      <c r="F7" s="183" t="s">
        <v>1006</v>
      </c>
      <c r="G7" s="189" t="s">
        <v>996</v>
      </c>
      <c r="H7" s="183" t="s">
        <v>1015</v>
      </c>
      <c r="I7" s="190" t="s">
        <v>1016</v>
      </c>
    </row>
    <row r="8" spans="1:9" s="181" customFormat="1" ht="18">
      <c r="A8" s="183" t="s">
        <v>1017</v>
      </c>
      <c r="B8" s="188" t="s">
        <v>936</v>
      </c>
      <c r="C8" s="183" t="s">
        <v>1018</v>
      </c>
      <c r="D8" s="183" t="s">
        <v>1019</v>
      </c>
      <c r="E8" s="188" t="s">
        <v>645</v>
      </c>
      <c r="F8" s="183" t="s">
        <v>1006</v>
      </c>
      <c r="G8" s="189" t="s">
        <v>996</v>
      </c>
      <c r="H8" s="183" t="s">
        <v>1007</v>
      </c>
      <c r="I8" s="190" t="s">
        <v>1011</v>
      </c>
    </row>
    <row r="9" spans="1:9" s="181" customFormat="1" ht="18">
      <c r="A9" s="183" t="s">
        <v>1020</v>
      </c>
      <c r="B9" s="188" t="s">
        <v>651</v>
      </c>
      <c r="C9" s="183" t="s">
        <v>1021</v>
      </c>
      <c r="D9" s="183" t="s">
        <v>1022</v>
      </c>
      <c r="E9" s="188" t="s">
        <v>654</v>
      </c>
      <c r="F9" s="183" t="s">
        <v>1006</v>
      </c>
      <c r="G9" s="189" t="s">
        <v>996</v>
      </c>
      <c r="H9" s="183" t="s">
        <v>1015</v>
      </c>
      <c r="I9" s="190" t="s">
        <v>1023</v>
      </c>
    </row>
    <row r="10" spans="1:9" s="181" customFormat="1">
      <c r="A10" s="183" t="s">
        <v>1024</v>
      </c>
      <c r="B10" s="188" t="s">
        <v>659</v>
      </c>
      <c r="C10" s="183" t="s">
        <v>1025</v>
      </c>
      <c r="D10" s="183" t="s">
        <v>1026</v>
      </c>
      <c r="E10" s="188" t="s">
        <v>662</v>
      </c>
      <c r="F10" s="183" t="s">
        <v>1006</v>
      </c>
      <c r="G10" s="189" t="s">
        <v>1027</v>
      </c>
      <c r="H10" s="183" t="s">
        <v>1028</v>
      </c>
      <c r="I10" s="190" t="s">
        <v>1029</v>
      </c>
    </row>
    <row r="11" spans="1:9" s="181" customFormat="1" ht="18">
      <c r="A11" s="183" t="s">
        <v>1030</v>
      </c>
      <c r="B11" s="188" t="s">
        <v>670</v>
      </c>
      <c r="C11" s="183" t="s">
        <v>1031</v>
      </c>
      <c r="D11" s="183" t="s">
        <v>1032</v>
      </c>
      <c r="E11" s="188" t="s">
        <v>673</v>
      </c>
      <c r="F11" s="183" t="s">
        <v>1006</v>
      </c>
      <c r="G11" s="189" t="s">
        <v>1027</v>
      </c>
      <c r="H11" s="183" t="s">
        <v>1028</v>
      </c>
      <c r="I11" s="190" t="s">
        <v>1033</v>
      </c>
    </row>
    <row r="12" spans="1:9" s="181" customFormat="1" ht="18">
      <c r="A12" s="183" t="s">
        <v>1034</v>
      </c>
      <c r="B12" s="188" t="s">
        <v>679</v>
      </c>
      <c r="C12" s="183" t="s">
        <v>1035</v>
      </c>
      <c r="D12" s="183" t="s">
        <v>1036</v>
      </c>
      <c r="E12" s="188" t="s">
        <v>673</v>
      </c>
      <c r="F12" s="183" t="s">
        <v>1006</v>
      </c>
      <c r="G12" s="189" t="s">
        <v>1027</v>
      </c>
      <c r="H12" s="183" t="s">
        <v>1028</v>
      </c>
      <c r="I12" s="190" t="s">
        <v>1037</v>
      </c>
    </row>
    <row r="13" spans="1:9" s="181" customFormat="1" ht="18">
      <c r="A13" s="183" t="s">
        <v>1038</v>
      </c>
      <c r="B13" s="188" t="s">
        <v>687</v>
      </c>
      <c r="C13" s="183" t="s">
        <v>1039</v>
      </c>
      <c r="D13" s="183" t="s">
        <v>1040</v>
      </c>
      <c r="E13" s="188" t="s">
        <v>690</v>
      </c>
      <c r="F13" s="183" t="s">
        <v>995</v>
      </c>
      <c r="G13" s="189" t="s">
        <v>1027</v>
      </c>
      <c r="H13" s="183" t="s">
        <v>997</v>
      </c>
      <c r="I13" s="190" t="s">
        <v>1041</v>
      </c>
    </row>
    <row r="14" spans="1:9" s="181" customFormat="1">
      <c r="A14" s="183" t="s">
        <v>1042</v>
      </c>
      <c r="B14" s="188" t="s">
        <v>695</v>
      </c>
      <c r="C14" s="183" t="s">
        <v>1043</v>
      </c>
      <c r="D14" s="183" t="s">
        <v>1044</v>
      </c>
      <c r="E14" s="188" t="s">
        <v>850</v>
      </c>
      <c r="F14" s="183" t="s">
        <v>995</v>
      </c>
      <c r="G14" s="189" t="s">
        <v>1027</v>
      </c>
      <c r="H14" s="183" t="s">
        <v>997</v>
      </c>
      <c r="I14" s="190" t="s">
        <v>1041</v>
      </c>
    </row>
    <row r="15" spans="1:9" s="181" customFormat="1">
      <c r="A15" s="183" t="s">
        <v>1045</v>
      </c>
      <c r="B15" s="188" t="s">
        <v>703</v>
      </c>
      <c r="C15" s="183" t="s">
        <v>1046</v>
      </c>
      <c r="D15" s="183" t="s">
        <v>1047</v>
      </c>
      <c r="E15" s="188" t="s">
        <v>706</v>
      </c>
      <c r="F15" s="183" t="s">
        <v>1006</v>
      </c>
      <c r="G15" s="189" t="s">
        <v>996</v>
      </c>
      <c r="H15" s="183" t="s">
        <v>1007</v>
      </c>
      <c r="I15" s="190" t="s">
        <v>1048</v>
      </c>
    </row>
    <row r="16" spans="1:9" s="181" customFormat="1" ht="27">
      <c r="A16" s="185" t="s">
        <v>481</v>
      </c>
      <c r="B16" s="188" t="s">
        <v>709</v>
      </c>
      <c r="C16" s="183" t="s">
        <v>1049</v>
      </c>
      <c r="D16" s="183" t="s">
        <v>1050</v>
      </c>
      <c r="E16" s="188" t="s">
        <v>712</v>
      </c>
      <c r="F16" s="183" t="s">
        <v>995</v>
      </c>
      <c r="G16" s="189" t="s">
        <v>996</v>
      </c>
      <c r="H16" s="183" t="s">
        <v>997</v>
      </c>
      <c r="I16" s="190" t="s">
        <v>1051</v>
      </c>
    </row>
    <row r="17" spans="1:9" s="181" customFormat="1" ht="27">
      <c r="A17" s="183" t="s">
        <v>1052</v>
      </c>
      <c r="B17" s="188" t="s">
        <v>718</v>
      </c>
      <c r="C17" s="183" t="s">
        <v>1053</v>
      </c>
      <c r="D17" s="183" t="s">
        <v>1054</v>
      </c>
      <c r="E17" s="188" t="s">
        <v>721</v>
      </c>
      <c r="F17" s="183" t="s">
        <v>1006</v>
      </c>
      <c r="G17" s="189" t="s">
        <v>996</v>
      </c>
      <c r="H17" s="183" t="s">
        <v>1015</v>
      </c>
      <c r="I17" s="190" t="s">
        <v>1055</v>
      </c>
    </row>
    <row r="18" spans="1:9" s="181" customFormat="1" ht="27">
      <c r="A18" s="183" t="s">
        <v>1056</v>
      </c>
      <c r="B18" s="188" t="s">
        <v>727</v>
      </c>
      <c r="C18" s="183" t="s">
        <v>1057</v>
      </c>
      <c r="D18" s="183" t="s">
        <v>1058</v>
      </c>
      <c r="E18" s="188" t="s">
        <v>690</v>
      </c>
      <c r="F18" s="183" t="s">
        <v>1006</v>
      </c>
      <c r="G18" s="189" t="s">
        <v>1027</v>
      </c>
      <c r="H18" s="183" t="s">
        <v>1015</v>
      </c>
      <c r="I18" s="190" t="s">
        <v>1016</v>
      </c>
    </row>
    <row r="19" spans="1:9" s="181" customFormat="1" ht="18">
      <c r="A19" s="183" t="s">
        <v>1059</v>
      </c>
      <c r="B19" s="188" t="s">
        <v>731</v>
      </c>
      <c r="C19" s="183" t="s">
        <v>1060</v>
      </c>
      <c r="D19" s="183" t="s">
        <v>1061</v>
      </c>
      <c r="E19" s="188" t="s">
        <v>734</v>
      </c>
      <c r="F19" s="183" t="s">
        <v>1006</v>
      </c>
      <c r="G19" s="189" t="s">
        <v>1027</v>
      </c>
      <c r="H19" s="183" t="s">
        <v>1015</v>
      </c>
      <c r="I19" s="190" t="s">
        <v>1062</v>
      </c>
    </row>
    <row r="20" spans="1:9" s="181" customFormat="1" ht="18">
      <c r="A20" s="183" t="s">
        <v>1063</v>
      </c>
      <c r="B20" s="188" t="s">
        <v>738</v>
      </c>
      <c r="C20" s="183" t="s">
        <v>1064</v>
      </c>
      <c r="D20" s="183" t="s">
        <v>1065</v>
      </c>
      <c r="E20" s="188" t="s">
        <v>741</v>
      </c>
      <c r="F20" s="183" t="s">
        <v>1006</v>
      </c>
      <c r="G20" s="189" t="s">
        <v>1027</v>
      </c>
      <c r="H20" s="183" t="s">
        <v>1015</v>
      </c>
      <c r="I20" s="190" t="s">
        <v>1066</v>
      </c>
    </row>
    <row r="21" spans="1:9" s="181" customFormat="1" ht="18">
      <c r="A21" s="183" t="s">
        <v>1067</v>
      </c>
      <c r="B21" s="188" t="s">
        <v>745</v>
      </c>
      <c r="C21" s="183" t="s">
        <v>1068</v>
      </c>
      <c r="D21" s="183" t="s">
        <v>1069</v>
      </c>
      <c r="E21" s="188" t="s">
        <v>748</v>
      </c>
      <c r="F21" s="183" t="s">
        <v>1006</v>
      </c>
      <c r="G21" s="189" t="s">
        <v>1027</v>
      </c>
      <c r="H21" s="183" t="s">
        <v>1015</v>
      </c>
      <c r="I21" s="190" t="s">
        <v>1070</v>
      </c>
    </row>
    <row r="22" spans="1:9" s="181" customFormat="1" ht="18">
      <c r="A22" s="183" t="s">
        <v>1071</v>
      </c>
      <c r="B22" s="188" t="s">
        <v>752</v>
      </c>
      <c r="C22" s="183" t="s">
        <v>1072</v>
      </c>
      <c r="D22" s="183" t="s">
        <v>1073</v>
      </c>
      <c r="E22" s="188" t="s">
        <v>755</v>
      </c>
      <c r="F22" s="183" t="s">
        <v>1006</v>
      </c>
      <c r="G22" s="189" t="s">
        <v>996</v>
      </c>
      <c r="H22" s="183" t="s">
        <v>1007</v>
      </c>
      <c r="I22" s="190" t="s">
        <v>1074</v>
      </c>
    </row>
    <row r="23" spans="1:9" s="181" customFormat="1" ht="18">
      <c r="A23" s="183" t="s">
        <v>1075</v>
      </c>
      <c r="B23" s="188" t="s">
        <v>759</v>
      </c>
      <c r="C23" s="183" t="s">
        <v>1076</v>
      </c>
      <c r="D23" s="183" t="s">
        <v>1077</v>
      </c>
      <c r="E23" s="188" t="s">
        <v>762</v>
      </c>
      <c r="F23" s="183" t="s">
        <v>995</v>
      </c>
      <c r="G23" s="189" t="s">
        <v>996</v>
      </c>
      <c r="H23" s="183" t="s">
        <v>1007</v>
      </c>
      <c r="I23" s="190" t="s">
        <v>1078</v>
      </c>
    </row>
    <row r="24" spans="1:9" s="181" customFormat="1" ht="18">
      <c r="A24" s="183" t="s">
        <v>1079</v>
      </c>
      <c r="B24" s="188" t="s">
        <v>768</v>
      </c>
      <c r="C24" s="183" t="s">
        <v>1080</v>
      </c>
      <c r="D24" s="183" t="s">
        <v>1081</v>
      </c>
      <c r="E24" s="188" t="s">
        <v>771</v>
      </c>
      <c r="F24" s="183" t="s">
        <v>1006</v>
      </c>
      <c r="G24" s="189" t="s">
        <v>996</v>
      </c>
      <c r="H24" s="183" t="s">
        <v>1007</v>
      </c>
      <c r="I24" s="190" t="s">
        <v>1082</v>
      </c>
    </row>
    <row r="25" spans="1:9" s="181" customFormat="1" ht="18">
      <c r="A25" s="183" t="s">
        <v>1083</v>
      </c>
      <c r="B25" s="188" t="s">
        <v>780</v>
      </c>
      <c r="C25" s="183" t="s">
        <v>1084</v>
      </c>
      <c r="D25" s="183" t="s">
        <v>1085</v>
      </c>
      <c r="E25" s="188" t="s">
        <v>777</v>
      </c>
      <c r="F25" s="183" t="s">
        <v>1006</v>
      </c>
      <c r="G25" s="189" t="s">
        <v>996</v>
      </c>
      <c r="H25" s="183" t="s">
        <v>1007</v>
      </c>
      <c r="I25" s="190" t="s">
        <v>1086</v>
      </c>
    </row>
    <row r="26" spans="1:9" s="181" customFormat="1" ht="18">
      <c r="A26" s="185" t="s">
        <v>1087</v>
      </c>
      <c r="B26" s="188" t="s">
        <v>786</v>
      </c>
      <c r="C26" s="183" t="s">
        <v>1088</v>
      </c>
      <c r="D26" s="184"/>
      <c r="E26" s="191"/>
      <c r="F26" s="183" t="s">
        <v>1006</v>
      </c>
      <c r="G26" s="189" t="s">
        <v>996</v>
      </c>
      <c r="H26" s="183" t="s">
        <v>1007</v>
      </c>
      <c r="I26" s="190" t="s">
        <v>1089</v>
      </c>
    </row>
    <row r="27" spans="1:9" s="181" customFormat="1" ht="18">
      <c r="A27" s="183" t="s">
        <v>1090</v>
      </c>
      <c r="B27" s="188" t="s">
        <v>792</v>
      </c>
      <c r="C27" s="183" t="s">
        <v>1091</v>
      </c>
      <c r="D27" s="184"/>
      <c r="E27" s="191"/>
      <c r="F27" s="183" t="s">
        <v>1006</v>
      </c>
      <c r="G27" s="189" t="s">
        <v>996</v>
      </c>
      <c r="H27" s="183" t="s">
        <v>1007</v>
      </c>
      <c r="I27" s="190" t="s">
        <v>1008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49"/>
    <col min="18" max="18" width="80.28515625" style="49" customWidth="1"/>
    <col min="19" max="16384" width="9.140625" style="49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55" customFormat="1" ht="30.75" customHeight="1">
      <c r="A1" s="51"/>
      <c r="B1" s="52" t="s">
        <v>1092</v>
      </c>
      <c r="C1" s="52" t="s">
        <v>1093</v>
      </c>
      <c r="D1" s="509" t="s">
        <v>1094</v>
      </c>
      <c r="E1" s="509"/>
      <c r="F1" s="509"/>
      <c r="G1" s="52"/>
      <c r="H1" s="52"/>
      <c r="I1" s="53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55" customFormat="1" ht="30.75" customHeight="1" thickBot="1">
      <c r="A2" s="56"/>
      <c r="B2" s="57" t="s">
        <v>1095</v>
      </c>
      <c r="C2" s="57" t="s">
        <v>1096</v>
      </c>
      <c r="D2" s="510" t="s">
        <v>1097</v>
      </c>
      <c r="E2" s="510"/>
      <c r="F2" s="510"/>
      <c r="G2" s="510"/>
      <c r="H2" s="510"/>
      <c r="I2" s="511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s="63" customFormat="1" ht="20.25" customHeight="1">
      <c r="A3" s="58" t="s">
        <v>1098</v>
      </c>
      <c r="B3" s="59" t="s">
        <v>1099</v>
      </c>
      <c r="C3" s="59" t="s">
        <v>1100</v>
      </c>
      <c r="D3" s="60" t="s">
        <v>34</v>
      </c>
      <c r="E3" s="60" t="s">
        <v>35</v>
      </c>
      <c r="F3" s="60" t="s">
        <v>36</v>
      </c>
      <c r="G3" s="60" t="s">
        <v>37</v>
      </c>
      <c r="H3" s="60" t="s">
        <v>38</v>
      </c>
      <c r="I3" s="61" t="s">
        <v>590</v>
      </c>
      <c r="J3" s="62"/>
      <c r="K3" s="62"/>
    </row>
    <row r="4" spans="1:25" s="69" customFormat="1" ht="27" customHeight="1">
      <c r="A4" s="64">
        <v>1</v>
      </c>
      <c r="B4" s="65" t="s">
        <v>1101</v>
      </c>
      <c r="C4" s="65" t="s">
        <v>1102</v>
      </c>
      <c r="D4" s="66">
        <v>68.5</v>
      </c>
      <c r="E4" s="66">
        <v>72.5</v>
      </c>
      <c r="F4" s="66">
        <v>74.5</v>
      </c>
      <c r="G4" s="66">
        <v>76.5</v>
      </c>
      <c r="H4" s="66">
        <v>78.5</v>
      </c>
      <c r="I4" s="67" t="s">
        <v>1103</v>
      </c>
      <c r="J4" s="68"/>
      <c r="K4" s="68"/>
    </row>
    <row r="5" spans="1:25" s="69" customFormat="1" ht="27" customHeight="1">
      <c r="A5" s="64">
        <v>2</v>
      </c>
      <c r="B5" s="65" t="s">
        <v>1104</v>
      </c>
      <c r="C5" s="65" t="s">
        <v>1105</v>
      </c>
      <c r="D5" s="66">
        <v>66.5</v>
      </c>
      <c r="E5" s="66">
        <v>70.5</v>
      </c>
      <c r="F5" s="66">
        <v>72.5</v>
      </c>
      <c r="G5" s="66">
        <v>74.5</v>
      </c>
      <c r="H5" s="66">
        <v>76.5</v>
      </c>
      <c r="I5" s="67" t="s">
        <v>1103</v>
      </c>
      <c r="J5" s="68"/>
      <c r="K5" s="68"/>
    </row>
    <row r="6" spans="1:25" s="69" customFormat="1" ht="27" customHeight="1">
      <c r="A6" s="64">
        <v>3</v>
      </c>
      <c r="B6" s="50" t="s">
        <v>1106</v>
      </c>
      <c r="C6" s="50" t="s">
        <v>1107</v>
      </c>
      <c r="D6" s="70">
        <v>51</v>
      </c>
      <c r="E6" s="70">
        <v>55</v>
      </c>
      <c r="F6" s="70">
        <v>57</v>
      </c>
      <c r="G6" s="70">
        <v>59</v>
      </c>
      <c r="H6" s="70">
        <v>61</v>
      </c>
      <c r="I6" s="71" t="s">
        <v>1103</v>
      </c>
      <c r="J6" s="68"/>
      <c r="K6" s="68"/>
    </row>
    <row r="7" spans="1:25" s="69" customFormat="1" ht="27" customHeight="1">
      <c r="A7" s="64">
        <v>4</v>
      </c>
      <c r="B7" s="50" t="s">
        <v>1108</v>
      </c>
      <c r="C7" s="50" t="s">
        <v>1109</v>
      </c>
      <c r="D7" s="70">
        <v>51</v>
      </c>
      <c r="E7" s="70">
        <v>55</v>
      </c>
      <c r="F7" s="70">
        <v>57</v>
      </c>
      <c r="G7" s="70">
        <v>59</v>
      </c>
      <c r="H7" s="70">
        <v>61</v>
      </c>
      <c r="I7" s="72" t="s">
        <v>1103</v>
      </c>
      <c r="J7" s="68"/>
      <c r="K7" s="68"/>
    </row>
    <row r="8" spans="1:25" s="69" customFormat="1" ht="27" customHeight="1">
      <c r="A8" s="64">
        <v>5</v>
      </c>
      <c r="B8" s="50" t="s">
        <v>1110</v>
      </c>
      <c r="C8" s="50" t="s">
        <v>1111</v>
      </c>
      <c r="D8" s="70">
        <v>22</v>
      </c>
      <c r="E8" s="70">
        <v>23</v>
      </c>
      <c r="F8" s="70">
        <v>23.5</v>
      </c>
      <c r="G8" s="70">
        <v>24</v>
      </c>
      <c r="H8" s="70">
        <v>24.5</v>
      </c>
      <c r="I8" s="72" t="s">
        <v>1112</v>
      </c>
      <c r="J8" s="68"/>
      <c r="K8" s="68"/>
    </row>
    <row r="9" spans="1:25" s="69" customFormat="1" ht="27" customHeight="1">
      <c r="A9" s="64">
        <v>6</v>
      </c>
      <c r="B9" s="50" t="s">
        <v>1113</v>
      </c>
      <c r="C9" s="50" t="s">
        <v>1114</v>
      </c>
      <c r="D9" s="70">
        <v>18.5</v>
      </c>
      <c r="E9" s="70">
        <v>19.5</v>
      </c>
      <c r="F9" s="70">
        <v>20.5</v>
      </c>
      <c r="G9" s="70">
        <v>20.5</v>
      </c>
      <c r="H9" s="70">
        <v>21.5</v>
      </c>
      <c r="I9" s="73" t="s">
        <v>1103</v>
      </c>
      <c r="J9" s="68"/>
      <c r="K9" s="68"/>
    </row>
    <row r="10" spans="1:25" s="69" customFormat="1" ht="27" customHeight="1">
      <c r="A10" s="64">
        <v>7</v>
      </c>
      <c r="B10" s="50" t="s">
        <v>1115</v>
      </c>
      <c r="C10" s="50" t="s">
        <v>241</v>
      </c>
      <c r="D10" s="70">
        <v>8.5</v>
      </c>
      <c r="E10" s="70">
        <v>9</v>
      </c>
      <c r="F10" s="70">
        <v>9.5</v>
      </c>
      <c r="G10" s="70">
        <v>9.5</v>
      </c>
      <c r="H10" s="70">
        <v>10</v>
      </c>
      <c r="I10" s="72" t="s">
        <v>1103</v>
      </c>
      <c r="J10" s="68"/>
      <c r="K10" s="68"/>
    </row>
    <row r="11" spans="1:25" s="69" customFormat="1" ht="27" customHeight="1">
      <c r="A11" s="64">
        <v>8</v>
      </c>
      <c r="B11" s="50" t="s">
        <v>1116</v>
      </c>
      <c r="C11" s="50" t="s">
        <v>251</v>
      </c>
      <c r="D11" s="70">
        <v>2</v>
      </c>
      <c r="E11" s="70">
        <v>2</v>
      </c>
      <c r="F11" s="70">
        <v>2</v>
      </c>
      <c r="G11" s="70">
        <v>2</v>
      </c>
      <c r="H11" s="70">
        <v>2</v>
      </c>
      <c r="I11" s="72">
        <v>0</v>
      </c>
      <c r="J11" s="68"/>
      <c r="K11" s="68"/>
    </row>
    <row r="12" spans="1:25" s="69" customFormat="1" ht="27" customHeight="1">
      <c r="A12" s="64">
        <v>9</v>
      </c>
      <c r="B12" s="50" t="s">
        <v>1117</v>
      </c>
      <c r="C12" s="50" t="s">
        <v>1118</v>
      </c>
      <c r="D12" s="70">
        <v>46</v>
      </c>
      <c r="E12" s="70">
        <v>50</v>
      </c>
      <c r="F12" s="70">
        <v>52</v>
      </c>
      <c r="G12" s="70">
        <v>54</v>
      </c>
      <c r="H12" s="70">
        <v>56</v>
      </c>
      <c r="I12" s="72" t="s">
        <v>1112</v>
      </c>
      <c r="J12" s="68"/>
      <c r="K12" s="68"/>
    </row>
    <row r="13" spans="1:25" s="69" customFormat="1" ht="27" customHeight="1">
      <c r="A13" s="64">
        <v>10</v>
      </c>
      <c r="B13" s="50" t="s">
        <v>1119</v>
      </c>
      <c r="C13" s="50" t="s">
        <v>1120</v>
      </c>
      <c r="D13" s="70">
        <v>22</v>
      </c>
      <c r="E13" s="70">
        <v>23</v>
      </c>
      <c r="F13" s="70">
        <v>24</v>
      </c>
      <c r="G13" s="70">
        <v>25</v>
      </c>
      <c r="H13" s="70">
        <v>26</v>
      </c>
      <c r="I13" s="72" t="s">
        <v>1112</v>
      </c>
      <c r="J13" s="68"/>
      <c r="K13" s="68"/>
    </row>
    <row r="14" spans="1:25" s="69" customFormat="1" ht="27" customHeight="1">
      <c r="A14" s="64">
        <v>11</v>
      </c>
      <c r="B14" s="50" t="s">
        <v>1121</v>
      </c>
      <c r="C14" s="50" t="s">
        <v>1122</v>
      </c>
      <c r="D14" s="70">
        <v>19.5</v>
      </c>
      <c r="E14" s="70">
        <v>20</v>
      </c>
      <c r="F14" s="70">
        <v>20.5</v>
      </c>
      <c r="G14" s="70">
        <v>21</v>
      </c>
      <c r="H14" s="70">
        <v>21.5</v>
      </c>
      <c r="I14" s="73">
        <v>0</v>
      </c>
      <c r="J14" s="68"/>
      <c r="K14" s="68"/>
    </row>
    <row r="15" spans="1:25" s="69" customFormat="1" ht="27" customHeight="1">
      <c r="A15" s="64">
        <v>12</v>
      </c>
      <c r="B15" s="50" t="s">
        <v>1123</v>
      </c>
      <c r="C15" s="50" t="s">
        <v>370</v>
      </c>
      <c r="D15" s="70">
        <v>2.5</v>
      </c>
      <c r="E15" s="70">
        <v>2.5</v>
      </c>
      <c r="F15" s="70">
        <v>2.5</v>
      </c>
      <c r="G15" s="70">
        <v>2.5</v>
      </c>
      <c r="H15" s="70">
        <v>2.5</v>
      </c>
      <c r="I15" s="73">
        <v>0</v>
      </c>
      <c r="J15" s="68"/>
      <c r="K15" s="68"/>
    </row>
    <row r="16" spans="1:25" s="69" customFormat="1" ht="27" customHeight="1">
      <c r="A16" s="64">
        <v>13</v>
      </c>
      <c r="B16" s="50" t="s">
        <v>1124</v>
      </c>
      <c r="C16" s="50" t="s">
        <v>323</v>
      </c>
      <c r="D16" s="70">
        <v>2.5</v>
      </c>
      <c r="E16" s="70">
        <v>2.5</v>
      </c>
      <c r="F16" s="70">
        <v>2.5</v>
      </c>
      <c r="G16" s="70">
        <v>2.5</v>
      </c>
      <c r="H16" s="70">
        <v>2.5</v>
      </c>
      <c r="I16" s="73">
        <v>0</v>
      </c>
      <c r="J16" s="68"/>
      <c r="K16" s="68"/>
    </row>
    <row r="17" spans="1:11" s="69" customFormat="1" ht="27" customHeight="1" thickBot="1">
      <c r="A17" s="64">
        <v>14</v>
      </c>
      <c r="B17" s="74" t="s">
        <v>1125</v>
      </c>
      <c r="C17" s="74" t="s">
        <v>465</v>
      </c>
      <c r="D17" s="75">
        <v>2.5</v>
      </c>
      <c r="E17" s="75">
        <v>2.5</v>
      </c>
      <c r="F17" s="75">
        <v>2.5</v>
      </c>
      <c r="G17" s="75">
        <v>2.5</v>
      </c>
      <c r="H17" s="75">
        <v>2.5</v>
      </c>
      <c r="I17" s="76">
        <v>0</v>
      </c>
      <c r="J17" s="68"/>
      <c r="K17" s="68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6B2-9A21-4940-87B5-1B47FA62E826}">
  <sheetPr codeName="Sheet2">
    <pageSetUpPr fitToPage="1"/>
  </sheetPr>
  <dimension ref="A1:Q150"/>
  <sheetViews>
    <sheetView view="pageBreakPreview" zoomScale="40" zoomScaleNormal="55" zoomScaleSheetLayoutView="40" zoomScalePageLayoutView="40" workbookViewId="0">
      <selection activeCell="G5" sqref="G5:L8"/>
    </sheetView>
  </sheetViews>
  <sheetFormatPr defaultColWidth="9.140625" defaultRowHeight="16.5"/>
  <cols>
    <col min="1" max="1" width="8.42578125" style="46" customWidth="1"/>
    <col min="2" max="2" width="24.5703125" style="46" customWidth="1"/>
    <col min="3" max="3" width="29.42578125" style="46" customWidth="1"/>
    <col min="4" max="4" width="32.85546875" style="46" customWidth="1"/>
    <col min="5" max="5" width="27.28515625" style="46" customWidth="1"/>
    <col min="6" max="6" width="22.42578125" style="46" customWidth="1"/>
    <col min="7" max="7" width="19.42578125" style="47" customWidth="1"/>
    <col min="8" max="8" width="19.5703125" style="46" customWidth="1"/>
    <col min="9" max="9" width="21.28515625" style="46" customWidth="1"/>
    <col min="10" max="10" width="19.42578125" style="46" customWidth="1"/>
    <col min="11" max="11" width="23" style="46" customWidth="1"/>
    <col min="12" max="12" width="18.85546875" style="46" customWidth="1"/>
    <col min="13" max="13" width="14.140625" style="46" customWidth="1"/>
    <col min="14" max="15" width="13.42578125" style="46" customWidth="1"/>
    <col min="16" max="16" width="26.7109375" style="46" customWidth="1"/>
    <col min="17" max="17" width="14.85546875" style="46" bestFit="1" customWidth="1"/>
    <col min="18" max="16384" width="9.140625" style="46"/>
  </cols>
  <sheetData>
    <row r="1" spans="1:16" s="4" customFormat="1" ht="39.950000000000003" customHeight="1">
      <c r="A1" s="77"/>
      <c r="B1" s="77"/>
      <c r="C1" s="77"/>
      <c r="D1" s="78"/>
      <c r="E1" s="77"/>
      <c r="F1" s="77"/>
      <c r="G1" s="77"/>
      <c r="H1" s="77"/>
      <c r="I1" s="77"/>
      <c r="J1" s="77"/>
      <c r="K1" s="77"/>
      <c r="L1" s="79"/>
      <c r="M1" s="403" t="s">
        <v>0</v>
      </c>
      <c r="N1" s="403" t="s">
        <v>0</v>
      </c>
      <c r="O1" s="404" t="s">
        <v>1</v>
      </c>
      <c r="P1" s="404"/>
    </row>
    <row r="2" spans="1:16" s="4" customFormat="1" ht="39.950000000000003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9"/>
      <c r="M2" s="403" t="s">
        <v>2</v>
      </c>
      <c r="N2" s="403" t="s">
        <v>2</v>
      </c>
      <c r="O2" s="405" t="s">
        <v>3</v>
      </c>
      <c r="P2" s="405"/>
    </row>
    <row r="3" spans="1:16" s="4" customFormat="1" ht="39.950000000000003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9"/>
      <c r="M3" s="403" t="s">
        <v>4</v>
      </c>
      <c r="N3" s="403" t="s">
        <v>4</v>
      </c>
      <c r="O3" s="406" t="s">
        <v>5</v>
      </c>
      <c r="P3" s="404"/>
    </row>
    <row r="4" spans="1:16" s="5" customFormat="1" ht="33" customHeight="1" thickBot="1">
      <c r="B4" s="6" t="s">
        <v>128</v>
      </c>
      <c r="G4" s="7"/>
    </row>
    <row r="5" spans="1:16" s="5" customFormat="1" ht="33" customHeight="1">
      <c r="B5" s="8" t="s">
        <v>6</v>
      </c>
      <c r="C5" s="8"/>
      <c r="D5" s="6"/>
      <c r="F5" s="9"/>
      <c r="G5" s="408" t="s">
        <v>129</v>
      </c>
      <c r="H5" s="409"/>
      <c r="I5" s="409"/>
      <c r="J5" s="409"/>
      <c r="K5" s="409"/>
      <c r="L5" s="410"/>
    </row>
    <row r="6" spans="1:16" s="10" customFormat="1" ht="33" customHeight="1">
      <c r="B6" s="11" t="s">
        <v>7</v>
      </c>
      <c r="C6" s="11"/>
      <c r="D6" s="12" t="s">
        <v>130</v>
      </c>
      <c r="E6" s="14"/>
      <c r="F6" s="11"/>
      <c r="G6" s="411"/>
      <c r="H6" s="412"/>
      <c r="I6" s="412"/>
      <c r="J6" s="412"/>
      <c r="K6" s="412"/>
      <c r="L6" s="413"/>
      <c r="M6" s="13"/>
      <c r="N6" s="13"/>
      <c r="O6" s="13"/>
      <c r="P6" s="13"/>
    </row>
    <row r="7" spans="1:16" s="10" customFormat="1" ht="33" customHeight="1">
      <c r="B7" s="11" t="s">
        <v>8</v>
      </c>
      <c r="C7" s="11"/>
      <c r="D7" s="12" t="s">
        <v>131</v>
      </c>
      <c r="E7" s="12"/>
      <c r="F7" s="11"/>
      <c r="G7" s="411"/>
      <c r="H7" s="412"/>
      <c r="I7" s="412"/>
      <c r="J7" s="412"/>
      <c r="K7" s="412"/>
      <c r="L7" s="413"/>
      <c r="M7" s="13"/>
      <c r="N7" s="13"/>
      <c r="O7" s="13"/>
      <c r="P7" s="13"/>
    </row>
    <row r="8" spans="1:16" s="10" customFormat="1" ht="72.75" customHeight="1" thickBot="1">
      <c r="B8" s="11" t="s">
        <v>10</v>
      </c>
      <c r="C8" s="11"/>
      <c r="D8" s="407" t="s">
        <v>132</v>
      </c>
      <c r="E8" s="407"/>
      <c r="F8" s="407"/>
      <c r="G8" s="414"/>
      <c r="H8" s="415"/>
      <c r="I8" s="415"/>
      <c r="J8" s="415"/>
      <c r="K8" s="415"/>
      <c r="L8" s="416"/>
      <c r="M8" s="13"/>
      <c r="N8" s="13"/>
      <c r="O8" s="13"/>
      <c r="P8" s="13"/>
    </row>
    <row r="9" spans="1:16" s="15" customFormat="1" ht="33">
      <c r="B9" s="16" t="s">
        <v>12</v>
      </c>
      <c r="C9" s="16"/>
      <c r="D9" s="99" t="s">
        <v>133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334" t="s">
        <v>14</v>
      </c>
      <c r="C10" s="334"/>
      <c r="D10" s="134" t="s">
        <v>15</v>
      </c>
      <c r="E10" s="134"/>
      <c r="F10" s="134"/>
      <c r="G10" s="335"/>
      <c r="H10" s="134"/>
      <c r="I10" s="112"/>
      <c r="J10" s="112" t="s">
        <v>16</v>
      </c>
      <c r="K10" s="112"/>
      <c r="L10" s="112">
        <v>1</v>
      </c>
      <c r="M10" s="336"/>
      <c r="N10" s="336"/>
      <c r="O10" s="336"/>
      <c r="P10" s="336"/>
    </row>
    <row r="11" spans="1:16" s="15" customFormat="1" ht="33">
      <c r="B11" s="112" t="s">
        <v>18</v>
      </c>
      <c r="C11" s="112"/>
      <c r="D11" s="417">
        <v>45092</v>
      </c>
      <c r="E11" s="418"/>
      <c r="F11" s="418"/>
      <c r="G11" s="338"/>
      <c r="H11" s="337"/>
      <c r="I11" s="112"/>
      <c r="J11" s="112" t="s">
        <v>19</v>
      </c>
      <c r="K11" s="112"/>
      <c r="L11" s="402" t="s">
        <v>134</v>
      </c>
      <c r="M11" s="402"/>
      <c r="N11" s="402"/>
      <c r="O11" s="402"/>
      <c r="P11" s="402"/>
    </row>
    <row r="12" spans="1:16" s="15" customFormat="1" ht="33">
      <c r="B12" s="112" t="s">
        <v>21</v>
      </c>
      <c r="C12" s="112"/>
      <c r="D12" s="339"/>
      <c r="E12" s="112"/>
      <c r="F12" s="112"/>
      <c r="G12" s="340"/>
      <c r="H12" s="341"/>
      <c r="I12" s="112"/>
      <c r="J12" s="112" t="s">
        <v>22</v>
      </c>
      <c r="L12" s="402" t="s">
        <v>135</v>
      </c>
      <c r="M12" s="402"/>
      <c r="N12" s="402"/>
      <c r="O12" s="402"/>
      <c r="P12" s="402"/>
    </row>
    <row r="13" spans="1:16" s="15" customFormat="1" ht="33">
      <c r="B13" s="383"/>
      <c r="C13" s="383"/>
      <c r="D13" s="383"/>
      <c r="E13" s="383"/>
      <c r="F13" s="383"/>
      <c r="G13" s="340"/>
      <c r="H13" s="341"/>
      <c r="I13" s="112"/>
      <c r="J13" s="112" t="s">
        <v>24</v>
      </c>
      <c r="K13" s="112"/>
      <c r="L13" s="112"/>
      <c r="M13" s="341"/>
      <c r="N13" s="336"/>
      <c r="O13" s="336"/>
      <c r="P13" s="341"/>
    </row>
    <row r="14" spans="1:16" s="15" customFormat="1" ht="33">
      <c r="B14" s="112" t="s">
        <v>25</v>
      </c>
      <c r="C14" s="112"/>
      <c r="D14" s="112" t="s">
        <v>26</v>
      </c>
      <c r="E14" s="112"/>
      <c r="F14" s="112"/>
      <c r="G14" s="342"/>
      <c r="H14" s="112"/>
      <c r="I14" s="112"/>
      <c r="J14" s="112" t="s">
        <v>27</v>
      </c>
      <c r="K14" s="112"/>
      <c r="L14" s="336" t="s">
        <v>28</v>
      </c>
      <c r="M14" s="336"/>
      <c r="N14" s="336"/>
      <c r="O14" s="336"/>
      <c r="P14" s="336"/>
    </row>
    <row r="15" spans="1:16" s="15" customFormat="1" ht="21" customHeight="1">
      <c r="B15" s="20" t="s">
        <v>29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53" customFormat="1" ht="46.5" customHeight="1">
      <c r="B17" s="149"/>
      <c r="C17" s="150" t="s">
        <v>30</v>
      </c>
      <c r="D17" s="150" t="s">
        <v>31</v>
      </c>
      <c r="E17" s="151" t="s">
        <v>32</v>
      </c>
      <c r="F17" s="151" t="s">
        <v>33</v>
      </c>
      <c r="G17" s="151" t="s">
        <v>34</v>
      </c>
      <c r="H17" s="151" t="s">
        <v>35</v>
      </c>
      <c r="I17" s="151" t="s">
        <v>36</v>
      </c>
      <c r="J17" s="151" t="s">
        <v>37</v>
      </c>
      <c r="K17" s="151" t="s">
        <v>38</v>
      </c>
      <c r="L17" s="151"/>
      <c r="M17" s="151"/>
      <c r="N17" s="151"/>
      <c r="O17" s="151"/>
      <c r="P17" s="152" t="s">
        <v>39</v>
      </c>
    </row>
    <row r="18" spans="2:16" s="153" customFormat="1" ht="46.5" customHeight="1">
      <c r="B18" s="154" t="s">
        <v>40</v>
      </c>
      <c r="C18" s="155"/>
      <c r="D18" s="156" t="s">
        <v>41</v>
      </c>
      <c r="E18" s="157"/>
      <c r="F18" s="158">
        <v>0</v>
      </c>
      <c r="G18" s="158">
        <v>1</v>
      </c>
      <c r="H18" s="158">
        <v>1</v>
      </c>
      <c r="I18" s="158">
        <v>1</v>
      </c>
      <c r="J18" s="158">
        <v>1</v>
      </c>
      <c r="K18" s="158">
        <v>0</v>
      </c>
      <c r="L18" s="419"/>
      <c r="M18" s="420"/>
      <c r="N18" s="420"/>
      <c r="O18" s="420"/>
      <c r="P18" s="159">
        <f>SUM(E18:O18)</f>
        <v>4</v>
      </c>
    </row>
    <row r="19" spans="2:16" s="153" customFormat="1" ht="46.5" customHeight="1">
      <c r="B19" s="154" t="s">
        <v>42</v>
      </c>
      <c r="C19" s="155"/>
      <c r="D19" s="157" t="str">
        <f>+D18</f>
        <v>PRISTINE</v>
      </c>
      <c r="E19" s="157"/>
      <c r="F19" s="158">
        <f>ROUND(F18*5%,0)</f>
        <v>0</v>
      </c>
      <c r="G19" s="158">
        <f>ROUND(G18*5%,0)</f>
        <v>0</v>
      </c>
      <c r="H19" s="158">
        <v>0</v>
      </c>
      <c r="I19" s="158">
        <f t="shared" ref="I19:K19" si="0">ROUND(I18*5%,0)</f>
        <v>0</v>
      </c>
      <c r="J19" s="158">
        <f t="shared" si="0"/>
        <v>0</v>
      </c>
      <c r="K19" s="158">
        <f t="shared" si="0"/>
        <v>0</v>
      </c>
      <c r="L19" s="421"/>
      <c r="M19" s="421"/>
      <c r="N19" s="421"/>
      <c r="O19" s="421"/>
      <c r="P19" s="159">
        <f>SUM(E19:O19)</f>
        <v>0</v>
      </c>
    </row>
    <row r="20" spans="2:16" s="164" customFormat="1" ht="46.5" customHeight="1">
      <c r="B20" s="160" t="s">
        <v>45</v>
      </c>
      <c r="C20" s="160"/>
      <c r="D20" s="161" t="str">
        <f>+D19</f>
        <v>PRISTINE</v>
      </c>
      <c r="E20" s="162"/>
      <c r="F20" s="163">
        <f t="shared" ref="F20:K20" si="1">SUM(F18:F19)</f>
        <v>0</v>
      </c>
      <c r="G20" s="163">
        <f t="shared" si="1"/>
        <v>1</v>
      </c>
      <c r="H20" s="163">
        <f t="shared" si="1"/>
        <v>1</v>
      </c>
      <c r="I20" s="163">
        <f t="shared" si="1"/>
        <v>1</v>
      </c>
      <c r="J20" s="163">
        <f t="shared" si="1"/>
        <v>1</v>
      </c>
      <c r="K20" s="163">
        <f t="shared" si="1"/>
        <v>0</v>
      </c>
      <c r="L20" s="163"/>
      <c r="M20" s="163"/>
      <c r="N20" s="163"/>
      <c r="O20" s="163"/>
      <c r="P20" s="163">
        <f>SUM(P18:P19)</f>
        <v>4</v>
      </c>
    </row>
    <row r="21" spans="2:16" s="113" customFormat="1" ht="46.5" hidden="1" customHeight="1">
      <c r="B21" s="114"/>
      <c r="C21" s="114"/>
      <c r="D21" s="115"/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8"/>
    </row>
    <row r="22" spans="2:16" s="153" customFormat="1" ht="46.5" customHeight="1">
      <c r="B22" s="149"/>
      <c r="C22" s="150" t="s">
        <v>30</v>
      </c>
      <c r="D22" s="150" t="s">
        <v>31</v>
      </c>
      <c r="E22" s="151" t="s">
        <v>32</v>
      </c>
      <c r="F22" s="151" t="s">
        <v>33</v>
      </c>
      <c r="G22" s="151" t="s">
        <v>34</v>
      </c>
      <c r="H22" s="151" t="s">
        <v>35</v>
      </c>
      <c r="I22" s="151" t="s">
        <v>36</v>
      </c>
      <c r="J22" s="151" t="s">
        <v>37</v>
      </c>
      <c r="K22" s="151" t="s">
        <v>38</v>
      </c>
      <c r="L22" s="151"/>
      <c r="M22" s="151"/>
      <c r="N22" s="151"/>
      <c r="O22" s="151"/>
      <c r="P22" s="152" t="s">
        <v>39</v>
      </c>
    </row>
    <row r="23" spans="2:16" s="153" customFormat="1" ht="46.5" customHeight="1">
      <c r="B23" s="154" t="s">
        <v>40</v>
      </c>
      <c r="C23" s="155"/>
      <c r="D23" s="156" t="s">
        <v>136</v>
      </c>
      <c r="E23" s="157"/>
      <c r="F23" s="158">
        <v>0</v>
      </c>
      <c r="G23" s="158">
        <v>1</v>
      </c>
      <c r="H23" s="158">
        <v>1</v>
      </c>
      <c r="I23" s="158">
        <v>1</v>
      </c>
      <c r="J23" s="158">
        <v>1</v>
      </c>
      <c r="K23" s="158">
        <v>0</v>
      </c>
      <c r="L23" s="419"/>
      <c r="M23" s="420"/>
      <c r="N23" s="420"/>
      <c r="O23" s="420"/>
      <c r="P23" s="159">
        <f>SUM(E23:O23)</f>
        <v>4</v>
      </c>
    </row>
    <row r="24" spans="2:16" s="153" customFormat="1" ht="46.5" customHeight="1">
      <c r="B24" s="154" t="s">
        <v>42</v>
      </c>
      <c r="C24" s="155"/>
      <c r="D24" s="157" t="str">
        <f>+D23</f>
        <v>TOURMALINE</v>
      </c>
      <c r="E24" s="157"/>
      <c r="F24" s="158">
        <f>ROUND(F23*5%,0)</f>
        <v>0</v>
      </c>
      <c r="G24" s="158">
        <f>ROUND(G23*5%,0)</f>
        <v>0</v>
      </c>
      <c r="H24" s="158">
        <v>0</v>
      </c>
      <c r="I24" s="158">
        <f t="shared" ref="I24:K24" si="2">ROUND(I23*5%,0)</f>
        <v>0</v>
      </c>
      <c r="J24" s="158">
        <f t="shared" si="2"/>
        <v>0</v>
      </c>
      <c r="K24" s="158">
        <f t="shared" si="2"/>
        <v>0</v>
      </c>
      <c r="L24" s="421"/>
      <c r="M24" s="421"/>
      <c r="N24" s="421"/>
      <c r="O24" s="421"/>
      <c r="P24" s="159">
        <f>SUM(E24:O24)</f>
        <v>0</v>
      </c>
    </row>
    <row r="25" spans="2:16" s="164" customFormat="1" ht="46.5" customHeight="1">
      <c r="B25" s="160" t="s">
        <v>45</v>
      </c>
      <c r="C25" s="160"/>
      <c r="D25" s="161" t="str">
        <f>+D24</f>
        <v>TOURMALINE</v>
      </c>
      <c r="E25" s="162"/>
      <c r="F25" s="163">
        <f t="shared" ref="F25:K25" si="3">SUM(F23:F24)</f>
        <v>0</v>
      </c>
      <c r="G25" s="163">
        <f t="shared" si="3"/>
        <v>1</v>
      </c>
      <c r="H25" s="163">
        <f t="shared" si="3"/>
        <v>1</v>
      </c>
      <c r="I25" s="163">
        <f t="shared" si="3"/>
        <v>1</v>
      </c>
      <c r="J25" s="163">
        <f t="shared" si="3"/>
        <v>1</v>
      </c>
      <c r="K25" s="163">
        <f t="shared" si="3"/>
        <v>0</v>
      </c>
      <c r="L25" s="163"/>
      <c r="M25" s="163"/>
      <c r="N25" s="163"/>
      <c r="O25" s="163"/>
      <c r="P25" s="163">
        <f>SUM(P23:P24)</f>
        <v>4</v>
      </c>
    </row>
    <row r="26" spans="2:16" s="113" customFormat="1" ht="46.5" hidden="1" customHeight="1">
      <c r="B26" s="114"/>
      <c r="C26" s="114"/>
      <c r="D26" s="115"/>
      <c r="E26" s="116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8"/>
    </row>
    <row r="27" spans="2:16" s="153" customFormat="1" ht="46.5" hidden="1" customHeight="1">
      <c r="B27" s="149"/>
      <c r="C27" s="150" t="s">
        <v>30</v>
      </c>
      <c r="D27" s="150" t="s">
        <v>31</v>
      </c>
      <c r="E27" s="151" t="s">
        <v>32</v>
      </c>
      <c r="F27" s="151"/>
      <c r="G27" s="151" t="s">
        <v>34</v>
      </c>
      <c r="H27" s="151" t="s">
        <v>35</v>
      </c>
      <c r="I27" s="151" t="s">
        <v>36</v>
      </c>
      <c r="J27" s="151" t="s">
        <v>37</v>
      </c>
      <c r="K27" s="151" t="s">
        <v>38</v>
      </c>
      <c r="L27" s="151"/>
      <c r="M27" s="151"/>
      <c r="N27" s="151"/>
      <c r="O27" s="151"/>
      <c r="P27" s="152" t="s">
        <v>39</v>
      </c>
    </row>
    <row r="28" spans="2:16" s="153" customFormat="1" ht="46.5" hidden="1" customHeight="1">
      <c r="B28" s="154" t="s">
        <v>40</v>
      </c>
      <c r="C28" s="155"/>
      <c r="D28" s="156"/>
      <c r="E28" s="157"/>
      <c r="F28" s="158"/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419"/>
      <c r="M28" s="420"/>
      <c r="N28" s="420"/>
      <c r="O28" s="420"/>
      <c r="P28" s="159">
        <f>SUM(E28:O28)</f>
        <v>0</v>
      </c>
    </row>
    <row r="29" spans="2:16" s="153" customFormat="1" ht="46.5" hidden="1" customHeight="1">
      <c r="B29" s="154" t="s">
        <v>42</v>
      </c>
      <c r="C29" s="155"/>
      <c r="D29" s="157">
        <f>+D28</f>
        <v>0</v>
      </c>
      <c r="E29" s="157"/>
      <c r="F29" s="158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421"/>
      <c r="M29" s="421"/>
      <c r="N29" s="421"/>
      <c r="O29" s="421"/>
      <c r="P29" s="159">
        <f>SUM(E29:O29)</f>
        <v>0</v>
      </c>
    </row>
    <row r="30" spans="2:16" s="164" customFormat="1" ht="46.5" hidden="1" customHeight="1">
      <c r="B30" s="160" t="s">
        <v>45</v>
      </c>
      <c r="C30" s="160"/>
      <c r="D30" s="161">
        <f>+D29</f>
        <v>0</v>
      </c>
      <c r="E30" s="162"/>
      <c r="F30" s="163"/>
      <c r="G30" s="163">
        <f>SUM(G28:G29)</f>
        <v>0</v>
      </c>
      <c r="H30" s="163">
        <f>SUM(H28:H29)</f>
        <v>0</v>
      </c>
      <c r="I30" s="163">
        <f>SUM(I28:I29)</f>
        <v>0</v>
      </c>
      <c r="J30" s="163">
        <f>SUM(J28:J29)</f>
        <v>0</v>
      </c>
      <c r="K30" s="163">
        <f>SUM(K28:K29)</f>
        <v>0</v>
      </c>
      <c r="L30" s="163"/>
      <c r="M30" s="163"/>
      <c r="N30" s="163"/>
      <c r="O30" s="163"/>
      <c r="P30" s="163">
        <f>SUM(P28:P29)</f>
        <v>0</v>
      </c>
    </row>
    <row r="31" spans="2:16" s="166" customFormat="1" ht="46.5" hidden="1" customHeight="1">
      <c r="B31" s="165"/>
      <c r="C31" s="165"/>
      <c r="E31" s="167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168"/>
    </row>
    <row r="32" spans="2:16" s="164" customFormat="1" ht="46.5" customHeight="1">
      <c r="B32" s="169" t="s">
        <v>46</v>
      </c>
      <c r="C32" s="170"/>
      <c r="D32" s="169"/>
      <c r="E32" s="171"/>
      <c r="F32" s="172">
        <f>F20+F25</f>
        <v>0</v>
      </c>
      <c r="G32" s="172">
        <f>G20+G25</f>
        <v>2</v>
      </c>
      <c r="H32" s="172">
        <f t="shared" ref="H32:K32" si="4">H20+H25</f>
        <v>2</v>
      </c>
      <c r="I32" s="172">
        <f t="shared" si="4"/>
        <v>2</v>
      </c>
      <c r="J32" s="172">
        <f t="shared" si="4"/>
        <v>2</v>
      </c>
      <c r="K32" s="172">
        <f t="shared" si="4"/>
        <v>0</v>
      </c>
      <c r="L32" s="172"/>
      <c r="M32" s="172"/>
      <c r="N32" s="172"/>
      <c r="O32" s="172"/>
      <c r="P32" s="172">
        <f t="shared" ref="P32" si="5">P20+P25</f>
        <v>8</v>
      </c>
    </row>
    <row r="33" spans="1:17" s="24" customFormat="1" ht="15.75" customHeight="1">
      <c r="B33" s="25"/>
      <c r="C33" s="25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26"/>
      <c r="P33" s="26"/>
    </row>
    <row r="34" spans="1:17" s="4" customFormat="1" ht="51.6" customHeight="1" thickBot="1">
      <c r="B34" s="95" t="s">
        <v>47</v>
      </c>
      <c r="C34" s="27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28"/>
      <c r="P34" s="29"/>
    </row>
    <row r="35" spans="1:17" s="30" customFormat="1" ht="120.75" thickBot="1">
      <c r="A35" s="471" t="s">
        <v>48</v>
      </c>
      <c r="B35" s="472"/>
      <c r="C35" s="472"/>
      <c r="D35" s="89" t="s">
        <v>49</v>
      </c>
      <c r="E35" s="90" t="s">
        <v>50</v>
      </c>
      <c r="F35" s="89" t="s">
        <v>51</v>
      </c>
      <c r="G35" s="91" t="s">
        <v>52</v>
      </c>
      <c r="H35" s="91" t="s">
        <v>53</v>
      </c>
      <c r="I35" s="91" t="s">
        <v>54</v>
      </c>
      <c r="J35" s="91" t="s">
        <v>137</v>
      </c>
      <c r="K35" s="91" t="s">
        <v>138</v>
      </c>
      <c r="L35" s="91" t="s">
        <v>58</v>
      </c>
      <c r="M35" s="389" t="s">
        <v>59</v>
      </c>
      <c r="N35" s="390"/>
      <c r="O35" s="390"/>
      <c r="P35" s="391"/>
    </row>
    <row r="36" spans="1:17" s="32" customFormat="1" ht="33">
      <c r="A36" s="108"/>
      <c r="B36" s="223" t="str">
        <f>D18</f>
        <v>PRISTINE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1:17" s="123" customFormat="1" ht="52.5" customHeight="1">
      <c r="A37" s="121">
        <v>1</v>
      </c>
      <c r="B37" s="384" t="str">
        <f>L11</f>
        <v xml:space="preserve">WAFFLE HXUN2041-1 330GSM </v>
      </c>
      <c r="C37" s="384" t="s">
        <v>60</v>
      </c>
      <c r="D37" s="135" t="s">
        <v>61</v>
      </c>
      <c r="E37" s="135" t="str">
        <f>D18</f>
        <v>PRISTINE</v>
      </c>
      <c r="F37" s="121" t="s">
        <v>35</v>
      </c>
      <c r="G37" s="120">
        <f>$P$20</f>
        <v>4</v>
      </c>
      <c r="H37" s="136">
        <v>0.995</v>
      </c>
      <c r="I37" s="137">
        <f t="shared" ref="I37:I39" si="6">G37*H37</f>
        <v>3.98</v>
      </c>
      <c r="J37" s="138"/>
      <c r="K37" s="137"/>
      <c r="L37" s="139">
        <f>I37</f>
        <v>3.98</v>
      </c>
      <c r="M37" s="468" t="s">
        <v>139</v>
      </c>
      <c r="N37" s="469"/>
      <c r="O37" s="469"/>
      <c r="P37" s="469"/>
    </row>
    <row r="38" spans="1:17" s="123" customFormat="1" ht="73.5" customHeight="1">
      <c r="A38" s="121">
        <v>2</v>
      </c>
      <c r="B38" s="384" t="s">
        <v>140</v>
      </c>
      <c r="C38" s="384"/>
      <c r="D38" s="135" t="s">
        <v>65</v>
      </c>
      <c r="E38" s="135" t="str">
        <f>D19</f>
        <v>PRISTINE</v>
      </c>
      <c r="F38" s="121" t="s">
        <v>35</v>
      </c>
      <c r="G38" s="120">
        <f>G37</f>
        <v>4</v>
      </c>
      <c r="H38" s="136">
        <v>0.01</v>
      </c>
      <c r="I38" s="137">
        <f t="shared" si="6"/>
        <v>0.04</v>
      </c>
      <c r="J38" s="138"/>
      <c r="K38" s="137"/>
      <c r="L38" s="139">
        <f t="shared" ref="L38:L39" si="7">I38</f>
        <v>0.04</v>
      </c>
      <c r="M38" s="468" t="s">
        <v>139</v>
      </c>
      <c r="N38" s="469"/>
      <c r="O38" s="469"/>
      <c r="P38" s="469"/>
    </row>
    <row r="39" spans="1:17" s="123" customFormat="1" ht="52.5" customHeight="1">
      <c r="A39" s="121">
        <v>3</v>
      </c>
      <c r="B39" s="384" t="s">
        <v>141</v>
      </c>
      <c r="C39" s="384"/>
      <c r="D39" s="135" t="s">
        <v>142</v>
      </c>
      <c r="E39" s="135" t="s">
        <v>82</v>
      </c>
      <c r="F39" s="121" t="s">
        <v>35</v>
      </c>
      <c r="G39" s="120">
        <f>G38</f>
        <v>4</v>
      </c>
      <c r="H39" s="136">
        <v>0.01</v>
      </c>
      <c r="I39" s="137">
        <f t="shared" si="6"/>
        <v>0.04</v>
      </c>
      <c r="J39" s="138"/>
      <c r="K39" s="137"/>
      <c r="L39" s="139">
        <f t="shared" si="7"/>
        <v>0.04</v>
      </c>
      <c r="M39" s="468" t="s">
        <v>139</v>
      </c>
      <c r="N39" s="469"/>
      <c r="O39" s="469"/>
      <c r="P39" s="469"/>
    </row>
    <row r="40" spans="1:17" s="32" customFormat="1" ht="33">
      <c r="A40" s="31"/>
      <c r="B40" s="348" t="str">
        <f>D23</f>
        <v>TOURMALINE</v>
      </c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50"/>
      <c r="Q40" s="30"/>
    </row>
    <row r="41" spans="1:17" s="123" customFormat="1" ht="60" customHeight="1">
      <c r="A41" s="124">
        <v>1</v>
      </c>
      <c r="B41" s="384" t="str">
        <f>L11</f>
        <v xml:space="preserve">WAFFLE HXUN2041-1 330GSM </v>
      </c>
      <c r="C41" s="384" t="s">
        <v>60</v>
      </c>
      <c r="D41" s="125" t="s">
        <v>61</v>
      </c>
      <c r="E41" s="126" t="str">
        <f>D23</f>
        <v>TOURMALINE</v>
      </c>
      <c r="F41" s="127" t="s">
        <v>35</v>
      </c>
      <c r="G41" s="128">
        <f>P25</f>
        <v>4</v>
      </c>
      <c r="H41" s="136">
        <v>0.995</v>
      </c>
      <c r="I41" s="140">
        <f>G41*H41</f>
        <v>3.98</v>
      </c>
      <c r="J41" s="138"/>
      <c r="K41" s="140"/>
      <c r="L41" s="141">
        <f t="shared" ref="L41" si="8">SUM(I41:K41)</f>
        <v>3.98</v>
      </c>
      <c r="M41" s="468" t="s">
        <v>139</v>
      </c>
      <c r="N41" s="469"/>
      <c r="O41" s="469"/>
      <c r="P41" s="469"/>
    </row>
    <row r="42" spans="1:17" s="123" customFormat="1" ht="77.25" customHeight="1">
      <c r="A42" s="124">
        <v>2</v>
      </c>
      <c r="B42" s="384" t="s">
        <v>140</v>
      </c>
      <c r="C42" s="384"/>
      <c r="D42" s="135" t="s">
        <v>65</v>
      </c>
      <c r="E42" s="126" t="str">
        <f>E41</f>
        <v>TOURMALINE</v>
      </c>
      <c r="F42" s="127" t="s">
        <v>35</v>
      </c>
      <c r="G42" s="128">
        <f>G41</f>
        <v>4</v>
      </c>
      <c r="H42" s="142">
        <v>0.01</v>
      </c>
      <c r="I42" s="140">
        <f t="shared" ref="I42:I43" si="9">G42*H42</f>
        <v>0.04</v>
      </c>
      <c r="J42" s="138"/>
      <c r="K42" s="140"/>
      <c r="L42" s="141">
        <f>SUM(I42:K42)</f>
        <v>0.04</v>
      </c>
      <c r="M42" s="468" t="s">
        <v>139</v>
      </c>
      <c r="N42" s="469"/>
      <c r="O42" s="469"/>
      <c r="P42" s="469"/>
    </row>
    <row r="43" spans="1:17" s="123" customFormat="1" ht="36">
      <c r="A43" s="124">
        <v>4</v>
      </c>
      <c r="B43" s="384" t="s">
        <v>141</v>
      </c>
      <c r="C43" s="384"/>
      <c r="D43" s="125" t="s">
        <v>142</v>
      </c>
      <c r="E43" s="126" t="s">
        <v>82</v>
      </c>
      <c r="F43" s="127" t="s">
        <v>35</v>
      </c>
      <c r="G43" s="128">
        <f>G42</f>
        <v>4</v>
      </c>
      <c r="H43" s="127">
        <v>0.16</v>
      </c>
      <c r="I43" s="129">
        <f t="shared" si="9"/>
        <v>0.64</v>
      </c>
      <c r="J43" s="122"/>
      <c r="K43" s="129"/>
      <c r="L43" s="141">
        <f t="shared" ref="L43" si="10">SUM(I43:K43)</f>
        <v>0.64</v>
      </c>
      <c r="M43" s="468" t="s">
        <v>139</v>
      </c>
      <c r="N43" s="469"/>
      <c r="O43" s="469"/>
      <c r="P43" s="469"/>
    </row>
    <row r="44" spans="1:17" s="32" customFormat="1" ht="30" hidden="1">
      <c r="A44" s="31"/>
      <c r="B44" s="351">
        <f>$D$28</f>
        <v>0</v>
      </c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50"/>
    </row>
    <row r="45" spans="1:17" s="123" customFormat="1" ht="36" hidden="1">
      <c r="A45" s="124">
        <v>1</v>
      </c>
      <c r="B45" s="473" t="str">
        <f>B41</f>
        <v xml:space="preserve">WAFFLE HXUN2041-1 330GSM </v>
      </c>
      <c r="C45" s="474"/>
      <c r="D45" s="125" t="s">
        <v>61</v>
      </c>
      <c r="E45" s="126" t="s">
        <v>143</v>
      </c>
      <c r="F45" s="127" t="s">
        <v>35</v>
      </c>
      <c r="G45" s="128">
        <f>P29</f>
        <v>0</v>
      </c>
      <c r="H45" s="136">
        <v>0.995</v>
      </c>
      <c r="I45" s="140">
        <f t="shared" ref="I45:I47" si="11">G45*H45</f>
        <v>0</v>
      </c>
      <c r="J45" s="138">
        <f t="shared" ref="J45" si="12">L45-I45</f>
        <v>387</v>
      </c>
      <c r="K45" s="140"/>
      <c r="L45" s="141">
        <v>387</v>
      </c>
      <c r="M45" s="468"/>
      <c r="N45" s="469"/>
      <c r="O45" s="469"/>
      <c r="P45" s="469"/>
    </row>
    <row r="46" spans="1:17" s="123" customFormat="1" ht="36" hidden="1">
      <c r="A46" s="124">
        <v>2</v>
      </c>
      <c r="B46" s="475" t="s">
        <v>144</v>
      </c>
      <c r="C46" s="476"/>
      <c r="D46" s="125" t="s">
        <v>145</v>
      </c>
      <c r="E46" s="126" t="s">
        <v>143</v>
      </c>
      <c r="F46" s="127" t="s">
        <v>35</v>
      </c>
      <c r="G46" s="128">
        <f>G45</f>
        <v>0</v>
      </c>
      <c r="H46" s="142">
        <v>0.01</v>
      </c>
      <c r="I46" s="140">
        <f t="shared" si="11"/>
        <v>0</v>
      </c>
      <c r="J46" s="138">
        <v>1</v>
      </c>
      <c r="K46" s="140"/>
      <c r="L46" s="141">
        <f>SUM(I46:K46)</f>
        <v>1</v>
      </c>
      <c r="M46" s="468"/>
      <c r="N46" s="469"/>
      <c r="O46" s="469"/>
      <c r="P46" s="469"/>
    </row>
    <row r="47" spans="1:17" s="123" customFormat="1" ht="36" hidden="1">
      <c r="A47" s="124">
        <v>3</v>
      </c>
      <c r="B47" s="475" t="s">
        <v>146</v>
      </c>
      <c r="C47" s="476"/>
      <c r="D47" s="125" t="s">
        <v>147</v>
      </c>
      <c r="E47" s="126" t="s">
        <v>143</v>
      </c>
      <c r="F47" s="127" t="s">
        <v>35</v>
      </c>
      <c r="G47" s="128">
        <f>G46</f>
        <v>0</v>
      </c>
      <c r="H47" s="127">
        <v>0.16</v>
      </c>
      <c r="I47" s="129">
        <f t="shared" si="11"/>
        <v>0</v>
      </c>
      <c r="J47" s="122">
        <f t="shared" ref="J47" si="13">L47-I47</f>
        <v>61</v>
      </c>
      <c r="K47" s="129"/>
      <c r="L47" s="130">
        <v>61</v>
      </c>
      <c r="M47" s="468"/>
      <c r="N47" s="469"/>
      <c r="O47" s="469"/>
      <c r="P47" s="469"/>
    </row>
    <row r="48" spans="1:17" s="123" customFormat="1" ht="86.25" hidden="1" customHeight="1">
      <c r="A48" s="124">
        <v>4</v>
      </c>
      <c r="B48" s="475" t="s">
        <v>148</v>
      </c>
      <c r="C48" s="476"/>
      <c r="D48" s="125" t="s">
        <v>142</v>
      </c>
      <c r="E48" s="126" t="s">
        <v>82</v>
      </c>
      <c r="F48" s="127"/>
      <c r="G48" s="128"/>
      <c r="H48" s="127"/>
      <c r="I48" s="129"/>
      <c r="J48" s="122"/>
      <c r="K48" s="129"/>
      <c r="L48" s="130"/>
      <c r="M48" s="468"/>
      <c r="N48" s="469"/>
      <c r="O48" s="469"/>
      <c r="P48" s="469"/>
    </row>
    <row r="49" spans="1:16" s="32" customFormat="1" ht="20.25">
      <c r="A49" s="28"/>
      <c r="B49" s="28"/>
      <c r="C49" s="28"/>
      <c r="D49" s="28"/>
      <c r="E49" s="28"/>
      <c r="F49" s="28"/>
      <c r="G49" s="33"/>
      <c r="H49" s="28"/>
      <c r="I49" s="28"/>
      <c r="J49" s="28"/>
      <c r="K49" s="28"/>
      <c r="L49" s="28"/>
      <c r="M49" s="28"/>
      <c r="N49" s="28"/>
      <c r="O49" s="28"/>
      <c r="P49" s="28"/>
    </row>
    <row r="50" spans="1:16" s="34" customFormat="1" ht="33.75" thickBot="1">
      <c r="B50" s="95" t="s">
        <v>66</v>
      </c>
      <c r="C50" s="35"/>
      <c r="D50" s="35"/>
      <c r="E50" s="35"/>
      <c r="G50" s="36"/>
      <c r="P50" s="37"/>
    </row>
    <row r="51" spans="1:16" s="48" customFormat="1" ht="96">
      <c r="A51" s="395" t="s">
        <v>67</v>
      </c>
      <c r="B51" s="396"/>
      <c r="C51" s="396"/>
      <c r="D51" s="396"/>
      <c r="E51" s="397"/>
      <c r="F51" s="92" t="s">
        <v>68</v>
      </c>
      <c r="G51" s="92" t="s">
        <v>69</v>
      </c>
      <c r="H51" s="372" t="s">
        <v>70</v>
      </c>
      <c r="I51" s="373"/>
      <c r="J51" s="93" t="s">
        <v>51</v>
      </c>
      <c r="K51" s="92" t="s">
        <v>71</v>
      </c>
      <c r="L51" s="92" t="s">
        <v>72</v>
      </c>
      <c r="M51" s="94" t="s">
        <v>73</v>
      </c>
      <c r="N51" s="94" t="s">
        <v>74</v>
      </c>
      <c r="O51" s="94" t="s">
        <v>75</v>
      </c>
      <c r="P51" s="94" t="s">
        <v>76</v>
      </c>
    </row>
    <row r="52" spans="1:16" s="15" customFormat="1" ht="27.75" customHeight="1">
      <c r="A52" s="255">
        <v>1</v>
      </c>
      <c r="B52" s="375" t="s">
        <v>77</v>
      </c>
      <c r="C52" s="375"/>
      <c r="D52" s="375"/>
      <c r="E52" s="375"/>
      <c r="F52" s="227" t="str">
        <f>E37</f>
        <v>PRISTINE</v>
      </c>
      <c r="G52" s="343"/>
      <c r="H52" s="376" t="str">
        <f>$B$36</f>
        <v>PRISTINE</v>
      </c>
      <c r="I52" s="377" t="str">
        <f t="shared" ref="I52:I69" si="14">$H$52</f>
        <v>PRISTINE</v>
      </c>
      <c r="J52" s="230" t="s">
        <v>79</v>
      </c>
      <c r="K52" s="230">
        <f>$P$20</f>
        <v>4</v>
      </c>
      <c r="L52" s="256">
        <f t="shared" ref="L52:L54" si="15">220/5000</f>
        <v>4.3999999999999997E-2</v>
      </c>
      <c r="M52" s="231">
        <f t="shared" ref="M52:M54" si="16">K52*L52</f>
        <v>0.17599999999999999</v>
      </c>
      <c r="N52" s="231"/>
      <c r="O52" s="232">
        <f t="shared" ref="O52:O54" si="17">ROUNDUP(N52+M52,0)</f>
        <v>1</v>
      </c>
      <c r="P52" s="477" t="s">
        <v>139</v>
      </c>
    </row>
    <row r="53" spans="1:16" s="15" customFormat="1" ht="66">
      <c r="A53" s="255">
        <v>1</v>
      </c>
      <c r="B53" s="375" t="s">
        <v>77</v>
      </c>
      <c r="C53" s="375"/>
      <c r="D53" s="375"/>
      <c r="E53" s="375"/>
      <c r="F53" s="227" t="str">
        <f>H53</f>
        <v>TOURMALINE</v>
      </c>
      <c r="G53" s="343"/>
      <c r="H53" s="376" t="str">
        <f>$D$23</f>
        <v>TOURMALINE</v>
      </c>
      <c r="I53" s="377" t="str">
        <f t="shared" si="14"/>
        <v>PRISTINE</v>
      </c>
      <c r="J53" s="230" t="s">
        <v>79</v>
      </c>
      <c r="K53" s="230">
        <f>$P$25</f>
        <v>4</v>
      </c>
      <c r="L53" s="256">
        <f t="shared" si="15"/>
        <v>4.3999999999999997E-2</v>
      </c>
      <c r="M53" s="231">
        <f t="shared" si="16"/>
        <v>0.17599999999999999</v>
      </c>
      <c r="N53" s="231"/>
      <c r="O53" s="232">
        <f t="shared" si="17"/>
        <v>1</v>
      </c>
      <c r="P53" s="478"/>
    </row>
    <row r="54" spans="1:16" s="15" customFormat="1" ht="33" hidden="1">
      <c r="A54" s="255">
        <v>1</v>
      </c>
      <c r="B54" s="375" t="s">
        <v>77</v>
      </c>
      <c r="C54" s="375"/>
      <c r="D54" s="375"/>
      <c r="E54" s="375"/>
      <c r="F54" s="227"/>
      <c r="G54" s="343"/>
      <c r="H54" s="376">
        <f>$D$28</f>
        <v>0</v>
      </c>
      <c r="I54" s="377" t="str">
        <f t="shared" si="14"/>
        <v>PRISTINE</v>
      </c>
      <c r="J54" s="230" t="s">
        <v>79</v>
      </c>
      <c r="K54" s="230">
        <f>$P$30</f>
        <v>0</v>
      </c>
      <c r="L54" s="256">
        <f t="shared" si="15"/>
        <v>4.3999999999999997E-2</v>
      </c>
      <c r="M54" s="231">
        <f t="shared" si="16"/>
        <v>0</v>
      </c>
      <c r="N54" s="231"/>
      <c r="O54" s="232">
        <f t="shared" si="17"/>
        <v>0</v>
      </c>
      <c r="P54" s="478"/>
    </row>
    <row r="55" spans="1:16" s="15" customFormat="1" ht="33">
      <c r="A55" s="255">
        <v>2</v>
      </c>
      <c r="B55" s="378" t="s">
        <v>81</v>
      </c>
      <c r="C55" s="379"/>
      <c r="D55" s="379"/>
      <c r="E55" s="380"/>
      <c r="F55" s="227" t="s">
        <v>82</v>
      </c>
      <c r="G55" s="227"/>
      <c r="H55" s="376" t="str">
        <f t="shared" ref="H55" si="18">$B$36</f>
        <v>PRISTINE</v>
      </c>
      <c r="I55" s="377" t="str">
        <f t="shared" si="14"/>
        <v>PRISTINE</v>
      </c>
      <c r="J55" s="230" t="s">
        <v>83</v>
      </c>
      <c r="K55" s="230">
        <f t="shared" ref="K55" si="19">$P$20</f>
        <v>4</v>
      </c>
      <c r="L55" s="231">
        <v>1</v>
      </c>
      <c r="M55" s="230">
        <f t="shared" ref="M55:M56" si="20">L55*K55</f>
        <v>4</v>
      </c>
      <c r="N55" s="231"/>
      <c r="O55" s="232">
        <f t="shared" ref="O55:O56" si="21">N55+M55</f>
        <v>4</v>
      </c>
      <c r="P55" s="478"/>
    </row>
    <row r="56" spans="1:16" s="15" customFormat="1" ht="33">
      <c r="A56" s="255">
        <f>A55</f>
        <v>2</v>
      </c>
      <c r="B56" s="378" t="str">
        <f>B55</f>
        <v xml:space="preserve">NHÃN CHÍNH ALD-ML03 CÓ SIZE </v>
      </c>
      <c r="C56" s="379"/>
      <c r="D56" s="379"/>
      <c r="E56" s="380"/>
      <c r="F56" s="227" t="s">
        <v>82</v>
      </c>
      <c r="G56" s="227"/>
      <c r="H56" s="376" t="str">
        <f t="shared" ref="H56" si="22">$D$23</f>
        <v>TOURMALINE</v>
      </c>
      <c r="I56" s="377" t="str">
        <f t="shared" si="14"/>
        <v>PRISTINE</v>
      </c>
      <c r="J56" s="230" t="s">
        <v>83</v>
      </c>
      <c r="K56" s="230">
        <f t="shared" ref="K56" si="23">$P$25</f>
        <v>4</v>
      </c>
      <c r="L56" s="231">
        <v>1</v>
      </c>
      <c r="M56" s="230">
        <f t="shared" si="20"/>
        <v>4</v>
      </c>
      <c r="N56" s="231"/>
      <c r="O56" s="232">
        <f t="shared" si="21"/>
        <v>4</v>
      </c>
      <c r="P56" s="478"/>
    </row>
    <row r="57" spans="1:16" s="15" customFormat="1" ht="33" hidden="1">
      <c r="A57" s="255">
        <f>A56</f>
        <v>2</v>
      </c>
      <c r="B57" s="224"/>
      <c r="C57" s="225"/>
      <c r="D57" s="225"/>
      <c r="E57" s="226"/>
      <c r="F57" s="227"/>
      <c r="G57" s="227"/>
      <c r="H57" s="228"/>
      <c r="I57" s="229"/>
      <c r="J57" s="230"/>
      <c r="K57" s="230"/>
      <c r="L57" s="231"/>
      <c r="M57" s="230"/>
      <c r="N57" s="231"/>
      <c r="O57" s="232"/>
      <c r="P57" s="478"/>
    </row>
    <row r="58" spans="1:16" s="15" customFormat="1" ht="99">
      <c r="A58" s="255">
        <v>3</v>
      </c>
      <c r="B58" s="374" t="s">
        <v>149</v>
      </c>
      <c r="C58" s="375"/>
      <c r="D58" s="375"/>
      <c r="E58" s="375"/>
      <c r="F58" s="227" t="s">
        <v>150</v>
      </c>
      <c r="G58" s="233"/>
      <c r="H58" s="376" t="str">
        <f t="shared" ref="H58" si="24">$B$36</f>
        <v>PRISTINE</v>
      </c>
      <c r="I58" s="377" t="str">
        <f t="shared" si="14"/>
        <v>PRISTINE</v>
      </c>
      <c r="J58" s="230" t="s">
        <v>83</v>
      </c>
      <c r="K58" s="230">
        <f t="shared" ref="K58" si="25">$P$20</f>
        <v>4</v>
      </c>
      <c r="L58" s="231">
        <v>1</v>
      </c>
      <c r="M58" s="230">
        <f t="shared" ref="M58:M62" si="26">L58*K58</f>
        <v>4</v>
      </c>
      <c r="N58" s="231"/>
      <c r="O58" s="232">
        <f t="shared" ref="O58:O62" si="27">N58+M58</f>
        <v>4</v>
      </c>
      <c r="P58" s="478"/>
    </row>
    <row r="59" spans="1:16" s="15" customFormat="1" ht="99">
      <c r="A59" s="255">
        <f>A58</f>
        <v>3</v>
      </c>
      <c r="B59" s="374" t="str">
        <f>B58</f>
        <v>NHÃN THÀNH PHẦN 48% COTTON 50% POLYESTER 
2% SPANDEX</v>
      </c>
      <c r="C59" s="375"/>
      <c r="D59" s="375"/>
      <c r="E59" s="375"/>
      <c r="F59" s="227" t="s">
        <v>150</v>
      </c>
      <c r="G59" s="233"/>
      <c r="H59" s="376" t="str">
        <f t="shared" ref="H59" si="28">$D$23</f>
        <v>TOURMALINE</v>
      </c>
      <c r="I59" s="377" t="str">
        <f t="shared" si="14"/>
        <v>PRISTINE</v>
      </c>
      <c r="J59" s="230" t="s">
        <v>83</v>
      </c>
      <c r="K59" s="230">
        <f t="shared" ref="K59" si="29">$P$25</f>
        <v>4</v>
      </c>
      <c r="L59" s="231">
        <v>1</v>
      </c>
      <c r="M59" s="230">
        <f t="shared" si="26"/>
        <v>4</v>
      </c>
      <c r="N59" s="231"/>
      <c r="O59" s="232">
        <f t="shared" si="27"/>
        <v>4</v>
      </c>
      <c r="P59" s="478"/>
    </row>
    <row r="60" spans="1:16" s="15" customFormat="1" ht="99" hidden="1">
      <c r="A60" s="255">
        <f>A59</f>
        <v>3</v>
      </c>
      <c r="B60" s="374" t="str">
        <f>B59</f>
        <v>NHÃN THÀNH PHẦN 48% COTTON 50% POLYESTER 
2% SPANDEX</v>
      </c>
      <c r="C60" s="375"/>
      <c r="D60" s="375"/>
      <c r="E60" s="375"/>
      <c r="F60" s="227" t="s">
        <v>150</v>
      </c>
      <c r="G60" s="233"/>
      <c r="H60" s="376">
        <f t="shared" ref="H60" si="30">$D$28</f>
        <v>0</v>
      </c>
      <c r="I60" s="377" t="str">
        <f t="shared" si="14"/>
        <v>PRISTINE</v>
      </c>
      <c r="J60" s="230" t="s">
        <v>83</v>
      </c>
      <c r="K60" s="230">
        <f t="shared" ref="K60" si="31">$P$30</f>
        <v>0</v>
      </c>
      <c r="L60" s="231">
        <v>1</v>
      </c>
      <c r="M60" s="230">
        <f t="shared" si="26"/>
        <v>0</v>
      </c>
      <c r="N60" s="231"/>
      <c r="O60" s="232">
        <f t="shared" si="27"/>
        <v>0</v>
      </c>
      <c r="P60" s="478"/>
    </row>
    <row r="61" spans="1:16" s="15" customFormat="1" ht="33">
      <c r="A61" s="255">
        <v>4</v>
      </c>
      <c r="B61" s="378" t="s">
        <v>151</v>
      </c>
      <c r="C61" s="379"/>
      <c r="D61" s="379"/>
      <c r="E61" s="380"/>
      <c r="F61" s="227" t="s">
        <v>82</v>
      </c>
      <c r="G61" s="233"/>
      <c r="H61" s="376" t="str">
        <f t="shared" ref="H61" si="32">$B$36</f>
        <v>PRISTINE</v>
      </c>
      <c r="I61" s="377" t="str">
        <f t="shared" si="14"/>
        <v>PRISTINE</v>
      </c>
      <c r="J61" s="230" t="s">
        <v>83</v>
      </c>
      <c r="K61" s="230">
        <f t="shared" ref="K61" si="33">$P$20</f>
        <v>4</v>
      </c>
      <c r="L61" s="231">
        <v>1</v>
      </c>
      <c r="M61" s="230">
        <f t="shared" si="26"/>
        <v>4</v>
      </c>
      <c r="N61" s="231"/>
      <c r="O61" s="232">
        <f t="shared" si="27"/>
        <v>4</v>
      </c>
      <c r="P61" s="478"/>
    </row>
    <row r="62" spans="1:16" s="15" customFormat="1" ht="33">
      <c r="A62" s="255">
        <f>A61</f>
        <v>4</v>
      </c>
      <c r="B62" s="374" t="str">
        <f>B61</f>
        <v>NHÃN SƯỜN NGOÀI  ALD-ML02</v>
      </c>
      <c r="C62" s="375"/>
      <c r="D62" s="375"/>
      <c r="E62" s="375"/>
      <c r="F62" s="227" t="s">
        <v>152</v>
      </c>
      <c r="G62" s="233"/>
      <c r="H62" s="376" t="str">
        <f t="shared" ref="H62" si="34">$D$23</f>
        <v>TOURMALINE</v>
      </c>
      <c r="I62" s="377" t="str">
        <f t="shared" si="14"/>
        <v>PRISTINE</v>
      </c>
      <c r="J62" s="230" t="s">
        <v>153</v>
      </c>
      <c r="K62" s="230">
        <f t="shared" ref="K62" si="35">$P$25</f>
        <v>4</v>
      </c>
      <c r="L62" s="231">
        <v>0.6</v>
      </c>
      <c r="M62" s="230">
        <f t="shared" si="26"/>
        <v>2.4</v>
      </c>
      <c r="N62" s="231"/>
      <c r="O62" s="232">
        <f t="shared" si="27"/>
        <v>2.4</v>
      </c>
      <c r="P62" s="478"/>
    </row>
    <row r="63" spans="1:16" s="15" customFormat="1" ht="33" hidden="1">
      <c r="A63" s="255">
        <f>A62</f>
        <v>4</v>
      </c>
      <c r="B63" s="374"/>
      <c r="C63" s="375"/>
      <c r="D63" s="375"/>
      <c r="E63" s="375"/>
      <c r="F63" s="227"/>
      <c r="G63" s="233"/>
      <c r="H63" s="228"/>
      <c r="I63" s="229"/>
      <c r="J63" s="230"/>
      <c r="K63" s="230"/>
      <c r="L63" s="231"/>
      <c r="M63" s="230"/>
      <c r="N63" s="231"/>
      <c r="O63" s="232"/>
      <c r="P63" s="478"/>
    </row>
    <row r="64" spans="1:16" s="15" customFormat="1" ht="27.75" customHeight="1">
      <c r="A64" s="255">
        <v>5</v>
      </c>
      <c r="B64" s="374" t="s">
        <v>154</v>
      </c>
      <c r="C64" s="375"/>
      <c r="D64" s="375"/>
      <c r="E64" s="375"/>
      <c r="F64" s="227" t="s">
        <v>152</v>
      </c>
      <c r="G64" s="233"/>
      <c r="H64" s="376" t="str">
        <f t="shared" ref="H64" si="36">$B$36</f>
        <v>PRISTINE</v>
      </c>
      <c r="I64" s="377" t="str">
        <f t="shared" si="14"/>
        <v>PRISTINE</v>
      </c>
      <c r="J64" s="230" t="s">
        <v>153</v>
      </c>
      <c r="K64" s="230">
        <f t="shared" ref="K64" si="37">$P$30</f>
        <v>0</v>
      </c>
      <c r="L64" s="231">
        <v>0.6</v>
      </c>
      <c r="M64" s="230">
        <f t="shared" ref="M64:M65" si="38">L64*K64</f>
        <v>0</v>
      </c>
      <c r="N64" s="231"/>
      <c r="O64" s="232">
        <f t="shared" ref="O64:O65" si="39">N64+M64</f>
        <v>0</v>
      </c>
      <c r="P64" s="478"/>
    </row>
    <row r="65" spans="1:16" s="15" customFormat="1" ht="27.75" customHeight="1">
      <c r="A65" s="255">
        <f>A64</f>
        <v>5</v>
      </c>
      <c r="B65" s="374" t="s">
        <v>154</v>
      </c>
      <c r="C65" s="375"/>
      <c r="D65" s="375"/>
      <c r="E65" s="375"/>
      <c r="F65" s="227" t="s">
        <v>152</v>
      </c>
      <c r="G65" s="233"/>
      <c r="H65" s="376" t="str">
        <f t="shared" ref="H65" si="40">$D$23</f>
        <v>TOURMALINE</v>
      </c>
      <c r="I65" s="377" t="str">
        <f t="shared" si="14"/>
        <v>PRISTINE</v>
      </c>
      <c r="J65" s="230" t="s">
        <v>153</v>
      </c>
      <c r="K65" s="230">
        <f t="shared" ref="K65" si="41">$P$20</f>
        <v>4</v>
      </c>
      <c r="L65" s="231">
        <v>0.3</v>
      </c>
      <c r="M65" s="230">
        <f t="shared" si="38"/>
        <v>1.2</v>
      </c>
      <c r="N65" s="231"/>
      <c r="O65" s="232">
        <f t="shared" si="39"/>
        <v>1.2</v>
      </c>
      <c r="P65" s="478"/>
    </row>
    <row r="66" spans="1:16" s="15" customFormat="1" ht="33" hidden="1">
      <c r="A66" s="255">
        <f>A65</f>
        <v>5</v>
      </c>
      <c r="B66" s="374"/>
      <c r="C66" s="375"/>
      <c r="D66" s="375"/>
      <c r="E66" s="375"/>
      <c r="F66" s="227"/>
      <c r="G66" s="233"/>
      <c r="H66" s="228"/>
      <c r="I66" s="229"/>
      <c r="J66" s="230"/>
      <c r="K66" s="230"/>
      <c r="L66" s="231"/>
      <c r="M66" s="230"/>
      <c r="N66" s="231"/>
      <c r="O66" s="232"/>
      <c r="P66" s="478"/>
    </row>
    <row r="67" spans="1:16" s="15" customFormat="1" ht="43.5" customHeight="1">
      <c r="A67" s="255">
        <v>6</v>
      </c>
      <c r="B67" s="374" t="s">
        <v>155</v>
      </c>
      <c r="C67" s="375"/>
      <c r="D67" s="375"/>
      <c r="E67" s="375"/>
      <c r="F67" s="352" t="s">
        <v>156</v>
      </c>
      <c r="G67" s="233"/>
      <c r="H67" s="376" t="str">
        <f t="shared" ref="H67" si="42">$B$36</f>
        <v>PRISTINE</v>
      </c>
      <c r="I67" s="377" t="str">
        <f t="shared" si="14"/>
        <v>PRISTINE</v>
      </c>
      <c r="J67" s="230" t="s">
        <v>83</v>
      </c>
      <c r="K67" s="230">
        <f t="shared" ref="K67" si="43">$P$20</f>
        <v>4</v>
      </c>
      <c r="L67" s="231">
        <v>4</v>
      </c>
      <c r="M67" s="230">
        <f t="shared" ref="M67:M69" si="44">L67*K67</f>
        <v>16</v>
      </c>
      <c r="N67" s="231"/>
      <c r="O67" s="232">
        <f t="shared" ref="O67:O69" si="45">N67+M67</f>
        <v>16</v>
      </c>
      <c r="P67" s="478"/>
    </row>
    <row r="68" spans="1:16" s="15" customFormat="1" ht="54" customHeight="1">
      <c r="A68" s="255">
        <f>A67</f>
        <v>6</v>
      </c>
      <c r="B68" s="374" t="str">
        <f>B67</f>
        <v>NÚT 4 LỖ  20L Trocha Shell Full Logo'd 4H Button</v>
      </c>
      <c r="C68" s="375"/>
      <c r="D68" s="375"/>
      <c r="E68" s="375"/>
      <c r="F68" s="352" t="s">
        <v>157</v>
      </c>
      <c r="G68" s="233"/>
      <c r="H68" s="376" t="str">
        <f t="shared" ref="H68" si="46">$D$23</f>
        <v>TOURMALINE</v>
      </c>
      <c r="I68" s="377" t="str">
        <f t="shared" si="14"/>
        <v>PRISTINE</v>
      </c>
      <c r="J68" s="230" t="s">
        <v>83</v>
      </c>
      <c r="K68" s="230">
        <f t="shared" ref="K68" si="47">$P$25</f>
        <v>4</v>
      </c>
      <c r="L68" s="231">
        <v>4</v>
      </c>
      <c r="M68" s="230">
        <f t="shared" si="44"/>
        <v>16</v>
      </c>
      <c r="N68" s="231"/>
      <c r="O68" s="232">
        <f t="shared" si="45"/>
        <v>16</v>
      </c>
      <c r="P68" s="478"/>
    </row>
    <row r="69" spans="1:16" s="15" customFormat="1" ht="33" hidden="1">
      <c r="A69" s="255">
        <f>A68</f>
        <v>6</v>
      </c>
      <c r="B69" s="374"/>
      <c r="C69" s="375"/>
      <c r="D69" s="375"/>
      <c r="E69" s="375"/>
      <c r="F69" s="227"/>
      <c r="G69" s="233"/>
      <c r="H69" s="376">
        <f t="shared" ref="H69" si="48">$D$28</f>
        <v>0</v>
      </c>
      <c r="I69" s="377" t="str">
        <f t="shared" si="14"/>
        <v>PRISTINE</v>
      </c>
      <c r="J69" s="230" t="s">
        <v>153</v>
      </c>
      <c r="K69" s="230">
        <f t="shared" ref="K69" si="49">$P$30</f>
        <v>0</v>
      </c>
      <c r="L69" s="231">
        <v>3</v>
      </c>
      <c r="M69" s="230">
        <f t="shared" si="44"/>
        <v>0</v>
      </c>
      <c r="N69" s="231"/>
      <c r="O69" s="232">
        <f t="shared" si="45"/>
        <v>0</v>
      </c>
      <c r="P69" s="479"/>
    </row>
    <row r="70" spans="1:16" s="34" customFormat="1" ht="50.1" hidden="1" customHeight="1" thickBot="1">
      <c r="B70" s="100" t="s">
        <v>86</v>
      </c>
      <c r="C70" s="35"/>
      <c r="D70" s="35"/>
      <c r="E70" s="35"/>
      <c r="F70" s="38"/>
      <c r="G70" s="39"/>
      <c r="H70" s="38"/>
      <c r="I70" s="38"/>
      <c r="J70" s="38"/>
      <c r="K70" s="38"/>
      <c r="L70" s="38"/>
      <c r="M70" s="38"/>
      <c r="N70" s="38"/>
      <c r="O70" s="38"/>
      <c r="P70" s="40"/>
    </row>
    <row r="71" spans="1:16" s="48" customFormat="1" ht="96" hidden="1">
      <c r="A71" s="395" t="s">
        <v>67</v>
      </c>
      <c r="B71" s="396"/>
      <c r="C71" s="396"/>
      <c r="D71" s="396"/>
      <c r="E71" s="397"/>
      <c r="F71" s="92" t="s">
        <v>68</v>
      </c>
      <c r="G71" s="92" t="s">
        <v>69</v>
      </c>
      <c r="H71" s="372" t="s">
        <v>70</v>
      </c>
      <c r="I71" s="373"/>
      <c r="J71" s="93" t="s">
        <v>51</v>
      </c>
      <c r="K71" s="92" t="s">
        <v>71</v>
      </c>
      <c r="L71" s="92" t="s">
        <v>72</v>
      </c>
      <c r="M71" s="94" t="s">
        <v>73</v>
      </c>
      <c r="N71" s="94" t="s">
        <v>74</v>
      </c>
      <c r="O71" s="94" t="s">
        <v>75</v>
      </c>
      <c r="P71" s="94" t="s">
        <v>76</v>
      </c>
    </row>
    <row r="72" spans="1:16" s="42" customFormat="1" ht="54" hidden="1" customHeight="1">
      <c r="A72" s="255">
        <v>1</v>
      </c>
      <c r="B72" s="375"/>
      <c r="C72" s="375"/>
      <c r="D72" s="375"/>
      <c r="E72" s="375"/>
      <c r="F72" s="353" t="s">
        <v>150</v>
      </c>
      <c r="G72" s="227" t="s">
        <v>158</v>
      </c>
      <c r="H72" s="376" t="str">
        <f t="shared" ref="H72:H93" si="50">$B$36</f>
        <v>PRISTINE</v>
      </c>
      <c r="I72" s="377" t="str">
        <f t="shared" ref="I72:I95" si="51">$H$52</f>
        <v>PRISTINE</v>
      </c>
      <c r="J72" s="230" t="s">
        <v>83</v>
      </c>
      <c r="K72" s="230">
        <f t="shared" ref="K72" si="52">$P$20</f>
        <v>4</v>
      </c>
      <c r="L72" s="230">
        <v>2</v>
      </c>
      <c r="M72" s="230">
        <f t="shared" ref="M72:M95" si="53">L72*K72</f>
        <v>8</v>
      </c>
      <c r="N72" s="231"/>
      <c r="O72" s="232">
        <f>M72</f>
        <v>8</v>
      </c>
      <c r="P72" s="354"/>
    </row>
    <row r="73" spans="1:16" s="42" customFormat="1" ht="54" hidden="1" customHeight="1">
      <c r="A73" s="255">
        <v>1</v>
      </c>
      <c r="B73" s="375">
        <f>B72</f>
        <v>0</v>
      </c>
      <c r="C73" s="375"/>
      <c r="D73" s="375"/>
      <c r="E73" s="375"/>
      <c r="F73" s="176"/>
      <c r="G73" s="227" t="s">
        <v>158</v>
      </c>
      <c r="H73" s="376" t="str">
        <f t="shared" ref="H73:H94" si="54">$D$23</f>
        <v>TOURMALINE</v>
      </c>
      <c r="I73" s="377" t="str">
        <f t="shared" si="51"/>
        <v>PRISTINE</v>
      </c>
      <c r="J73" s="230" t="s">
        <v>83</v>
      </c>
      <c r="K73" s="230">
        <f t="shared" ref="K73" si="55">$P$25</f>
        <v>4</v>
      </c>
      <c r="L73" s="230">
        <v>2</v>
      </c>
      <c r="M73" s="230">
        <f t="shared" si="53"/>
        <v>8</v>
      </c>
      <c r="N73" s="231"/>
      <c r="O73" s="232">
        <f t="shared" ref="O73:O95" si="56">M73</f>
        <v>8</v>
      </c>
      <c r="P73" s="354"/>
    </row>
    <row r="74" spans="1:16" s="42" customFormat="1" ht="54" hidden="1" customHeight="1">
      <c r="A74" s="255">
        <v>1</v>
      </c>
      <c r="B74" s="375">
        <f>B73</f>
        <v>0</v>
      </c>
      <c r="C74" s="375"/>
      <c r="D74" s="375"/>
      <c r="E74" s="375"/>
      <c r="F74" s="132"/>
      <c r="G74" s="227" t="s">
        <v>158</v>
      </c>
      <c r="H74" s="376">
        <f t="shared" ref="H74" si="57">$D$28</f>
        <v>0</v>
      </c>
      <c r="I74" s="377" t="str">
        <f t="shared" si="51"/>
        <v>PRISTINE</v>
      </c>
      <c r="J74" s="230" t="s">
        <v>83</v>
      </c>
      <c r="K74" s="230">
        <f t="shared" ref="K74" si="58">$P$30</f>
        <v>0</v>
      </c>
      <c r="L74" s="230">
        <v>2</v>
      </c>
      <c r="M74" s="230">
        <f t="shared" si="53"/>
        <v>0</v>
      </c>
      <c r="N74" s="231"/>
      <c r="O74" s="232">
        <f t="shared" si="56"/>
        <v>0</v>
      </c>
      <c r="P74" s="354"/>
    </row>
    <row r="75" spans="1:16" s="42" customFormat="1" ht="54" hidden="1" customHeight="1">
      <c r="A75" s="255">
        <v>2</v>
      </c>
      <c r="B75" s="374"/>
      <c r="C75" s="375"/>
      <c r="D75" s="375"/>
      <c r="E75" s="375"/>
      <c r="F75" s="353" t="s">
        <v>150</v>
      </c>
      <c r="G75" s="227" t="s">
        <v>158</v>
      </c>
      <c r="H75" s="376" t="str">
        <f t="shared" si="50"/>
        <v>PRISTINE</v>
      </c>
      <c r="I75" s="377" t="str">
        <f t="shared" si="51"/>
        <v>PRISTINE</v>
      </c>
      <c r="J75" s="230" t="s">
        <v>83</v>
      </c>
      <c r="K75" s="230">
        <f t="shared" ref="K75:K93" si="59">$P$20</f>
        <v>4</v>
      </c>
      <c r="L75" s="355">
        <f>L84*2</f>
        <v>0.1</v>
      </c>
      <c r="M75" s="230">
        <f t="shared" si="53"/>
        <v>0.4</v>
      </c>
      <c r="N75" s="231"/>
      <c r="O75" s="232">
        <f t="shared" si="56"/>
        <v>0.4</v>
      </c>
      <c r="P75" s="354"/>
    </row>
    <row r="76" spans="1:16" s="42" customFormat="1" ht="54" hidden="1" customHeight="1">
      <c r="A76" s="255">
        <v>2</v>
      </c>
      <c r="B76" s="375">
        <f>B75</f>
        <v>0</v>
      </c>
      <c r="C76" s="375"/>
      <c r="D76" s="375"/>
      <c r="E76" s="375"/>
      <c r="F76" s="176"/>
      <c r="G76" s="227" t="s">
        <v>158</v>
      </c>
      <c r="H76" s="376" t="str">
        <f t="shared" si="54"/>
        <v>TOURMALINE</v>
      </c>
      <c r="I76" s="377" t="str">
        <f t="shared" si="51"/>
        <v>PRISTINE</v>
      </c>
      <c r="J76" s="230" t="s">
        <v>83</v>
      </c>
      <c r="K76" s="230">
        <f t="shared" ref="K76:K94" si="60">$P$25</f>
        <v>4</v>
      </c>
      <c r="L76" s="355">
        <f>L85*2</f>
        <v>0.1</v>
      </c>
      <c r="M76" s="230">
        <f t="shared" si="53"/>
        <v>0.4</v>
      </c>
      <c r="N76" s="231"/>
      <c r="O76" s="232">
        <f t="shared" si="56"/>
        <v>0.4</v>
      </c>
      <c r="P76" s="354"/>
    </row>
    <row r="77" spans="1:16" s="42" customFormat="1" ht="54" hidden="1" customHeight="1">
      <c r="A77" s="255">
        <v>2</v>
      </c>
      <c r="B77" s="375">
        <f>B76</f>
        <v>0</v>
      </c>
      <c r="C77" s="375"/>
      <c r="D77" s="375"/>
      <c r="E77" s="375"/>
      <c r="F77" s="132"/>
      <c r="G77" s="227" t="s">
        <v>158</v>
      </c>
      <c r="H77" s="376">
        <f t="shared" ref="H77:H95" si="61">$D$28</f>
        <v>0</v>
      </c>
      <c r="I77" s="377" t="str">
        <f t="shared" si="51"/>
        <v>PRISTINE</v>
      </c>
      <c r="J77" s="230" t="s">
        <v>83</v>
      </c>
      <c r="K77" s="230">
        <f t="shared" ref="K77:K95" si="62">$P$30</f>
        <v>0</v>
      </c>
      <c r="L77" s="355">
        <f>L86*2</f>
        <v>0.1</v>
      </c>
      <c r="M77" s="230">
        <f t="shared" si="53"/>
        <v>0</v>
      </c>
      <c r="N77" s="231"/>
      <c r="O77" s="232">
        <f t="shared" si="56"/>
        <v>0</v>
      </c>
      <c r="P77" s="354"/>
    </row>
    <row r="78" spans="1:16" s="42" customFormat="1" ht="54" hidden="1" customHeight="1">
      <c r="A78" s="255">
        <v>4</v>
      </c>
      <c r="B78" s="438"/>
      <c r="C78" s="439"/>
      <c r="D78" s="439"/>
      <c r="E78" s="440"/>
      <c r="F78" s="353" t="s">
        <v>159</v>
      </c>
      <c r="G78" s="427" t="s">
        <v>160</v>
      </c>
      <c r="H78" s="376" t="str">
        <f t="shared" si="50"/>
        <v>PRISTINE</v>
      </c>
      <c r="I78" s="377" t="str">
        <f t="shared" si="51"/>
        <v>PRISTINE</v>
      </c>
      <c r="J78" s="230" t="s">
        <v>83</v>
      </c>
      <c r="K78" s="230">
        <f t="shared" si="59"/>
        <v>4</v>
      </c>
      <c r="L78" s="230">
        <v>1</v>
      </c>
      <c r="M78" s="230">
        <f t="shared" si="53"/>
        <v>4</v>
      </c>
      <c r="N78" s="231"/>
      <c r="O78" s="232">
        <f t="shared" si="56"/>
        <v>4</v>
      </c>
      <c r="P78" s="259"/>
    </row>
    <row r="79" spans="1:16" s="42" customFormat="1" ht="54" hidden="1" customHeight="1">
      <c r="A79" s="255">
        <v>4</v>
      </c>
      <c r="B79" s="375">
        <f>B78</f>
        <v>0</v>
      </c>
      <c r="C79" s="375"/>
      <c r="D79" s="375"/>
      <c r="E79" s="375"/>
      <c r="F79" s="176"/>
      <c r="G79" s="428"/>
      <c r="H79" s="376" t="str">
        <f t="shared" si="54"/>
        <v>TOURMALINE</v>
      </c>
      <c r="I79" s="377" t="str">
        <f t="shared" si="51"/>
        <v>PRISTINE</v>
      </c>
      <c r="J79" s="230" t="s">
        <v>83</v>
      </c>
      <c r="K79" s="230">
        <f t="shared" si="60"/>
        <v>4</v>
      </c>
      <c r="L79" s="230">
        <v>1</v>
      </c>
      <c r="M79" s="230">
        <f t="shared" si="53"/>
        <v>4</v>
      </c>
      <c r="N79" s="231"/>
      <c r="O79" s="232">
        <f t="shared" si="56"/>
        <v>4</v>
      </c>
      <c r="P79" s="259"/>
    </row>
    <row r="80" spans="1:16" s="42" customFormat="1" ht="54" hidden="1" customHeight="1">
      <c r="A80" s="255">
        <v>4</v>
      </c>
      <c r="B80" s="375">
        <f>B79</f>
        <v>0</v>
      </c>
      <c r="C80" s="375"/>
      <c r="D80" s="375"/>
      <c r="E80" s="375"/>
      <c r="F80" s="132"/>
      <c r="G80" s="133"/>
      <c r="H80" s="376">
        <f t="shared" si="61"/>
        <v>0</v>
      </c>
      <c r="I80" s="377" t="str">
        <f t="shared" si="51"/>
        <v>PRISTINE</v>
      </c>
      <c r="J80" s="230" t="s">
        <v>83</v>
      </c>
      <c r="K80" s="230">
        <f t="shared" si="62"/>
        <v>0</v>
      </c>
      <c r="L80" s="230">
        <v>1</v>
      </c>
      <c r="M80" s="230">
        <f t="shared" si="53"/>
        <v>0</v>
      </c>
      <c r="N80" s="231"/>
      <c r="O80" s="232">
        <f t="shared" si="56"/>
        <v>0</v>
      </c>
      <c r="P80" s="259"/>
    </row>
    <row r="81" spans="1:16" s="42" customFormat="1" ht="54" hidden="1" customHeight="1">
      <c r="A81" s="255">
        <v>5</v>
      </c>
      <c r="B81" s="378"/>
      <c r="C81" s="379"/>
      <c r="D81" s="379"/>
      <c r="E81" s="380"/>
      <c r="F81" s="356" t="s">
        <v>152</v>
      </c>
      <c r="G81" s="227"/>
      <c r="H81" s="376" t="str">
        <f t="shared" si="50"/>
        <v>PRISTINE</v>
      </c>
      <c r="I81" s="377" t="str">
        <f t="shared" si="51"/>
        <v>PRISTINE</v>
      </c>
      <c r="J81" s="230" t="s">
        <v>83</v>
      </c>
      <c r="K81" s="230">
        <f t="shared" si="59"/>
        <v>4</v>
      </c>
      <c r="L81" s="230">
        <v>1</v>
      </c>
      <c r="M81" s="230">
        <f t="shared" si="53"/>
        <v>4</v>
      </c>
      <c r="N81" s="231"/>
      <c r="O81" s="232">
        <f t="shared" si="56"/>
        <v>4</v>
      </c>
      <c r="P81" s="259"/>
    </row>
    <row r="82" spans="1:16" s="42" customFormat="1" ht="54" hidden="1" customHeight="1">
      <c r="A82" s="255">
        <v>5</v>
      </c>
      <c r="B82" s="375">
        <f>B81</f>
        <v>0</v>
      </c>
      <c r="C82" s="375"/>
      <c r="D82" s="375"/>
      <c r="E82" s="375"/>
      <c r="F82" s="177"/>
      <c r="G82" s="227"/>
      <c r="H82" s="376" t="str">
        <f t="shared" si="54"/>
        <v>TOURMALINE</v>
      </c>
      <c r="I82" s="377" t="str">
        <f t="shared" si="51"/>
        <v>PRISTINE</v>
      </c>
      <c r="J82" s="230" t="s">
        <v>83</v>
      </c>
      <c r="K82" s="230">
        <f t="shared" si="60"/>
        <v>4</v>
      </c>
      <c r="L82" s="230">
        <v>1</v>
      </c>
      <c r="M82" s="230">
        <f t="shared" si="53"/>
        <v>4</v>
      </c>
      <c r="N82" s="231"/>
      <c r="O82" s="232">
        <f t="shared" si="56"/>
        <v>4</v>
      </c>
      <c r="P82" s="259"/>
    </row>
    <row r="83" spans="1:16" s="42" customFormat="1" ht="54" hidden="1" customHeight="1">
      <c r="A83" s="255">
        <v>5</v>
      </c>
      <c r="B83" s="375">
        <f>B82</f>
        <v>0</v>
      </c>
      <c r="C83" s="375"/>
      <c r="D83" s="375"/>
      <c r="E83" s="375"/>
      <c r="F83" s="131"/>
      <c r="G83" s="227"/>
      <c r="H83" s="376">
        <f t="shared" si="61"/>
        <v>0</v>
      </c>
      <c r="I83" s="377" t="str">
        <f t="shared" si="51"/>
        <v>PRISTINE</v>
      </c>
      <c r="J83" s="230" t="s">
        <v>83</v>
      </c>
      <c r="K83" s="230">
        <f t="shared" si="62"/>
        <v>0</v>
      </c>
      <c r="L83" s="230">
        <v>1</v>
      </c>
      <c r="M83" s="230">
        <f t="shared" si="53"/>
        <v>0</v>
      </c>
      <c r="N83" s="231"/>
      <c r="O83" s="232">
        <f t="shared" si="56"/>
        <v>0</v>
      </c>
      <c r="P83" s="259"/>
    </row>
    <row r="84" spans="1:16" s="42" customFormat="1" ht="54" hidden="1" customHeight="1">
      <c r="A84" s="255">
        <v>6</v>
      </c>
      <c r="B84" s="378" t="s">
        <v>161</v>
      </c>
      <c r="C84" s="379"/>
      <c r="D84" s="379"/>
      <c r="E84" s="380"/>
      <c r="F84" s="356" t="s">
        <v>94</v>
      </c>
      <c r="G84" s="227"/>
      <c r="H84" s="376" t="str">
        <f t="shared" si="50"/>
        <v>PRISTINE</v>
      </c>
      <c r="I84" s="377" t="str">
        <f t="shared" si="51"/>
        <v>PRISTINE</v>
      </c>
      <c r="J84" s="230" t="s">
        <v>83</v>
      </c>
      <c r="K84" s="230">
        <f t="shared" si="59"/>
        <v>4</v>
      </c>
      <c r="L84" s="256">
        <f>1/20</f>
        <v>0.05</v>
      </c>
      <c r="M84" s="230">
        <f t="shared" si="53"/>
        <v>0.2</v>
      </c>
      <c r="N84" s="231"/>
      <c r="O84" s="232">
        <f t="shared" si="56"/>
        <v>0.2</v>
      </c>
      <c r="P84" s="357"/>
    </row>
    <row r="85" spans="1:16" s="42" customFormat="1" ht="54" hidden="1" customHeight="1">
      <c r="A85" s="255">
        <v>6</v>
      </c>
      <c r="B85" s="375" t="str">
        <f>B84</f>
        <v>THÙNG CARTOON BOX 60X40X30CM</v>
      </c>
      <c r="C85" s="375"/>
      <c r="D85" s="375"/>
      <c r="E85" s="375"/>
      <c r="F85" s="177"/>
      <c r="G85" s="227"/>
      <c r="H85" s="376" t="str">
        <f t="shared" si="54"/>
        <v>TOURMALINE</v>
      </c>
      <c r="I85" s="377" t="str">
        <f t="shared" si="51"/>
        <v>PRISTINE</v>
      </c>
      <c r="J85" s="230" t="s">
        <v>83</v>
      </c>
      <c r="K85" s="230">
        <f t="shared" si="60"/>
        <v>4</v>
      </c>
      <c r="L85" s="256">
        <f>1/20</f>
        <v>0.05</v>
      </c>
      <c r="M85" s="230">
        <f t="shared" si="53"/>
        <v>0.2</v>
      </c>
      <c r="N85" s="231"/>
      <c r="O85" s="232">
        <f t="shared" si="56"/>
        <v>0.2</v>
      </c>
      <c r="P85" s="357"/>
    </row>
    <row r="86" spans="1:16" s="42" customFormat="1" ht="54" hidden="1" customHeight="1">
      <c r="A86" s="255">
        <v>6</v>
      </c>
      <c r="B86" s="375" t="str">
        <f>B85</f>
        <v>THÙNG CARTOON BOX 60X40X30CM</v>
      </c>
      <c r="C86" s="375"/>
      <c r="D86" s="375"/>
      <c r="E86" s="375"/>
      <c r="F86" s="131"/>
      <c r="G86" s="227"/>
      <c r="H86" s="376">
        <f t="shared" si="61"/>
        <v>0</v>
      </c>
      <c r="I86" s="377" t="str">
        <f t="shared" si="51"/>
        <v>PRISTINE</v>
      </c>
      <c r="J86" s="230" t="s">
        <v>83</v>
      </c>
      <c r="K86" s="230">
        <f t="shared" si="62"/>
        <v>0</v>
      </c>
      <c r="L86" s="256">
        <f>1/20</f>
        <v>0.05</v>
      </c>
      <c r="M86" s="230">
        <f t="shared" si="53"/>
        <v>0</v>
      </c>
      <c r="N86" s="231"/>
      <c r="O86" s="232">
        <f t="shared" si="56"/>
        <v>0</v>
      </c>
      <c r="P86" s="357"/>
    </row>
    <row r="87" spans="1:16" s="42" customFormat="1" ht="54" hidden="1" customHeight="1">
      <c r="A87" s="255">
        <v>7</v>
      </c>
      <c r="B87" s="378" t="s">
        <v>162</v>
      </c>
      <c r="C87" s="379"/>
      <c r="D87" s="379"/>
      <c r="E87" s="380"/>
      <c r="F87" s="356" t="s">
        <v>94</v>
      </c>
      <c r="G87" s="227"/>
      <c r="H87" s="376" t="str">
        <f t="shared" si="50"/>
        <v>PRISTINE</v>
      </c>
      <c r="I87" s="377" t="str">
        <f t="shared" si="51"/>
        <v>PRISTINE</v>
      </c>
      <c r="J87" s="230" t="s">
        <v>83</v>
      </c>
      <c r="K87" s="230">
        <f t="shared" si="59"/>
        <v>4</v>
      </c>
      <c r="L87" s="256">
        <f>L84*2</f>
        <v>0.1</v>
      </c>
      <c r="M87" s="230">
        <f t="shared" si="53"/>
        <v>0.4</v>
      </c>
      <c r="N87" s="231"/>
      <c r="O87" s="232">
        <f t="shared" si="56"/>
        <v>0.4</v>
      </c>
      <c r="P87" s="111"/>
    </row>
    <row r="88" spans="1:16" s="42" customFormat="1" ht="54" hidden="1" customHeight="1">
      <c r="A88" s="255">
        <v>7</v>
      </c>
      <c r="B88" s="375" t="str">
        <f>B87</f>
        <v xml:space="preserve">TẤM LÓT 58X38CM </v>
      </c>
      <c r="C88" s="375"/>
      <c r="D88" s="375"/>
      <c r="E88" s="375"/>
      <c r="F88" s="177"/>
      <c r="G88" s="227"/>
      <c r="H88" s="376" t="str">
        <f t="shared" si="54"/>
        <v>TOURMALINE</v>
      </c>
      <c r="I88" s="377" t="str">
        <f t="shared" si="51"/>
        <v>PRISTINE</v>
      </c>
      <c r="J88" s="230" t="s">
        <v>83</v>
      </c>
      <c r="K88" s="230">
        <f t="shared" si="60"/>
        <v>4</v>
      </c>
      <c r="L88" s="256">
        <f>L85*2</f>
        <v>0.1</v>
      </c>
      <c r="M88" s="230">
        <f t="shared" si="53"/>
        <v>0.4</v>
      </c>
      <c r="N88" s="231"/>
      <c r="O88" s="232">
        <f t="shared" si="56"/>
        <v>0.4</v>
      </c>
      <c r="P88" s="111"/>
    </row>
    <row r="89" spans="1:16" s="42" customFormat="1" ht="54" hidden="1" customHeight="1">
      <c r="A89" s="255">
        <v>7</v>
      </c>
      <c r="B89" s="375" t="str">
        <f>B88</f>
        <v xml:space="preserve">TẤM LÓT 58X38CM </v>
      </c>
      <c r="C89" s="375"/>
      <c r="D89" s="375"/>
      <c r="E89" s="375"/>
      <c r="F89" s="131"/>
      <c r="G89" s="227"/>
      <c r="H89" s="376">
        <f t="shared" si="61"/>
        <v>0</v>
      </c>
      <c r="I89" s="377" t="str">
        <f t="shared" si="51"/>
        <v>PRISTINE</v>
      </c>
      <c r="J89" s="230" t="s">
        <v>83</v>
      </c>
      <c r="K89" s="230">
        <f t="shared" si="62"/>
        <v>0</v>
      </c>
      <c r="L89" s="256">
        <f>L86*2</f>
        <v>0.1</v>
      </c>
      <c r="M89" s="230">
        <f t="shared" si="53"/>
        <v>0</v>
      </c>
      <c r="N89" s="231"/>
      <c r="O89" s="232">
        <f t="shared" si="56"/>
        <v>0</v>
      </c>
      <c r="P89" s="111"/>
    </row>
    <row r="90" spans="1:16" s="42" customFormat="1" ht="54" hidden="1" customHeight="1">
      <c r="A90" s="255">
        <v>8</v>
      </c>
      <c r="B90" s="378" t="s">
        <v>163</v>
      </c>
      <c r="C90" s="379"/>
      <c r="D90" s="379"/>
      <c r="E90" s="380"/>
      <c r="F90" s="356" t="s">
        <v>152</v>
      </c>
      <c r="G90" s="227"/>
      <c r="H90" s="376" t="str">
        <f t="shared" si="50"/>
        <v>PRISTINE</v>
      </c>
      <c r="I90" s="377" t="str">
        <f t="shared" si="51"/>
        <v>PRISTINE</v>
      </c>
      <c r="J90" s="230" t="s">
        <v>83</v>
      </c>
      <c r="K90" s="230">
        <f t="shared" si="59"/>
        <v>4</v>
      </c>
      <c r="L90" s="256">
        <f>L84</f>
        <v>0.05</v>
      </c>
      <c r="M90" s="230">
        <f t="shared" si="53"/>
        <v>0.2</v>
      </c>
      <c r="N90" s="231"/>
      <c r="O90" s="232">
        <f t="shared" si="56"/>
        <v>0.2</v>
      </c>
      <c r="P90" s="259"/>
    </row>
    <row r="91" spans="1:16" s="42" customFormat="1" ht="54" hidden="1" customHeight="1">
      <c r="A91" s="255">
        <v>8</v>
      </c>
      <c r="B91" s="375" t="str">
        <f>B90</f>
        <v>BIG POLY BAG 100X120</v>
      </c>
      <c r="C91" s="375"/>
      <c r="D91" s="375"/>
      <c r="E91" s="375"/>
      <c r="F91" s="177"/>
      <c r="G91" s="227"/>
      <c r="H91" s="376" t="str">
        <f t="shared" si="54"/>
        <v>TOURMALINE</v>
      </c>
      <c r="I91" s="377" t="str">
        <f t="shared" si="51"/>
        <v>PRISTINE</v>
      </c>
      <c r="J91" s="230" t="s">
        <v>83</v>
      </c>
      <c r="K91" s="230">
        <f t="shared" si="60"/>
        <v>4</v>
      </c>
      <c r="L91" s="256">
        <f>L85</f>
        <v>0.05</v>
      </c>
      <c r="M91" s="230">
        <f t="shared" si="53"/>
        <v>0.2</v>
      </c>
      <c r="N91" s="231"/>
      <c r="O91" s="232">
        <f t="shared" si="56"/>
        <v>0.2</v>
      </c>
      <c r="P91" s="259"/>
    </row>
    <row r="92" spans="1:16" s="42" customFormat="1" ht="54" hidden="1" customHeight="1">
      <c r="A92" s="255">
        <v>8</v>
      </c>
      <c r="B92" s="375" t="str">
        <f>B91</f>
        <v>BIG POLY BAG 100X120</v>
      </c>
      <c r="C92" s="375"/>
      <c r="D92" s="375"/>
      <c r="E92" s="375"/>
      <c r="F92" s="131"/>
      <c r="G92" s="227"/>
      <c r="H92" s="376">
        <f t="shared" si="61"/>
        <v>0</v>
      </c>
      <c r="I92" s="377" t="str">
        <f t="shared" si="51"/>
        <v>PRISTINE</v>
      </c>
      <c r="J92" s="230" t="s">
        <v>83</v>
      </c>
      <c r="K92" s="230">
        <f t="shared" si="62"/>
        <v>0</v>
      </c>
      <c r="L92" s="256">
        <f>L86</f>
        <v>0.05</v>
      </c>
      <c r="M92" s="230">
        <f t="shared" si="53"/>
        <v>0</v>
      </c>
      <c r="N92" s="231"/>
      <c r="O92" s="232">
        <f t="shared" si="56"/>
        <v>0</v>
      </c>
      <c r="P92" s="259"/>
    </row>
    <row r="93" spans="1:16" s="42" customFormat="1" ht="54" hidden="1" customHeight="1">
      <c r="A93" s="255">
        <v>9</v>
      </c>
      <c r="B93" s="374" t="s">
        <v>164</v>
      </c>
      <c r="C93" s="375"/>
      <c r="D93" s="375"/>
      <c r="E93" s="375"/>
      <c r="F93" s="356" t="s">
        <v>82</v>
      </c>
      <c r="G93" s="227"/>
      <c r="H93" s="376" t="str">
        <f t="shared" si="50"/>
        <v>PRISTINE</v>
      </c>
      <c r="I93" s="377" t="str">
        <f t="shared" si="51"/>
        <v>PRISTINE</v>
      </c>
      <c r="J93" s="230" t="s">
        <v>83</v>
      </c>
      <c r="K93" s="230">
        <f t="shared" si="59"/>
        <v>4</v>
      </c>
      <c r="L93" s="230">
        <v>1</v>
      </c>
      <c r="M93" s="230">
        <f t="shared" si="53"/>
        <v>4</v>
      </c>
      <c r="N93" s="231"/>
      <c r="O93" s="232">
        <f t="shared" si="56"/>
        <v>4</v>
      </c>
      <c r="P93" s="358" t="s">
        <v>165</v>
      </c>
    </row>
    <row r="94" spans="1:16" s="42" customFormat="1" ht="54" hidden="1" customHeight="1">
      <c r="A94" s="255">
        <v>9</v>
      </c>
      <c r="B94" s="375" t="str">
        <f>B93</f>
        <v xml:space="preserve">GIẤY CHỐNG ẨM </v>
      </c>
      <c r="C94" s="375"/>
      <c r="D94" s="375"/>
      <c r="E94" s="375"/>
      <c r="F94" s="177"/>
      <c r="G94" s="227"/>
      <c r="H94" s="376" t="str">
        <f t="shared" si="54"/>
        <v>TOURMALINE</v>
      </c>
      <c r="I94" s="377" t="str">
        <f t="shared" si="51"/>
        <v>PRISTINE</v>
      </c>
      <c r="J94" s="230" t="s">
        <v>83</v>
      </c>
      <c r="K94" s="230">
        <f t="shared" si="60"/>
        <v>4</v>
      </c>
      <c r="L94" s="230">
        <v>1</v>
      </c>
      <c r="M94" s="230">
        <f t="shared" si="53"/>
        <v>4</v>
      </c>
      <c r="N94" s="231"/>
      <c r="O94" s="232">
        <f t="shared" si="56"/>
        <v>4</v>
      </c>
      <c r="P94" s="358" t="s">
        <v>165</v>
      </c>
    </row>
    <row r="95" spans="1:16" s="42" customFormat="1" ht="54" hidden="1" customHeight="1">
      <c r="A95" s="255">
        <v>9</v>
      </c>
      <c r="B95" s="375" t="str">
        <f>B94</f>
        <v xml:space="preserve">GIẤY CHỐNG ẨM </v>
      </c>
      <c r="C95" s="375"/>
      <c r="D95" s="375"/>
      <c r="E95" s="375"/>
      <c r="F95" s="131"/>
      <c r="G95" s="227"/>
      <c r="H95" s="376">
        <f t="shared" si="61"/>
        <v>0</v>
      </c>
      <c r="I95" s="377" t="str">
        <f t="shared" si="51"/>
        <v>PRISTINE</v>
      </c>
      <c r="J95" s="230" t="s">
        <v>83</v>
      </c>
      <c r="K95" s="230">
        <f t="shared" si="62"/>
        <v>0</v>
      </c>
      <c r="L95" s="230">
        <v>1</v>
      </c>
      <c r="M95" s="230">
        <f t="shared" si="53"/>
        <v>0</v>
      </c>
      <c r="N95" s="231"/>
      <c r="O95" s="232">
        <f t="shared" si="56"/>
        <v>0</v>
      </c>
      <c r="P95" s="358" t="s">
        <v>165</v>
      </c>
    </row>
    <row r="96" spans="1:16" s="15" customFormat="1" ht="39.6" customHeight="1">
      <c r="B96" s="95" t="s">
        <v>97</v>
      </c>
      <c r="C96" s="96"/>
      <c r="D96" s="97"/>
      <c r="E96" s="97"/>
      <c r="F96" s="97"/>
      <c r="G96" s="98"/>
      <c r="H96" s="97"/>
      <c r="I96" s="97"/>
      <c r="J96" s="444" t="s">
        <v>98</v>
      </c>
      <c r="K96" s="444"/>
      <c r="L96" s="444"/>
      <c r="M96" s="444"/>
      <c r="N96" s="41"/>
      <c r="O96" s="41"/>
      <c r="P96" s="42"/>
    </row>
    <row r="97" spans="1:16" s="101" customFormat="1" ht="39.6" customHeight="1">
      <c r="A97" s="101">
        <v>1</v>
      </c>
      <c r="B97" s="102" t="s">
        <v>166</v>
      </c>
      <c r="C97" s="18" t="s">
        <v>167</v>
      </c>
      <c r="D97" s="15"/>
      <c r="E97" s="15"/>
      <c r="F97" s="15"/>
      <c r="G97" s="43"/>
      <c r="H97" s="43"/>
      <c r="I97" s="43"/>
      <c r="J97" s="43"/>
      <c r="K97" s="19"/>
      <c r="L97" s="43"/>
      <c r="M97" s="43"/>
      <c r="N97" s="43"/>
      <c r="O97" s="43"/>
      <c r="P97" s="43"/>
    </row>
    <row r="98" spans="1:16" s="15" customFormat="1" ht="39.6" hidden="1" customHeight="1">
      <c r="A98" s="101"/>
      <c r="B98" s="430" t="s">
        <v>101</v>
      </c>
      <c r="C98" s="431"/>
      <c r="D98" s="431"/>
      <c r="E98" s="431"/>
      <c r="F98" s="431"/>
      <c r="G98" s="431"/>
      <c r="H98" s="431"/>
      <c r="I98" s="432"/>
      <c r="J98" s="43"/>
      <c r="K98" s="19"/>
      <c r="L98" s="43"/>
      <c r="M98" s="43"/>
      <c r="N98" s="43"/>
      <c r="O98" s="43"/>
      <c r="P98" s="43"/>
    </row>
    <row r="99" spans="1:16" s="15" customFormat="1" ht="33" hidden="1">
      <c r="A99" s="101"/>
      <c r="B99" s="344" t="s">
        <v>102</v>
      </c>
      <c r="C99" s="345" t="s">
        <v>103</v>
      </c>
      <c r="D99" s="345" t="s">
        <v>104</v>
      </c>
      <c r="E99" s="453" t="s">
        <v>105</v>
      </c>
      <c r="F99" s="454"/>
      <c r="G99" s="454"/>
      <c r="H99" s="454"/>
      <c r="I99" s="455"/>
      <c r="J99" s="43"/>
      <c r="K99" s="43"/>
      <c r="L99" s="43"/>
      <c r="M99" s="43"/>
      <c r="N99" s="43"/>
      <c r="O99" s="43"/>
      <c r="P99" s="43"/>
    </row>
    <row r="100" spans="1:16" s="15" customFormat="1" ht="63.75" hidden="1" customHeight="1">
      <c r="A100" s="101"/>
      <c r="B100" s="147" t="s">
        <v>119</v>
      </c>
      <c r="C100" s="480" t="s">
        <v>168</v>
      </c>
      <c r="D100" s="146" t="s">
        <v>169</v>
      </c>
      <c r="E100" s="483" t="s">
        <v>170</v>
      </c>
      <c r="F100" s="484"/>
      <c r="G100" s="484"/>
      <c r="H100" s="484"/>
      <c r="I100" s="485"/>
      <c r="J100" s="43"/>
      <c r="K100" s="43"/>
      <c r="L100" s="43"/>
      <c r="M100" s="43"/>
      <c r="N100" s="43"/>
    </row>
    <row r="101" spans="1:16" s="15" customFormat="1" ht="63.75" hidden="1" customHeight="1">
      <c r="A101" s="101"/>
      <c r="B101" s="143" t="str">
        <f>$D$23</f>
        <v>TOURMALINE</v>
      </c>
      <c r="C101" s="481"/>
      <c r="D101" s="486" t="s">
        <v>171</v>
      </c>
      <c r="E101" s="144"/>
      <c r="F101" s="144"/>
      <c r="G101" s="144"/>
      <c r="H101" s="144"/>
      <c r="I101" s="145"/>
      <c r="J101" s="43"/>
      <c r="K101" s="43"/>
      <c r="L101" s="43"/>
      <c r="M101" s="43"/>
      <c r="N101" s="43"/>
    </row>
    <row r="102" spans="1:16" s="15" customFormat="1" ht="63.75" hidden="1" customHeight="1">
      <c r="A102" s="101"/>
      <c r="B102" s="143">
        <f>$D$28</f>
        <v>0</v>
      </c>
      <c r="C102" s="482"/>
      <c r="D102" s="487"/>
      <c r="E102" s="109"/>
      <c r="F102" s="109"/>
      <c r="G102" s="109"/>
      <c r="H102" s="109"/>
      <c r="I102" s="110"/>
      <c r="J102" s="43"/>
      <c r="K102" s="43"/>
      <c r="L102" s="43"/>
      <c r="M102" s="43"/>
      <c r="N102" s="43"/>
    </row>
    <row r="103" spans="1:16" s="15" customFormat="1" ht="33" hidden="1">
      <c r="A103" s="101"/>
      <c r="B103" s="430" t="s">
        <v>106</v>
      </c>
      <c r="C103" s="431"/>
      <c r="D103" s="431"/>
      <c r="E103" s="431"/>
      <c r="F103" s="431"/>
      <c r="G103" s="431"/>
      <c r="H103" s="431"/>
      <c r="I103" s="432"/>
      <c r="J103" s="43"/>
      <c r="K103" s="43"/>
    </row>
    <row r="104" spans="1:16" s="15" customFormat="1" ht="33" hidden="1">
      <c r="A104" s="101"/>
      <c r="B104" s="378"/>
      <c r="C104" s="380"/>
      <c r="D104" s="346" t="s">
        <v>32</v>
      </c>
      <c r="E104" s="436" t="s">
        <v>35</v>
      </c>
      <c r="F104" s="456"/>
      <c r="G104" s="456"/>
      <c r="H104" s="456"/>
      <c r="I104" s="456"/>
      <c r="J104" s="437"/>
    </row>
    <row r="105" spans="1:16" s="15" customFormat="1" ht="129.94999999999999" hidden="1" customHeight="1">
      <c r="A105" s="101"/>
      <c r="B105" s="457" t="s">
        <v>172</v>
      </c>
      <c r="C105" s="458"/>
      <c r="D105" s="489"/>
      <c r="E105" s="490"/>
      <c r="F105" s="490"/>
      <c r="G105" s="490"/>
      <c r="H105" s="490"/>
      <c r="I105" s="490"/>
      <c r="J105" s="491"/>
    </row>
    <row r="106" spans="1:16" s="15" customFormat="1" ht="33" hidden="1">
      <c r="A106" s="101"/>
      <c r="B106" s="457" t="s">
        <v>173</v>
      </c>
      <c r="C106" s="458"/>
      <c r="D106" s="492"/>
      <c r="E106" s="493"/>
      <c r="F106" s="493"/>
      <c r="G106" s="493"/>
      <c r="H106" s="493"/>
      <c r="I106" s="493"/>
      <c r="J106" s="494"/>
    </row>
    <row r="107" spans="1:16" s="101" customFormat="1" ht="33">
      <c r="A107" s="16">
        <v>2</v>
      </c>
      <c r="B107" s="102" t="s">
        <v>174</v>
      </c>
      <c r="C107" s="488" t="s">
        <v>175</v>
      </c>
      <c r="D107" s="488"/>
      <c r="E107" s="488"/>
      <c r="F107" s="488"/>
      <c r="G107" s="488"/>
      <c r="H107" s="488"/>
      <c r="I107" s="488"/>
      <c r="J107" s="43"/>
      <c r="K107" s="19"/>
      <c r="L107" s="43"/>
      <c r="M107" s="43"/>
      <c r="N107" s="43"/>
      <c r="O107" s="43"/>
      <c r="P107" s="43"/>
    </row>
    <row r="108" spans="1:16" s="15" customFormat="1" ht="51.95" customHeight="1">
      <c r="A108" s="101"/>
      <c r="B108" s="430" t="s">
        <v>101</v>
      </c>
      <c r="C108" s="431"/>
      <c r="D108" s="431"/>
      <c r="E108" s="431"/>
      <c r="F108" s="431"/>
      <c r="G108" s="431"/>
      <c r="H108" s="431"/>
      <c r="I108" s="432"/>
      <c r="J108" s="43"/>
      <c r="K108" s="19"/>
      <c r="L108" s="43"/>
      <c r="M108" s="43"/>
      <c r="N108" s="43"/>
      <c r="O108" s="43"/>
      <c r="P108" s="43"/>
    </row>
    <row r="109" spans="1:16" s="15" customFormat="1" ht="51.75" customHeight="1">
      <c r="A109" s="101"/>
      <c r="B109" s="344" t="s">
        <v>102</v>
      </c>
      <c r="C109" s="441" t="s">
        <v>110</v>
      </c>
      <c r="D109" s="442"/>
      <c r="E109" s="442"/>
      <c r="F109" s="442"/>
      <c r="G109" s="442"/>
      <c r="H109" s="442"/>
      <c r="I109" s="443"/>
      <c r="J109" s="43"/>
      <c r="K109" s="43"/>
      <c r="L109" s="43"/>
      <c r="M109" s="43"/>
      <c r="N109" s="43"/>
      <c r="O109" s="43"/>
      <c r="P109" s="43"/>
    </row>
    <row r="110" spans="1:16" s="15" customFormat="1" ht="81.75" customHeight="1">
      <c r="A110" s="101"/>
      <c r="B110" s="147" t="str">
        <f>D20</f>
        <v>PRISTINE</v>
      </c>
      <c r="C110" s="438" t="s">
        <v>176</v>
      </c>
      <c r="D110" s="439"/>
      <c r="E110" s="439"/>
      <c r="F110" s="439"/>
      <c r="G110" s="439"/>
      <c r="H110" s="439"/>
      <c r="I110" s="440"/>
      <c r="J110" s="43"/>
      <c r="K110" s="43"/>
      <c r="L110" s="43"/>
      <c r="M110" s="43"/>
      <c r="N110" s="43"/>
    </row>
    <row r="111" spans="1:16" s="15" customFormat="1" ht="81.75" customHeight="1">
      <c r="A111" s="101"/>
      <c r="B111" s="147" t="str">
        <f>D25</f>
        <v>TOURMALINE</v>
      </c>
      <c r="C111" s="438" t="s">
        <v>176</v>
      </c>
      <c r="D111" s="439"/>
      <c r="E111" s="439"/>
      <c r="F111" s="439"/>
      <c r="G111" s="439"/>
      <c r="H111" s="439"/>
      <c r="I111" s="440"/>
      <c r="J111" s="43"/>
      <c r="K111" s="43"/>
      <c r="L111" s="43"/>
      <c r="M111" s="43"/>
      <c r="N111" s="43"/>
    </row>
    <row r="112" spans="1:16" s="15" customFormat="1" ht="51.95" customHeight="1">
      <c r="A112" s="101"/>
      <c r="B112" s="430" t="s">
        <v>112</v>
      </c>
      <c r="C112" s="431"/>
      <c r="D112" s="462"/>
      <c r="E112" s="462"/>
      <c r="F112" s="462"/>
      <c r="G112" s="462"/>
      <c r="H112" s="462"/>
      <c r="I112" s="463"/>
      <c r="J112" s="43"/>
      <c r="K112" s="43"/>
    </row>
    <row r="113" spans="1:16" s="15" customFormat="1" ht="51.95" customHeight="1">
      <c r="A113" s="101"/>
      <c r="B113" s="378"/>
      <c r="C113" s="380"/>
      <c r="D113" s="346" t="s">
        <v>32</v>
      </c>
      <c r="E113" s="436" t="s">
        <v>113</v>
      </c>
      <c r="F113" s="456"/>
      <c r="G113" s="456"/>
      <c r="H113" s="456"/>
      <c r="I113" s="456"/>
      <c r="J113" s="437"/>
    </row>
    <row r="114" spans="1:16" s="15" customFormat="1" ht="96.95" customHeight="1">
      <c r="A114" s="101"/>
      <c r="B114" s="457" t="s">
        <v>114</v>
      </c>
      <c r="C114" s="458"/>
      <c r="D114" s="489" t="s">
        <v>177</v>
      </c>
      <c r="E114" s="490"/>
      <c r="F114" s="490"/>
      <c r="G114" s="490"/>
      <c r="H114" s="490"/>
      <c r="I114" s="490"/>
      <c r="J114" s="491"/>
    </row>
    <row r="115" spans="1:16" s="15" customFormat="1" ht="33">
      <c r="A115" s="101"/>
      <c r="B115" s="101"/>
      <c r="C115" s="101"/>
      <c r="D115" s="101"/>
      <c r="E115" s="101"/>
      <c r="F115" s="101"/>
      <c r="G115" s="101"/>
      <c r="H115" s="101"/>
      <c r="I115" s="101"/>
      <c r="J115" s="43"/>
      <c r="K115" s="43"/>
      <c r="L115" s="43"/>
      <c r="M115" s="43"/>
      <c r="N115" s="43"/>
      <c r="O115" s="43"/>
      <c r="P115" s="43"/>
    </row>
    <row r="116" spans="1:16" s="101" customFormat="1" ht="33">
      <c r="A116" s="16">
        <v>3</v>
      </c>
      <c r="B116" s="102" t="s">
        <v>178</v>
      </c>
      <c r="C116" s="496" t="s">
        <v>117</v>
      </c>
      <c r="D116" s="496"/>
      <c r="E116" s="496"/>
      <c r="F116" s="496"/>
      <c r="G116" s="496"/>
      <c r="H116" s="496"/>
      <c r="I116" s="496"/>
      <c r="J116" s="496"/>
      <c r="K116" s="19"/>
      <c r="L116" s="43"/>
      <c r="M116" s="43"/>
      <c r="N116" s="43"/>
      <c r="O116" s="43"/>
      <c r="P116" s="43"/>
    </row>
    <row r="117" spans="1:16" s="15" customFormat="1" ht="33" hidden="1">
      <c r="A117" s="101"/>
      <c r="B117" s="344" t="s">
        <v>102</v>
      </c>
      <c r="C117" s="436" t="s">
        <v>118</v>
      </c>
      <c r="D117" s="454"/>
      <c r="E117" s="454"/>
      <c r="F117" s="454"/>
      <c r="G117" s="454"/>
      <c r="H117" s="454"/>
      <c r="I117" s="455"/>
      <c r="J117" s="43"/>
      <c r="K117" s="43"/>
      <c r="L117" s="43"/>
      <c r="M117" s="43"/>
      <c r="N117" s="43"/>
      <c r="O117" s="43"/>
      <c r="P117" s="43"/>
    </row>
    <row r="118" spans="1:16" s="15" customFormat="1" ht="70.5" hidden="1" customHeight="1">
      <c r="A118" s="101"/>
      <c r="B118" s="143" t="s">
        <v>119</v>
      </c>
      <c r="C118" s="465" t="s">
        <v>120</v>
      </c>
      <c r="D118" s="466"/>
      <c r="E118" s="466"/>
      <c r="F118" s="466"/>
      <c r="G118" s="466"/>
      <c r="H118" s="466"/>
      <c r="I118" s="467"/>
      <c r="J118" s="43"/>
      <c r="K118" s="43"/>
      <c r="L118" s="43"/>
      <c r="M118" s="43"/>
      <c r="N118" s="43"/>
    </row>
    <row r="119" spans="1:16" s="15" customFormat="1" ht="70.5" hidden="1" customHeight="1">
      <c r="A119" s="101"/>
      <c r="B119" s="143" t="str">
        <f>$D$23</f>
        <v>TOURMALINE</v>
      </c>
      <c r="C119" s="465" t="s">
        <v>120</v>
      </c>
      <c r="D119" s="466"/>
      <c r="E119" s="466"/>
      <c r="F119" s="466"/>
      <c r="G119" s="466"/>
      <c r="H119" s="466"/>
      <c r="I119" s="467"/>
      <c r="J119" s="43"/>
      <c r="K119" s="43"/>
      <c r="L119" s="43"/>
      <c r="M119" s="43"/>
      <c r="N119" s="43"/>
    </row>
    <row r="120" spans="1:16" s="15" customFormat="1" ht="70.5" hidden="1" customHeight="1">
      <c r="A120" s="101"/>
      <c r="B120" s="143">
        <f>$D$28</f>
        <v>0</v>
      </c>
      <c r="C120" s="465" t="s">
        <v>120</v>
      </c>
      <c r="D120" s="466"/>
      <c r="E120" s="466"/>
      <c r="F120" s="466"/>
      <c r="G120" s="466"/>
      <c r="H120" s="466"/>
      <c r="I120" s="467"/>
      <c r="J120" s="43"/>
      <c r="K120" s="43"/>
      <c r="L120" s="43"/>
      <c r="M120" s="43"/>
      <c r="N120" s="43"/>
    </row>
    <row r="121" spans="1:16" s="15" customFormat="1" ht="33">
      <c r="A121" s="101"/>
      <c r="B121" s="106"/>
      <c r="C121" s="107"/>
      <c r="D121" s="107"/>
      <c r="E121" s="107"/>
      <c r="F121" s="107"/>
      <c r="G121" s="107"/>
      <c r="H121" s="107"/>
      <c r="I121" s="107"/>
      <c r="J121" s="43"/>
      <c r="K121" s="43"/>
      <c r="L121" s="43"/>
      <c r="M121" s="43"/>
      <c r="N121" s="43"/>
    </row>
    <row r="122" spans="1:16" s="15" customFormat="1" ht="29.25" customHeight="1">
      <c r="B122" s="444" t="s">
        <v>121</v>
      </c>
      <c r="C122" s="444"/>
      <c r="D122" s="444"/>
      <c r="E122" s="444"/>
      <c r="G122" s="43"/>
      <c r="M122" s="42"/>
      <c r="N122" s="41"/>
      <c r="O122" s="41"/>
      <c r="P122" s="42"/>
    </row>
    <row r="123" spans="1:16" s="15" customFormat="1" ht="35.25" customHeight="1">
      <c r="A123" s="101">
        <v>1</v>
      </c>
      <c r="B123" s="103" t="s">
        <v>122</v>
      </c>
      <c r="C123" s="101"/>
      <c r="D123" s="101"/>
      <c r="G123" s="43"/>
      <c r="M123" s="42"/>
      <c r="N123" s="41"/>
      <c r="O123" s="41"/>
      <c r="P123" s="42"/>
    </row>
    <row r="124" spans="1:16" s="15" customFormat="1" ht="35.25" customHeight="1">
      <c r="A124" s="101">
        <v>2</v>
      </c>
      <c r="B124" s="103" t="s">
        <v>123</v>
      </c>
      <c r="C124" s="101"/>
      <c r="D124" s="101"/>
      <c r="G124" s="43"/>
      <c r="M124" s="42"/>
      <c r="N124" s="41"/>
      <c r="O124" s="41"/>
      <c r="P124" s="42"/>
    </row>
    <row r="125" spans="1:16" s="15" customFormat="1" ht="35.25" customHeight="1">
      <c r="A125" s="101">
        <v>3</v>
      </c>
      <c r="B125" s="103" t="s">
        <v>124</v>
      </c>
      <c r="C125" s="101"/>
      <c r="D125" s="101"/>
      <c r="G125" s="43"/>
      <c r="M125" s="42"/>
      <c r="N125" s="41"/>
      <c r="O125" s="41"/>
      <c r="P125" s="42"/>
    </row>
    <row r="126" spans="1:16" s="18" customFormat="1" ht="51.95" customHeight="1">
      <c r="A126" s="16"/>
      <c r="B126" s="347" t="s">
        <v>125</v>
      </c>
      <c r="C126" s="345" t="s">
        <v>33</v>
      </c>
      <c r="D126" s="345" t="s">
        <v>34</v>
      </c>
      <c r="E126" s="345" t="s">
        <v>35</v>
      </c>
      <c r="F126" s="345" t="s">
        <v>36</v>
      </c>
      <c r="G126" s="345" t="s">
        <v>37</v>
      </c>
      <c r="H126" s="345" t="s">
        <v>38</v>
      </c>
      <c r="I126" s="345" t="s">
        <v>39</v>
      </c>
      <c r="L126" s="44"/>
      <c r="M126" s="45"/>
      <c r="N126" s="45"/>
      <c r="O126" s="44"/>
    </row>
    <row r="127" spans="1:16" s="18" customFormat="1" ht="51.95" customHeight="1">
      <c r="A127" s="16"/>
      <c r="B127" s="347" t="s">
        <v>126</v>
      </c>
      <c r="C127" s="232">
        <f>F32</f>
        <v>0</v>
      </c>
      <c r="D127" s="232">
        <f t="shared" ref="D127:H127" si="63">G32</f>
        <v>2</v>
      </c>
      <c r="E127" s="232">
        <f t="shared" si="63"/>
        <v>2</v>
      </c>
      <c r="F127" s="232">
        <f t="shared" si="63"/>
        <v>2</v>
      </c>
      <c r="G127" s="232">
        <f t="shared" si="63"/>
        <v>2</v>
      </c>
      <c r="H127" s="232">
        <f t="shared" si="63"/>
        <v>0</v>
      </c>
      <c r="I127" s="232">
        <f>SUM(D127:G127)</f>
        <v>8</v>
      </c>
      <c r="L127" s="44"/>
      <c r="M127" s="45"/>
      <c r="N127" s="45"/>
      <c r="O127" s="44"/>
    </row>
    <row r="128" spans="1:16" s="104" customFormat="1" ht="49.5" customHeight="1">
      <c r="B128" s="178" t="s">
        <v>127</v>
      </c>
      <c r="G128" s="105"/>
    </row>
    <row r="129" spans="2:16" s="104" customFormat="1" ht="45" customHeight="1">
      <c r="B129" s="495" t="s">
        <v>179</v>
      </c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</row>
    <row r="130" spans="2:16" s="104" customFormat="1" ht="74.25" customHeight="1"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</row>
    <row r="131" spans="2:16" s="104" customFormat="1" ht="79.5" customHeight="1">
      <c r="G131" s="105"/>
    </row>
    <row r="132" spans="2:16" s="104" customFormat="1" ht="33">
      <c r="G132" s="105"/>
    </row>
    <row r="133" spans="2:16" s="104" customFormat="1" ht="33">
      <c r="G133" s="105"/>
    </row>
    <row r="134" spans="2:16" s="104" customFormat="1" ht="33">
      <c r="G134" s="105"/>
    </row>
    <row r="135" spans="2:16" s="104" customFormat="1" ht="33">
      <c r="G135" s="105"/>
    </row>
    <row r="136" spans="2:16" s="104" customFormat="1" ht="33">
      <c r="G136" s="105"/>
    </row>
    <row r="137" spans="2:16" s="104" customFormat="1" ht="33">
      <c r="G137" s="105"/>
    </row>
    <row r="138" spans="2:16" s="104" customFormat="1" ht="33">
      <c r="G138" s="105"/>
    </row>
    <row r="139" spans="2:16" s="104" customFormat="1" ht="33">
      <c r="G139" s="105"/>
    </row>
    <row r="140" spans="2:16" s="104" customFormat="1" ht="33">
      <c r="G140" s="105"/>
    </row>
    <row r="141" spans="2:16" s="104" customFormat="1" ht="33">
      <c r="G141" s="105"/>
    </row>
    <row r="142" spans="2:16" s="104" customFormat="1" ht="33">
      <c r="G142" s="105"/>
    </row>
    <row r="143" spans="2:16" s="104" customFormat="1" ht="33">
      <c r="G143" s="105"/>
    </row>
    <row r="144" spans="2:16" s="104" customFormat="1" ht="33">
      <c r="G144" s="105"/>
    </row>
    <row r="145" spans="7:7" s="104" customFormat="1" ht="33">
      <c r="G145" s="105"/>
    </row>
    <row r="146" spans="7:7" s="104" customFormat="1" ht="33">
      <c r="G146" s="105"/>
    </row>
    <row r="147" spans="7:7" s="104" customFormat="1" ht="33">
      <c r="G147" s="105"/>
    </row>
    <row r="148" spans="7:7" s="104" customFormat="1" ht="33">
      <c r="G148" s="105"/>
    </row>
    <row r="149" spans="7:7" s="104" customFormat="1" ht="33">
      <c r="G149" s="105"/>
    </row>
    <row r="150" spans="7:7" s="104" customFormat="1" ht="33">
      <c r="G150" s="105"/>
    </row>
  </sheetData>
  <autoFilter ref="A51:P11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55">
    <mergeCell ref="C118:I118"/>
    <mergeCell ref="C119:I119"/>
    <mergeCell ref="C120:I120"/>
    <mergeCell ref="B122:E122"/>
    <mergeCell ref="B129:P130"/>
    <mergeCell ref="B113:C113"/>
    <mergeCell ref="E113:J113"/>
    <mergeCell ref="B114:C114"/>
    <mergeCell ref="D114:J114"/>
    <mergeCell ref="C116:J116"/>
    <mergeCell ref="C117:I117"/>
    <mergeCell ref="C107:I107"/>
    <mergeCell ref="B108:I108"/>
    <mergeCell ref="C109:I109"/>
    <mergeCell ref="C110:I110"/>
    <mergeCell ref="C111:I111"/>
    <mergeCell ref="B112:I112"/>
    <mergeCell ref="B103:I103"/>
    <mergeCell ref="B104:C104"/>
    <mergeCell ref="E104:J104"/>
    <mergeCell ref="B105:C105"/>
    <mergeCell ref="D105:J105"/>
    <mergeCell ref="B106:C106"/>
    <mergeCell ref="D106:J106"/>
    <mergeCell ref="B95:E95"/>
    <mergeCell ref="H95:I95"/>
    <mergeCell ref="J96:M96"/>
    <mergeCell ref="B98:I98"/>
    <mergeCell ref="E99:I99"/>
    <mergeCell ref="C100:C102"/>
    <mergeCell ref="E100:I100"/>
    <mergeCell ref="D101:D102"/>
    <mergeCell ref="B92:E92"/>
    <mergeCell ref="H92:I92"/>
    <mergeCell ref="B93:E93"/>
    <mergeCell ref="H93:I93"/>
    <mergeCell ref="B94:E94"/>
    <mergeCell ref="H94:I94"/>
    <mergeCell ref="B89:E89"/>
    <mergeCell ref="H89:I89"/>
    <mergeCell ref="B90:E90"/>
    <mergeCell ref="H90:I90"/>
    <mergeCell ref="B91:E91"/>
    <mergeCell ref="H91:I91"/>
    <mergeCell ref="B86:E86"/>
    <mergeCell ref="H86:I86"/>
    <mergeCell ref="B87:E87"/>
    <mergeCell ref="H87:I87"/>
    <mergeCell ref="B88:E88"/>
    <mergeCell ref="H88:I88"/>
    <mergeCell ref="B83:E83"/>
    <mergeCell ref="H83:I83"/>
    <mergeCell ref="B84:E84"/>
    <mergeCell ref="H84:I84"/>
    <mergeCell ref="B85:E85"/>
    <mergeCell ref="H85:I85"/>
    <mergeCell ref="B80:E80"/>
    <mergeCell ref="H80:I80"/>
    <mergeCell ref="B81:E81"/>
    <mergeCell ref="H81:I81"/>
    <mergeCell ref="B82:E82"/>
    <mergeCell ref="H82:I82"/>
    <mergeCell ref="B77:E77"/>
    <mergeCell ref="H77:I77"/>
    <mergeCell ref="B78:E78"/>
    <mergeCell ref="G78:G79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73:E73"/>
    <mergeCell ref="H73:I73"/>
    <mergeCell ref="B66:E66"/>
    <mergeCell ref="B67:E67"/>
    <mergeCell ref="H67:I67"/>
    <mergeCell ref="B68:E68"/>
    <mergeCell ref="H68:I68"/>
    <mergeCell ref="B69:E69"/>
    <mergeCell ref="H69:I69"/>
    <mergeCell ref="B59:E59"/>
    <mergeCell ref="H59:I59"/>
    <mergeCell ref="B60:E60"/>
    <mergeCell ref="H60:I60"/>
    <mergeCell ref="B61:E61"/>
    <mergeCell ref="H61:I61"/>
    <mergeCell ref="A71:E71"/>
    <mergeCell ref="H71:I71"/>
    <mergeCell ref="B72:E72"/>
    <mergeCell ref="H72:I72"/>
    <mergeCell ref="H54:I54"/>
    <mergeCell ref="B55:E55"/>
    <mergeCell ref="H55:I55"/>
    <mergeCell ref="B56:E56"/>
    <mergeCell ref="H56:I56"/>
    <mergeCell ref="B58:E58"/>
    <mergeCell ref="H58:I58"/>
    <mergeCell ref="B48:C48"/>
    <mergeCell ref="M48:P48"/>
    <mergeCell ref="A51:E51"/>
    <mergeCell ref="H51:I51"/>
    <mergeCell ref="B52:E52"/>
    <mergeCell ref="H52:I52"/>
    <mergeCell ref="P52:P69"/>
    <mergeCell ref="B53:E53"/>
    <mergeCell ref="H53:I53"/>
    <mergeCell ref="B54:E54"/>
    <mergeCell ref="B62:E62"/>
    <mergeCell ref="H62:I62"/>
    <mergeCell ref="B63:E63"/>
    <mergeCell ref="B64:E64"/>
    <mergeCell ref="H64:I64"/>
    <mergeCell ref="B65:E65"/>
    <mergeCell ref="H65:I65"/>
    <mergeCell ref="B45:C45"/>
    <mergeCell ref="M45:P45"/>
    <mergeCell ref="B46:C46"/>
    <mergeCell ref="M46:P46"/>
    <mergeCell ref="B47:C47"/>
    <mergeCell ref="M47:P47"/>
    <mergeCell ref="B41:C41"/>
    <mergeCell ref="M41:P41"/>
    <mergeCell ref="B42:C42"/>
    <mergeCell ref="M42:P42"/>
    <mergeCell ref="B43:C43"/>
    <mergeCell ref="M43:P43"/>
    <mergeCell ref="B37:C37"/>
    <mergeCell ref="M37:P37"/>
    <mergeCell ref="B38:C38"/>
    <mergeCell ref="M38:P38"/>
    <mergeCell ref="B39:C39"/>
    <mergeCell ref="M39:P39"/>
    <mergeCell ref="L18:O19"/>
    <mergeCell ref="L23:O24"/>
    <mergeCell ref="L28:O29"/>
    <mergeCell ref="F31:O31"/>
    <mergeCell ref="D33:N34"/>
    <mergeCell ref="A35:C35"/>
    <mergeCell ref="M35:P35"/>
    <mergeCell ref="G5:L8"/>
    <mergeCell ref="D8:F8"/>
    <mergeCell ref="D11:F11"/>
    <mergeCell ref="L11:P11"/>
    <mergeCell ref="L12:P12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68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355F-0234-49F7-976D-867829E18626}">
  <sheetPr codeName="Sheet5">
    <pageSetUpPr fitToPage="1"/>
  </sheetPr>
  <dimension ref="A1:G30"/>
  <sheetViews>
    <sheetView view="pageBreakPreview" topLeftCell="A19" zoomScale="40" zoomScaleNormal="40" zoomScaleSheetLayoutView="40" zoomScalePageLayoutView="25" workbookViewId="0">
      <selection activeCell="O21" sqref="O21"/>
    </sheetView>
  </sheetViews>
  <sheetFormatPr defaultColWidth="9.140625" defaultRowHeight="24"/>
  <cols>
    <col min="1" max="1" width="73" style="87" customWidth="1"/>
    <col min="2" max="2" width="113.85546875" style="87" hidden="1" customWidth="1"/>
    <col min="3" max="3" width="157.42578125" style="87" customWidth="1"/>
    <col min="4" max="16384" width="9.140625" style="88"/>
  </cols>
  <sheetData>
    <row r="1" spans="1:7" s="82" customFormat="1" ht="33" customHeight="1">
      <c r="A1" s="80"/>
      <c r="B1" s="84"/>
      <c r="C1" s="84"/>
    </row>
    <row r="2" spans="1:7" s="82" customFormat="1" ht="37.5" customHeight="1">
      <c r="A2" s="81" t="str">
        <f>'1. CUTTING DOCKET  '!B6</f>
        <v xml:space="preserve">JOB NUMBER:  </v>
      </c>
      <c r="B2" s="84" t="str">
        <f>'1. CUTTING DOCKET  '!D6</f>
        <v>A15 SS25 G2735</v>
      </c>
      <c r="C2" s="83" t="s">
        <v>1153</v>
      </c>
    </row>
    <row r="3" spans="1:7" s="82" customFormat="1" ht="37.5" customHeight="1">
      <c r="A3" s="83" t="str">
        <f>'1. CUTTING DOCKET  '!B7</f>
        <v xml:space="preserve">STYLE NUMBER: </v>
      </c>
      <c r="B3" s="84" t="str">
        <f>'1. CUTTING DOCKET  '!D7</f>
        <v>SS25CT031</v>
      </c>
      <c r="C3" s="83" t="s">
        <v>9</v>
      </c>
    </row>
    <row r="4" spans="1:7" s="82" customFormat="1" ht="37.5" customHeight="1">
      <c r="A4" s="83" t="str">
        <f>'1. CUTTING DOCKET  '!B8</f>
        <v xml:space="preserve">STYLE NAME : </v>
      </c>
      <c r="B4" s="84" t="str">
        <f>'1. CUTTING DOCKET  '!D8</f>
        <v xml:space="preserve">LS Moto Jersey </v>
      </c>
      <c r="C4" s="83" t="s">
        <v>11</v>
      </c>
    </row>
    <row r="5" spans="1:7" s="82" customFormat="1" ht="52.5">
      <c r="A5" s="84"/>
      <c r="B5" s="301" t="str">
        <f>'1. CUTTING DOCKET  '!D18</f>
        <v>Super Sonic</v>
      </c>
      <c r="C5" s="302" t="str">
        <f>'1. CUTTING DOCKET  '!$D$29</f>
        <v>JET BLACK</v>
      </c>
    </row>
    <row r="6" spans="1:7" s="85" customFormat="1" ht="40.5">
      <c r="A6" s="304" t="s">
        <v>180</v>
      </c>
      <c r="B6" s="501" t="str">
        <f>'1. CUTTING DOCKET  '!$L$11</f>
        <v xml:space="preserve">WYU2308-4 # 100% Cotton Mesh  </v>
      </c>
      <c r="C6" s="502"/>
    </row>
    <row r="7" spans="1:7" s="85" customFormat="1" ht="40.5">
      <c r="A7" s="359" t="s">
        <v>181</v>
      </c>
      <c r="B7" s="304" t="str">
        <f>$B$5</f>
        <v>Super Sonic</v>
      </c>
      <c r="C7" s="304" t="str">
        <f>$C$5</f>
        <v>JET BLACK</v>
      </c>
    </row>
    <row r="8" spans="1:7" s="85" customFormat="1" ht="305.25" customHeight="1">
      <c r="A8" s="119" t="str">
        <f>'1. CUTTING DOCKET  '!D36</f>
        <v>VẢI CHÍNH + VIỀN CỔ</v>
      </c>
      <c r="B8" s="305"/>
      <c r="C8" s="371" t="s">
        <v>1154</v>
      </c>
      <c r="G8" s="86"/>
    </row>
    <row r="9" spans="1:7" s="85" customFormat="1" ht="81">
      <c r="A9" s="304" t="str">
        <f>'1. CUTTING DOCKET  '!B37</f>
        <v xml:space="preserve">WYU2308-4 # 100% Cotton Mesh  </v>
      </c>
      <c r="B9" s="304" t="str">
        <f>'1. CUTTING DOCKET  '!E37</f>
        <v>Bluing</v>
      </c>
      <c r="C9" s="304" t="str">
        <f>'1. CUTTING DOCKET  '!$E$41</f>
        <v>Super Sonic</v>
      </c>
    </row>
    <row r="10" spans="1:7" s="85" customFormat="1" ht="285.75" customHeight="1">
      <c r="A10" s="119" t="str">
        <f>'1. CUTTING DOCKET  '!D37</f>
        <v>PHỐI TAY</v>
      </c>
      <c r="B10" s="305"/>
      <c r="C10" s="371" t="s">
        <v>1154</v>
      </c>
      <c r="G10" s="86"/>
    </row>
    <row r="11" spans="1:7" s="85" customFormat="1" ht="83.25" customHeight="1">
      <c r="A11" s="360" t="str">
        <f>'1. CUTTING DOCKET  '!B38</f>
        <v xml:space="preserve">WYU231024-2#,95% Cotton 5% Spandex; 210GSM </v>
      </c>
      <c r="B11" s="304" t="str">
        <f>$B$5</f>
        <v>Super Sonic</v>
      </c>
      <c r="C11" s="304" t="str">
        <f>$C$5</f>
        <v>JET BLACK</v>
      </c>
    </row>
    <row r="12" spans="1:7" s="85" customFormat="1" ht="259.5" customHeight="1">
      <c r="A12" s="119" t="str">
        <f>'1. CUTTING DOCKET  '!$D$38</f>
        <v>BO CỔ + BO TAY</v>
      </c>
      <c r="B12" s="306"/>
      <c r="C12" s="371" t="s">
        <v>1154</v>
      </c>
    </row>
    <row r="13" spans="1:7" s="85" customFormat="1" ht="66" hidden="1" customHeight="1">
      <c r="A13" s="304" t="e">
        <f>'1. CUTTING DOCKET  '!#REF!</f>
        <v>#REF!</v>
      </c>
      <c r="B13" s="148" t="str">
        <f>'1. CUTTING DOCKET  '!E42</f>
        <v>JET BLACK</v>
      </c>
      <c r="C13" s="148"/>
    </row>
    <row r="14" spans="1:7" s="85" customFormat="1" ht="130.5" hidden="1" customHeight="1">
      <c r="A14" s="119" t="s">
        <v>182</v>
      </c>
      <c r="B14" s="306"/>
      <c r="C14" s="306"/>
    </row>
    <row r="15" spans="1:7" s="85" customFormat="1" ht="66" customHeight="1">
      <c r="A15" s="304" t="s">
        <v>183</v>
      </c>
      <c r="B15" s="304" t="str">
        <f>$B$5</f>
        <v>Super Sonic</v>
      </c>
      <c r="C15" s="304" t="str">
        <f>$C$5</f>
        <v>JET BLACK</v>
      </c>
    </row>
    <row r="16" spans="1:7" s="85" customFormat="1" ht="120.75" customHeight="1">
      <c r="A16" s="119" t="str">
        <f>'1. CUTTING DOCKET  '!B46</f>
        <v>CHỈ 40/2 MAY CHÍNH + VẮT SỔ</v>
      </c>
      <c r="B16" s="306"/>
      <c r="C16" s="306"/>
    </row>
    <row r="17" spans="1:3" s="85" customFormat="1" ht="146.25" customHeight="1">
      <c r="A17" s="304" t="str">
        <f>'1. CUTTING DOCKET  '!B49</f>
        <v>ALD WOVEN TOP INSERT LABEL (SMALL)
CODE: ALD-ML133</v>
      </c>
      <c r="B17" s="499" t="str">
        <f>'1. CUTTING DOCKET  '!F49</f>
        <v>WHITE</v>
      </c>
      <c r="C17" s="500"/>
    </row>
    <row r="18" spans="1:3" s="85" customFormat="1" ht="222.75" customHeight="1">
      <c r="A18" s="119" t="s">
        <v>1141</v>
      </c>
      <c r="B18" s="503"/>
      <c r="C18" s="504"/>
    </row>
    <row r="19" spans="1:3" s="85" customFormat="1" ht="138.75" customHeight="1">
      <c r="A19" s="304" t="str">
        <f>'1. CUTTING DOCKET  '!B50</f>
        <v>NHÃN THÀNH PHẦN 100% COTTON ALD-COO-505</v>
      </c>
      <c r="B19" s="499" t="str">
        <f>'1. CUTTING DOCKET  '!F50</f>
        <v>WHITE</v>
      </c>
      <c r="C19" s="500"/>
    </row>
    <row r="20" spans="1:3" s="85" customFormat="1" ht="194.25" customHeight="1">
      <c r="A20" s="119" t="s">
        <v>1155</v>
      </c>
      <c r="B20" s="503"/>
      <c r="C20" s="504"/>
    </row>
    <row r="21" spans="1:3" s="85" customFormat="1" ht="65.25" customHeight="1">
      <c r="A21" s="304" t="str">
        <f>'1. CUTTING DOCKET  '!B53</f>
        <v>NHÃN CỜ ALD - ML02</v>
      </c>
      <c r="B21" s="499" t="s">
        <v>82</v>
      </c>
      <c r="C21" s="505"/>
    </row>
    <row r="22" spans="1:3" s="85" customFormat="1" ht="162">
      <c r="A22" s="119" t="s">
        <v>1156</v>
      </c>
      <c r="B22" s="361"/>
      <c r="C22" s="362"/>
    </row>
    <row r="23" spans="1:3" s="261" customFormat="1" ht="105">
      <c r="A23" s="260" t="str">
        <f>'1. CUTTING DOCKET  '!B56</f>
        <v>THẺ BÀI ALD ALD-T06P</v>
      </c>
      <c r="B23" s="499" t="str">
        <f>'1. CUTTING DOCKET  '!F56</f>
        <v>WHITE</v>
      </c>
      <c r="C23" s="500"/>
    </row>
    <row r="24" spans="1:3" s="261" customFormat="1" ht="282" customHeight="1">
      <c r="A24" s="262" t="s">
        <v>184</v>
      </c>
      <c r="B24" s="497"/>
      <c r="C24" s="498"/>
    </row>
    <row r="25" spans="1:3" s="261" customFormat="1" ht="216.75" customHeight="1">
      <c r="A25" s="260" t="str">
        <f>'1. CUTTING DOCKET  '!B58</f>
        <v>BAO POLYBAG ALD 15" X 18" (RECYCLED)
CODE: ALD-PB02-R</v>
      </c>
      <c r="B25" s="499" t="str">
        <f>'1. CUTTING DOCKET  '!F58</f>
        <v>CLEAN</v>
      </c>
      <c r="C25" s="500"/>
    </row>
    <row r="26" spans="1:3" s="261" customFormat="1" ht="185.25" customHeight="1">
      <c r="A26" s="262"/>
      <c r="B26" s="497"/>
      <c r="C26" s="498"/>
    </row>
    <row r="27" spans="1:3" s="261" customFormat="1" ht="112.5" customHeight="1">
      <c r="A27" s="260" t="str">
        <f>'1. CUTTING DOCKET  '!B66</f>
        <v>UPC STICKER 3" X 2"</v>
      </c>
      <c r="B27" s="499" t="str">
        <f>'1. CUTTING DOCKET  '!F66</f>
        <v>WHITE</v>
      </c>
      <c r="C27" s="500"/>
    </row>
    <row r="28" spans="1:3" s="261" customFormat="1" ht="185.25" customHeight="1">
      <c r="A28" s="262" t="s">
        <v>185</v>
      </c>
      <c r="B28" s="497"/>
      <c r="C28" s="498"/>
    </row>
    <row r="29" spans="1:3" s="261" customFormat="1" ht="137.25" customHeight="1">
      <c r="A29" s="263" t="str">
        <f>'1. CUTTING DOCKET  '!B62&amp; ", "&amp;'1. CUTTING DOCKET  '!B60&amp;'1. CUTTING DOCKET  '!B64</f>
        <v>THÙNG CARTON , BAO BIG POLYBAG 100X120CMTẤM LÓT THÙNG</v>
      </c>
      <c r="B29" s="332" t="str">
        <f>'[1]1. CUTTING DOCKET'!F95</f>
        <v>NATURAL</v>
      </c>
      <c r="C29" s="333"/>
    </row>
    <row r="30" spans="1:3" s="261" customFormat="1" ht="175.5" customHeight="1">
      <c r="A30" s="262" t="s">
        <v>186</v>
      </c>
      <c r="B30" s="264"/>
      <c r="C30" s="303"/>
    </row>
  </sheetData>
  <mergeCells count="12">
    <mergeCell ref="B6:C6"/>
    <mergeCell ref="B17:C17"/>
    <mergeCell ref="B19:C19"/>
    <mergeCell ref="B18:C18"/>
    <mergeCell ref="B23:C23"/>
    <mergeCell ref="B20:C20"/>
    <mergeCell ref="B21:C21"/>
    <mergeCell ref="B26:C26"/>
    <mergeCell ref="B28:C28"/>
    <mergeCell ref="B27:C27"/>
    <mergeCell ref="B24:C24"/>
    <mergeCell ref="B25:C25"/>
  </mergeCells>
  <printOptions horizontalCentered="1"/>
  <pageMargins left="0.25" right="0" top="0.60416666666666696" bottom="0.75" header="0" footer="0"/>
  <pageSetup paperSize="9" scale="4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6" max="2" man="1"/>
    <brk id="22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25A0-82C9-4744-83F2-5FEC7E7289AF}">
  <sheetPr codeName="Sheet6"/>
  <dimension ref="A1:H10"/>
  <sheetViews>
    <sheetView view="pageBreakPreview" topLeftCell="A4" zoomScaleNormal="100" zoomScaleSheetLayoutView="100" workbookViewId="0">
      <selection activeCell="I3" sqref="I3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74" t="s">
        <v>187</v>
      </c>
      <c r="F1" s="222" t="s">
        <v>188</v>
      </c>
    </row>
    <row r="2" spans="1:8" ht="18.75">
      <c r="A2" s="174" t="s">
        <v>189</v>
      </c>
    </row>
    <row r="3" spans="1:8" s="194" customFormat="1" ht="90">
      <c r="G3" s="194" t="s">
        <v>190</v>
      </c>
      <c r="H3" s="193" t="s">
        <v>191</v>
      </c>
    </row>
    <row r="4" spans="1:8" s="194" customFormat="1" ht="105">
      <c r="G4" s="194" t="s">
        <v>192</v>
      </c>
      <c r="H4" s="193" t="s">
        <v>193</v>
      </c>
    </row>
    <row r="5" spans="1:8" s="194" customFormat="1" ht="30">
      <c r="G5" s="194" t="s">
        <v>194</v>
      </c>
      <c r="H5" s="193" t="s">
        <v>195</v>
      </c>
    </row>
    <row r="6" spans="1:8" s="194" customFormat="1" ht="30">
      <c r="G6" s="194" t="s">
        <v>196</v>
      </c>
      <c r="H6" s="193" t="s">
        <v>197</v>
      </c>
    </row>
    <row r="7" spans="1:8" s="194" customFormat="1" ht="30">
      <c r="G7" s="194" t="s">
        <v>198</v>
      </c>
      <c r="H7" s="193" t="s">
        <v>199</v>
      </c>
    </row>
    <row r="8" spans="1:8" s="194" customFormat="1" ht="75">
      <c r="G8" s="194" t="s">
        <v>200</v>
      </c>
      <c r="H8" s="193" t="s">
        <v>201</v>
      </c>
    </row>
    <row r="9" spans="1:8" s="194" customFormat="1" ht="65.25" customHeight="1">
      <c r="G9" s="194" t="s">
        <v>202</v>
      </c>
      <c r="H9" s="193" t="s">
        <v>203</v>
      </c>
    </row>
    <row r="10" spans="1:8" s="194" customFormat="1" ht="51.75" customHeight="1">
      <c r="G10" s="194" t="s">
        <v>204</v>
      </c>
      <c r="H10" s="193" t="s">
        <v>205</v>
      </c>
    </row>
  </sheetData>
  <pageMargins left="0.7" right="0.7" top="0.75" bottom="0.75" header="0.3" footer="0.3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73B7-6856-4891-AFA8-CAADC47B25CB}">
  <sheetPr>
    <pageSetUpPr fitToPage="1"/>
  </sheetPr>
  <dimension ref="A1:N38"/>
  <sheetViews>
    <sheetView zoomScale="115" zoomScaleNormal="115" workbookViewId="0">
      <selection activeCell="U8" sqref="U8"/>
    </sheetView>
  </sheetViews>
  <sheetFormatPr defaultRowHeight="15"/>
  <cols>
    <col min="1" max="1" width="21.7109375" customWidth="1"/>
    <col min="2" max="2" width="25.28515625" customWidth="1"/>
    <col min="4" max="4" width="19.7109375" customWidth="1"/>
    <col min="5" max="5" width="26.5703125" style="274" customWidth="1"/>
    <col min="9" max="9" width="10.7109375" customWidth="1"/>
    <col min="11" max="11" width="11.5703125" customWidth="1"/>
    <col min="13" max="13" width="10.7109375" customWidth="1"/>
    <col min="14" max="14" width="19.140625" customWidth="1"/>
  </cols>
  <sheetData>
    <row r="1" spans="1:14" ht="23.25">
      <c r="A1" s="219" t="s">
        <v>206</v>
      </c>
      <c r="B1" s="219"/>
      <c r="C1" s="219"/>
      <c r="D1" s="219"/>
      <c r="E1" s="244"/>
      <c r="F1" s="219"/>
      <c r="G1" s="219"/>
      <c r="H1" s="219"/>
      <c r="I1" s="219"/>
      <c r="J1" s="219"/>
      <c r="K1" s="219"/>
      <c r="L1" s="219"/>
      <c r="M1" s="219"/>
      <c r="N1" s="219"/>
    </row>
    <row r="2" spans="1:14">
      <c r="A2" s="245" t="s">
        <v>207</v>
      </c>
      <c r="B2" s="246"/>
      <c r="C2" s="246"/>
      <c r="D2" s="246"/>
      <c r="E2" s="275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76" customFormat="1" ht="24">
      <c r="A3" s="277" t="s">
        <v>208</v>
      </c>
      <c r="B3" s="278"/>
      <c r="C3" s="277" t="s">
        <v>209</v>
      </c>
      <c r="D3" s="277" t="s">
        <v>210</v>
      </c>
      <c r="E3" s="277"/>
      <c r="F3" s="277" t="s">
        <v>211</v>
      </c>
      <c r="G3" s="277" t="s">
        <v>212</v>
      </c>
      <c r="H3" s="279" t="s">
        <v>213</v>
      </c>
      <c r="I3" s="279" t="s">
        <v>214</v>
      </c>
      <c r="J3" s="279" t="s">
        <v>215</v>
      </c>
      <c r="K3" s="277" t="s">
        <v>216</v>
      </c>
      <c r="L3" s="279" t="s">
        <v>217</v>
      </c>
      <c r="M3" s="279" t="s">
        <v>218</v>
      </c>
      <c r="N3" s="277" t="s">
        <v>219</v>
      </c>
    </row>
    <row r="4" spans="1:14" s="285" customFormat="1" ht="30">
      <c r="A4" s="280" t="s">
        <v>220</v>
      </c>
      <c r="B4" s="281" t="s">
        <v>221</v>
      </c>
      <c r="C4" s="282" t="s">
        <v>222</v>
      </c>
      <c r="D4" s="282" t="s">
        <v>223</v>
      </c>
      <c r="E4" s="283" t="s">
        <v>224</v>
      </c>
      <c r="F4" s="282" t="s">
        <v>225</v>
      </c>
      <c r="G4" s="282" t="s">
        <v>226</v>
      </c>
      <c r="H4" s="282" t="s">
        <v>227</v>
      </c>
      <c r="I4" s="283" t="s">
        <v>228</v>
      </c>
      <c r="J4" s="283" t="s">
        <v>229</v>
      </c>
      <c r="K4" s="283" t="s">
        <v>230</v>
      </c>
      <c r="L4" s="283" t="s">
        <v>231</v>
      </c>
      <c r="M4" s="283" t="s">
        <v>228</v>
      </c>
      <c r="N4" s="284"/>
    </row>
    <row r="5" spans="1:14" s="285" customFormat="1" ht="30">
      <c r="A5" s="280" t="s">
        <v>232</v>
      </c>
      <c r="B5" s="281" t="s">
        <v>233</v>
      </c>
      <c r="C5" s="282" t="s">
        <v>234</v>
      </c>
      <c r="D5" s="282" t="s">
        <v>235</v>
      </c>
      <c r="E5" s="283" t="s">
        <v>236</v>
      </c>
      <c r="F5" s="282" t="s">
        <v>225</v>
      </c>
      <c r="G5" s="282" t="s">
        <v>226</v>
      </c>
      <c r="H5" s="282" t="s">
        <v>227</v>
      </c>
      <c r="I5" s="283" t="s">
        <v>237</v>
      </c>
      <c r="J5" s="283" t="s">
        <v>238</v>
      </c>
      <c r="K5" s="283" t="s">
        <v>239</v>
      </c>
      <c r="L5" s="283" t="s">
        <v>231</v>
      </c>
      <c r="M5" s="283" t="s">
        <v>237</v>
      </c>
      <c r="N5" s="284"/>
    </row>
    <row r="6" spans="1:14" s="285" customFormat="1" ht="57">
      <c r="A6" s="280" t="s">
        <v>240</v>
      </c>
      <c r="B6" s="281" t="s">
        <v>241</v>
      </c>
      <c r="C6" s="282" t="s">
        <v>242</v>
      </c>
      <c r="D6" s="282" t="s">
        <v>243</v>
      </c>
      <c r="E6" s="283" t="s">
        <v>244</v>
      </c>
      <c r="F6" s="282" t="s">
        <v>245</v>
      </c>
      <c r="G6" s="282" t="s">
        <v>226</v>
      </c>
      <c r="H6" s="282" t="s">
        <v>246</v>
      </c>
      <c r="I6" s="283" t="s">
        <v>247</v>
      </c>
      <c r="J6" s="283" t="s">
        <v>248</v>
      </c>
      <c r="K6" s="283" t="s">
        <v>230</v>
      </c>
      <c r="L6" s="283" t="s">
        <v>231</v>
      </c>
      <c r="M6" s="283" t="s">
        <v>247</v>
      </c>
      <c r="N6" s="284" t="s">
        <v>249</v>
      </c>
    </row>
    <row r="7" spans="1:14" s="285" customFormat="1" ht="57">
      <c r="A7" s="280" t="s">
        <v>250</v>
      </c>
      <c r="B7" s="281" t="s">
        <v>251</v>
      </c>
      <c r="C7" s="282" t="s">
        <v>252</v>
      </c>
      <c r="D7" s="282" t="s">
        <v>253</v>
      </c>
      <c r="E7" s="283" t="s">
        <v>254</v>
      </c>
      <c r="F7" s="282" t="s">
        <v>225</v>
      </c>
      <c r="G7" s="282" t="s">
        <v>226</v>
      </c>
      <c r="H7" s="282" t="s">
        <v>246</v>
      </c>
      <c r="I7" s="283" t="s">
        <v>255</v>
      </c>
      <c r="J7" s="283" t="s">
        <v>256</v>
      </c>
      <c r="K7" s="283" t="s">
        <v>257</v>
      </c>
      <c r="L7" s="283" t="s">
        <v>231</v>
      </c>
      <c r="M7" s="283" t="s">
        <v>255</v>
      </c>
      <c r="N7" s="284"/>
    </row>
    <row r="8" spans="1:14" s="285" customFormat="1" ht="45">
      <c r="A8" s="280" t="s">
        <v>258</v>
      </c>
      <c r="B8" s="281" t="s">
        <v>259</v>
      </c>
      <c r="C8" s="282" t="s">
        <v>260</v>
      </c>
      <c r="D8" s="282" t="s">
        <v>261</v>
      </c>
      <c r="E8" s="283" t="s">
        <v>262</v>
      </c>
      <c r="F8" s="282" t="s">
        <v>245</v>
      </c>
      <c r="G8" s="282" t="s">
        <v>226</v>
      </c>
      <c r="H8" s="282" t="s">
        <v>263</v>
      </c>
      <c r="I8" s="283" t="s">
        <v>264</v>
      </c>
      <c r="J8" s="283" t="s">
        <v>265</v>
      </c>
      <c r="K8" s="283" t="s">
        <v>266</v>
      </c>
      <c r="L8" s="283" t="s">
        <v>231</v>
      </c>
      <c r="M8" s="283" t="s">
        <v>264</v>
      </c>
      <c r="N8" s="284"/>
    </row>
    <row r="9" spans="1:14" s="285" customFormat="1" ht="45">
      <c r="A9" s="280" t="s">
        <v>267</v>
      </c>
      <c r="B9" s="281" t="s">
        <v>268</v>
      </c>
      <c r="C9" s="282" t="s">
        <v>269</v>
      </c>
      <c r="D9" s="282" t="s">
        <v>270</v>
      </c>
      <c r="E9" s="283" t="s">
        <v>271</v>
      </c>
      <c r="F9" s="282" t="s">
        <v>245</v>
      </c>
      <c r="G9" s="282" t="s">
        <v>226</v>
      </c>
      <c r="H9" s="282" t="s">
        <v>246</v>
      </c>
      <c r="I9" s="283" t="s">
        <v>272</v>
      </c>
      <c r="J9" s="283" t="s">
        <v>272</v>
      </c>
      <c r="K9" s="283" t="s">
        <v>231</v>
      </c>
      <c r="L9" s="283" t="s">
        <v>231</v>
      </c>
      <c r="M9" s="283" t="s">
        <v>272</v>
      </c>
      <c r="N9" s="284"/>
    </row>
    <row r="10" spans="1:14" s="285" customFormat="1" ht="14.45" customHeight="1">
      <c r="A10" s="280" t="s">
        <v>273</v>
      </c>
      <c r="B10" s="281" t="s">
        <v>274</v>
      </c>
      <c r="C10" s="282" t="s">
        <v>275</v>
      </c>
      <c r="D10" s="282" t="s">
        <v>276</v>
      </c>
      <c r="E10" s="283" t="s">
        <v>277</v>
      </c>
      <c r="F10" s="282" t="s">
        <v>245</v>
      </c>
      <c r="G10" s="282" t="s">
        <v>226</v>
      </c>
      <c r="H10" s="282" t="s">
        <v>246</v>
      </c>
      <c r="I10" s="283" t="s">
        <v>278</v>
      </c>
      <c r="J10" s="283" t="s">
        <v>278</v>
      </c>
      <c r="K10" s="283" t="s">
        <v>231</v>
      </c>
      <c r="L10" s="283" t="s">
        <v>231</v>
      </c>
      <c r="M10" s="283" t="s">
        <v>278</v>
      </c>
      <c r="N10" s="284"/>
    </row>
    <row r="11" spans="1:14" s="285" customFormat="1" ht="42.75">
      <c r="A11" s="280" t="s">
        <v>279</v>
      </c>
      <c r="B11" s="281" t="s">
        <v>280</v>
      </c>
      <c r="C11" s="282" t="s">
        <v>281</v>
      </c>
      <c r="D11" s="282" t="s">
        <v>282</v>
      </c>
      <c r="E11" s="283" t="s">
        <v>283</v>
      </c>
      <c r="F11" s="282" t="s">
        <v>245</v>
      </c>
      <c r="G11" s="282" t="s">
        <v>226</v>
      </c>
      <c r="H11" s="282" t="s">
        <v>263</v>
      </c>
      <c r="I11" s="283" t="s">
        <v>284</v>
      </c>
      <c r="J11" s="283" t="s">
        <v>284</v>
      </c>
      <c r="K11" s="283" t="s">
        <v>231</v>
      </c>
      <c r="L11" s="283" t="s">
        <v>231</v>
      </c>
      <c r="M11" s="283" t="s">
        <v>284</v>
      </c>
      <c r="N11" s="284"/>
    </row>
    <row r="12" spans="1:14" s="285" customFormat="1" ht="51" customHeight="1">
      <c r="A12" s="280" t="s">
        <v>285</v>
      </c>
      <c r="B12" s="281" t="s">
        <v>286</v>
      </c>
      <c r="C12" s="282" t="s">
        <v>287</v>
      </c>
      <c r="D12" s="282" t="s">
        <v>288</v>
      </c>
      <c r="E12" s="283" t="s">
        <v>289</v>
      </c>
      <c r="F12" s="282" t="s">
        <v>245</v>
      </c>
      <c r="G12" s="282" t="s">
        <v>226</v>
      </c>
      <c r="H12" s="282" t="s">
        <v>263</v>
      </c>
      <c r="I12" s="283" t="s">
        <v>290</v>
      </c>
      <c r="J12" s="283" t="s">
        <v>291</v>
      </c>
      <c r="K12" s="283" t="s">
        <v>231</v>
      </c>
      <c r="L12" s="283" t="s">
        <v>266</v>
      </c>
      <c r="M12" s="283" t="s">
        <v>290</v>
      </c>
      <c r="N12" s="284" t="s">
        <v>292</v>
      </c>
    </row>
    <row r="13" spans="1:14" s="285" customFormat="1" ht="45">
      <c r="A13" s="280" t="s">
        <v>293</v>
      </c>
      <c r="B13" s="281" t="s">
        <v>294</v>
      </c>
      <c r="C13" s="282" t="s">
        <v>295</v>
      </c>
      <c r="D13" s="282" t="s">
        <v>296</v>
      </c>
      <c r="E13" s="283" t="s">
        <v>297</v>
      </c>
      <c r="F13" s="282" t="s">
        <v>245</v>
      </c>
      <c r="G13" s="282" t="s">
        <v>298</v>
      </c>
      <c r="H13" s="282" t="s">
        <v>299</v>
      </c>
      <c r="I13" s="283" t="s">
        <v>300</v>
      </c>
      <c r="J13" s="283" t="s">
        <v>301</v>
      </c>
      <c r="K13" s="283" t="s">
        <v>302</v>
      </c>
      <c r="L13" s="283" t="s">
        <v>231</v>
      </c>
      <c r="M13" s="283" t="s">
        <v>300</v>
      </c>
      <c r="N13" s="284"/>
    </row>
    <row r="14" spans="1:14" s="285" customFormat="1" ht="45">
      <c r="A14" s="280" t="s">
        <v>303</v>
      </c>
      <c r="B14" s="281" t="s">
        <v>304</v>
      </c>
      <c r="C14" s="282" t="s">
        <v>305</v>
      </c>
      <c r="D14" s="282" t="s">
        <v>306</v>
      </c>
      <c r="E14" s="283" t="s">
        <v>297</v>
      </c>
      <c r="F14" s="282" t="s">
        <v>245</v>
      </c>
      <c r="G14" s="282" t="s">
        <v>298</v>
      </c>
      <c r="H14" s="282" t="s">
        <v>299</v>
      </c>
      <c r="I14" s="283" t="s">
        <v>307</v>
      </c>
      <c r="J14" s="283" t="s">
        <v>308</v>
      </c>
      <c r="K14" s="283" t="s">
        <v>230</v>
      </c>
      <c r="L14" s="283" t="s">
        <v>231</v>
      </c>
      <c r="M14" s="283" t="s">
        <v>307</v>
      </c>
      <c r="N14" s="284"/>
    </row>
    <row r="15" spans="1:14" s="285" customFormat="1" ht="45">
      <c r="A15" s="280" t="s">
        <v>309</v>
      </c>
      <c r="B15" s="281" t="s">
        <v>310</v>
      </c>
      <c r="C15" s="282" t="s">
        <v>311</v>
      </c>
      <c r="D15" s="282" t="s">
        <v>312</v>
      </c>
      <c r="E15" s="283" t="s">
        <v>313</v>
      </c>
      <c r="F15" s="282" t="s">
        <v>225</v>
      </c>
      <c r="G15" s="282" t="s">
        <v>298</v>
      </c>
      <c r="H15" s="282" t="s">
        <v>227</v>
      </c>
      <c r="I15" s="283" t="s">
        <v>314</v>
      </c>
      <c r="J15" s="283" t="s">
        <v>315</v>
      </c>
      <c r="K15" s="283" t="s">
        <v>316</v>
      </c>
      <c r="L15" s="283" t="s">
        <v>231</v>
      </c>
      <c r="M15" s="283" t="s">
        <v>314</v>
      </c>
      <c r="N15" s="284"/>
    </row>
    <row r="16" spans="1:14" s="285" customFormat="1" ht="38.25" customHeight="1">
      <c r="A16" s="280" t="s">
        <v>317</v>
      </c>
      <c r="B16" s="281" t="s">
        <v>318</v>
      </c>
      <c r="C16" s="282" t="s">
        <v>319</v>
      </c>
      <c r="D16" s="282" t="s">
        <v>320</v>
      </c>
      <c r="E16" s="283" t="s">
        <v>321</v>
      </c>
      <c r="F16" s="282" t="s">
        <v>225</v>
      </c>
      <c r="G16" s="282" t="s">
        <v>298</v>
      </c>
      <c r="H16" s="282" t="s">
        <v>227</v>
      </c>
      <c r="I16" s="283" t="s">
        <v>315</v>
      </c>
      <c r="J16" s="283" t="s">
        <v>315</v>
      </c>
      <c r="K16" s="283" t="s">
        <v>231</v>
      </c>
      <c r="L16" s="283" t="s">
        <v>231</v>
      </c>
      <c r="M16" s="283" t="s">
        <v>315</v>
      </c>
      <c r="N16" s="284"/>
    </row>
    <row r="17" spans="1:14" s="285" customFormat="1" ht="42.75">
      <c r="A17" s="280" t="s">
        <v>322</v>
      </c>
      <c r="B17" s="281" t="s">
        <v>323</v>
      </c>
      <c r="C17" s="282" t="s">
        <v>324</v>
      </c>
      <c r="D17" s="282" t="s">
        <v>325</v>
      </c>
      <c r="E17" s="283" t="s">
        <v>326</v>
      </c>
      <c r="F17" s="282" t="s">
        <v>245</v>
      </c>
      <c r="G17" s="282" t="s">
        <v>226</v>
      </c>
      <c r="H17" s="282" t="s">
        <v>246</v>
      </c>
      <c r="I17" s="283" t="s">
        <v>256</v>
      </c>
      <c r="J17" s="283" t="s">
        <v>256</v>
      </c>
      <c r="K17" s="283" t="s">
        <v>231</v>
      </c>
      <c r="L17" s="283" t="s">
        <v>231</v>
      </c>
      <c r="M17" s="283" t="s">
        <v>256</v>
      </c>
      <c r="N17" s="284"/>
    </row>
    <row r="18" spans="1:14" s="285" customFormat="1" ht="57">
      <c r="A18" s="280" t="s">
        <v>327</v>
      </c>
      <c r="B18" s="281" t="s">
        <v>328</v>
      </c>
      <c r="C18" s="282" t="s">
        <v>329</v>
      </c>
      <c r="D18" s="282" t="s">
        <v>330</v>
      </c>
      <c r="E18" s="283" t="s">
        <v>331</v>
      </c>
      <c r="F18" s="282" t="s">
        <v>245</v>
      </c>
      <c r="G18" s="282" t="s">
        <v>226</v>
      </c>
      <c r="H18" s="282" t="s">
        <v>263</v>
      </c>
      <c r="I18" s="283" t="s">
        <v>332</v>
      </c>
      <c r="J18" s="283" t="s">
        <v>333</v>
      </c>
      <c r="K18" s="283" t="s">
        <v>239</v>
      </c>
      <c r="L18" s="283" t="s">
        <v>231</v>
      </c>
      <c r="M18" s="283" t="s">
        <v>332</v>
      </c>
      <c r="N18" s="284" t="s">
        <v>249</v>
      </c>
    </row>
    <row r="19" spans="1:14" s="285" customFormat="1" ht="57">
      <c r="A19" s="280" t="s">
        <v>334</v>
      </c>
      <c r="B19" s="281" t="s">
        <v>335</v>
      </c>
      <c r="C19" s="282" t="s">
        <v>336</v>
      </c>
      <c r="D19" s="282" t="s">
        <v>337</v>
      </c>
      <c r="E19" s="283" t="s">
        <v>338</v>
      </c>
      <c r="F19" s="282" t="s">
        <v>225</v>
      </c>
      <c r="G19" s="282" t="s">
        <v>226</v>
      </c>
      <c r="H19" s="282" t="s">
        <v>227</v>
      </c>
      <c r="I19" s="283" t="s">
        <v>339</v>
      </c>
      <c r="J19" s="283" t="s">
        <v>340</v>
      </c>
      <c r="K19" s="283" t="s">
        <v>341</v>
      </c>
      <c r="L19" s="283" t="s">
        <v>316</v>
      </c>
      <c r="M19" s="283" t="s">
        <v>339</v>
      </c>
      <c r="N19" s="284" t="s">
        <v>342</v>
      </c>
    </row>
    <row r="20" spans="1:14" s="285" customFormat="1" ht="14.45" customHeight="1">
      <c r="A20" s="280" t="s">
        <v>343</v>
      </c>
      <c r="B20" s="281" t="s">
        <v>344</v>
      </c>
      <c r="C20" s="282" t="s">
        <v>345</v>
      </c>
      <c r="D20" s="286"/>
      <c r="E20" s="283"/>
      <c r="F20" s="282" t="s">
        <v>225</v>
      </c>
      <c r="G20" s="282" t="s">
        <v>226</v>
      </c>
      <c r="H20" s="282" t="s">
        <v>246</v>
      </c>
      <c r="I20" s="283" t="s">
        <v>346</v>
      </c>
      <c r="J20" s="283" t="s">
        <v>347</v>
      </c>
      <c r="K20" s="283" t="s">
        <v>347</v>
      </c>
      <c r="L20" s="283" t="s">
        <v>346</v>
      </c>
      <c r="M20" s="283" t="s">
        <v>346</v>
      </c>
      <c r="N20" s="284" t="s">
        <v>348</v>
      </c>
    </row>
    <row r="21" spans="1:14" s="285" customFormat="1" ht="45">
      <c r="A21" s="280" t="s">
        <v>349</v>
      </c>
      <c r="B21" s="281" t="s">
        <v>350</v>
      </c>
      <c r="C21" s="282" t="s">
        <v>351</v>
      </c>
      <c r="D21" s="282" t="s">
        <v>352</v>
      </c>
      <c r="E21" s="283" t="s">
        <v>313</v>
      </c>
      <c r="F21" s="282" t="s">
        <v>245</v>
      </c>
      <c r="G21" s="282" t="s">
        <v>298</v>
      </c>
      <c r="H21" s="282" t="s">
        <v>263</v>
      </c>
      <c r="I21" s="283" t="s">
        <v>353</v>
      </c>
      <c r="J21" s="283" t="s">
        <v>353</v>
      </c>
      <c r="K21" s="283" t="s">
        <v>231</v>
      </c>
      <c r="L21" s="283" t="s">
        <v>231</v>
      </c>
      <c r="M21" s="283" t="s">
        <v>353</v>
      </c>
      <c r="N21" s="284"/>
    </row>
    <row r="22" spans="1:14" s="285" customFormat="1" ht="28.5">
      <c r="A22" s="280" t="s">
        <v>354</v>
      </c>
      <c r="B22" s="281" t="s">
        <v>355</v>
      </c>
      <c r="C22" s="282" t="s">
        <v>356</v>
      </c>
      <c r="D22" s="282" t="s">
        <v>357</v>
      </c>
      <c r="E22" s="283" t="s">
        <v>358</v>
      </c>
      <c r="F22" s="282" t="s">
        <v>245</v>
      </c>
      <c r="G22" s="282" t="s">
        <v>298</v>
      </c>
      <c r="H22" s="282" t="s">
        <v>263</v>
      </c>
      <c r="I22" s="283" t="s">
        <v>359</v>
      </c>
      <c r="J22" s="283" t="s">
        <v>347</v>
      </c>
      <c r="K22" s="283" t="s">
        <v>360</v>
      </c>
      <c r="L22" s="283" t="s">
        <v>231</v>
      </c>
      <c r="M22" s="283" t="s">
        <v>359</v>
      </c>
      <c r="N22" s="284" t="s">
        <v>292</v>
      </c>
    </row>
    <row r="23" spans="1:14" s="285" customFormat="1" ht="48.75" customHeight="1">
      <c r="A23" s="280" t="s">
        <v>361</v>
      </c>
      <c r="B23" s="281" t="s">
        <v>362</v>
      </c>
      <c r="C23" s="282" t="s">
        <v>363</v>
      </c>
      <c r="D23" s="286"/>
      <c r="E23" s="283"/>
      <c r="F23" s="282" t="s">
        <v>225</v>
      </c>
      <c r="G23" s="282" t="s">
        <v>298</v>
      </c>
      <c r="H23" s="282" t="s">
        <v>263</v>
      </c>
      <c r="I23" s="283" t="s">
        <v>364</v>
      </c>
      <c r="J23" s="283" t="s">
        <v>346</v>
      </c>
      <c r="K23" s="283" t="s">
        <v>230</v>
      </c>
      <c r="L23" s="283" t="s">
        <v>231</v>
      </c>
      <c r="M23" s="283" t="s">
        <v>364</v>
      </c>
      <c r="N23" s="284"/>
    </row>
    <row r="24" spans="1:14" s="285" customFormat="1" ht="48.75" customHeight="1">
      <c r="A24" s="280" t="s">
        <v>365</v>
      </c>
      <c r="B24" s="281" t="s">
        <v>366</v>
      </c>
      <c r="C24" s="282" t="s">
        <v>367</v>
      </c>
      <c r="D24" s="282" t="s">
        <v>368</v>
      </c>
      <c r="E24" s="283" t="s">
        <v>321</v>
      </c>
      <c r="F24" s="282" t="s">
        <v>245</v>
      </c>
      <c r="G24" s="282" t="s">
        <v>298</v>
      </c>
      <c r="H24" s="282" t="s">
        <v>263</v>
      </c>
      <c r="I24" s="283" t="s">
        <v>248</v>
      </c>
      <c r="J24" s="283" t="s">
        <v>247</v>
      </c>
      <c r="K24" s="283" t="s">
        <v>231</v>
      </c>
      <c r="L24" s="283" t="s">
        <v>230</v>
      </c>
      <c r="M24" s="283" t="s">
        <v>248</v>
      </c>
      <c r="N24" s="284" t="s">
        <v>348</v>
      </c>
    </row>
    <row r="25" spans="1:14" s="285" customFormat="1" ht="30">
      <c r="A25" s="280" t="s">
        <v>369</v>
      </c>
      <c r="B25" s="281" t="s">
        <v>370</v>
      </c>
      <c r="C25" s="282" t="s">
        <v>371</v>
      </c>
      <c r="D25" s="282" t="s">
        <v>372</v>
      </c>
      <c r="E25" s="283" t="s">
        <v>373</v>
      </c>
      <c r="F25" s="282" t="s">
        <v>245</v>
      </c>
      <c r="G25" s="282" t="s">
        <v>226</v>
      </c>
      <c r="H25" s="282" t="s">
        <v>246</v>
      </c>
      <c r="I25" s="283" t="s">
        <v>284</v>
      </c>
      <c r="J25" s="283" t="s">
        <v>374</v>
      </c>
      <c r="K25" s="283" t="s">
        <v>302</v>
      </c>
      <c r="L25" s="283" t="s">
        <v>231</v>
      </c>
      <c r="M25" s="283" t="s">
        <v>284</v>
      </c>
      <c r="N25" s="284"/>
    </row>
    <row r="26" spans="1:14" s="285" customFormat="1" ht="66" customHeight="1">
      <c r="A26" s="280" t="s">
        <v>375</v>
      </c>
      <c r="B26" s="281" t="s">
        <v>376</v>
      </c>
      <c r="C26" s="282" t="s">
        <v>377</v>
      </c>
      <c r="D26" s="286"/>
      <c r="E26" s="283"/>
      <c r="F26" s="282" t="s">
        <v>245</v>
      </c>
      <c r="G26" s="282" t="s">
        <v>226</v>
      </c>
      <c r="H26" s="282" t="s">
        <v>246</v>
      </c>
      <c r="I26" s="283" t="s">
        <v>247</v>
      </c>
      <c r="J26" s="283" t="s">
        <v>248</v>
      </c>
      <c r="K26" s="283" t="s">
        <v>230</v>
      </c>
      <c r="L26" s="283" t="s">
        <v>231</v>
      </c>
      <c r="M26" s="283" t="s">
        <v>247</v>
      </c>
      <c r="N26" s="284"/>
    </row>
    <row r="27" spans="1:14" s="285" customFormat="1" ht="63.75" customHeight="1">
      <c r="A27" s="280" t="s">
        <v>378</v>
      </c>
      <c r="B27" s="281" t="s">
        <v>379</v>
      </c>
      <c r="C27" s="282" t="s">
        <v>380</v>
      </c>
      <c r="D27" s="286"/>
      <c r="E27" s="283"/>
      <c r="F27" s="282" t="s">
        <v>225</v>
      </c>
      <c r="G27" s="282" t="s">
        <v>226</v>
      </c>
      <c r="H27" s="282" t="s">
        <v>246</v>
      </c>
      <c r="I27" s="283" t="s">
        <v>346</v>
      </c>
      <c r="J27" s="283" t="s">
        <v>346</v>
      </c>
      <c r="K27" s="283" t="s">
        <v>346</v>
      </c>
      <c r="L27" s="283" t="s">
        <v>346</v>
      </c>
      <c r="M27" s="283" t="s">
        <v>346</v>
      </c>
      <c r="N27" s="284" t="s">
        <v>381</v>
      </c>
    </row>
    <row r="28" spans="1:14" s="285" customFormat="1" ht="63.75" customHeight="1">
      <c r="A28" s="280" t="s">
        <v>382</v>
      </c>
      <c r="B28" s="281" t="s">
        <v>383</v>
      </c>
      <c r="C28" s="282" t="s">
        <v>384</v>
      </c>
      <c r="D28" s="286"/>
      <c r="E28" s="283"/>
      <c r="F28" s="282" t="s">
        <v>225</v>
      </c>
      <c r="G28" s="282" t="s">
        <v>226</v>
      </c>
      <c r="H28" s="282" t="s">
        <v>385</v>
      </c>
      <c r="I28" s="283" t="s">
        <v>231</v>
      </c>
      <c r="J28" s="283" t="s">
        <v>231</v>
      </c>
      <c r="K28" s="283" t="s">
        <v>231</v>
      </c>
      <c r="L28" s="283" t="s">
        <v>231</v>
      </c>
      <c r="M28" s="283" t="s">
        <v>231</v>
      </c>
      <c r="N28" s="284"/>
    </row>
    <row r="29" spans="1:14" s="285" customFormat="1" ht="57">
      <c r="A29" s="280" t="s">
        <v>386</v>
      </c>
      <c r="B29" s="281" t="s">
        <v>387</v>
      </c>
      <c r="C29" s="282" t="s">
        <v>388</v>
      </c>
      <c r="D29" s="286"/>
      <c r="E29" s="283"/>
      <c r="F29" s="282" t="s">
        <v>245</v>
      </c>
      <c r="G29" s="282" t="s">
        <v>226</v>
      </c>
      <c r="H29" s="282" t="s">
        <v>246</v>
      </c>
      <c r="I29" s="283" t="s">
        <v>284</v>
      </c>
      <c r="J29" s="283" t="s">
        <v>284</v>
      </c>
      <c r="K29" s="283" t="s">
        <v>231</v>
      </c>
      <c r="L29" s="283" t="s">
        <v>231</v>
      </c>
      <c r="M29" s="283" t="s">
        <v>284</v>
      </c>
      <c r="N29" s="284" t="s">
        <v>389</v>
      </c>
    </row>
    <row r="30" spans="1:14" s="285" customFormat="1" ht="57">
      <c r="A30" s="280" t="s">
        <v>390</v>
      </c>
      <c r="B30" s="281" t="s">
        <v>391</v>
      </c>
      <c r="C30" s="282" t="s">
        <v>392</v>
      </c>
      <c r="D30" s="286"/>
      <c r="E30" s="283"/>
      <c r="F30" s="282" t="s">
        <v>225</v>
      </c>
      <c r="G30" s="282" t="s">
        <v>226</v>
      </c>
      <c r="H30" s="282" t="s">
        <v>246</v>
      </c>
      <c r="I30" s="283" t="s">
        <v>393</v>
      </c>
      <c r="J30" s="283" t="s">
        <v>256</v>
      </c>
      <c r="K30" s="283" t="s">
        <v>394</v>
      </c>
      <c r="L30" s="283" t="s">
        <v>302</v>
      </c>
      <c r="M30" s="283" t="s">
        <v>393</v>
      </c>
      <c r="N30" s="284" t="s">
        <v>395</v>
      </c>
    </row>
    <row r="31" spans="1:14" s="285" customFormat="1" ht="48.75" customHeight="1">
      <c r="A31" s="280" t="s">
        <v>396</v>
      </c>
      <c r="B31" s="281" t="s">
        <v>397</v>
      </c>
      <c r="C31" s="282" t="s">
        <v>398</v>
      </c>
      <c r="D31" s="286"/>
      <c r="E31" s="283"/>
      <c r="F31" s="282" t="s">
        <v>225</v>
      </c>
      <c r="G31" s="282" t="s">
        <v>226</v>
      </c>
      <c r="H31" s="282" t="s">
        <v>246</v>
      </c>
      <c r="I31" s="283" t="s">
        <v>399</v>
      </c>
      <c r="J31" s="283" t="s">
        <v>399</v>
      </c>
      <c r="K31" s="283" t="s">
        <v>231</v>
      </c>
      <c r="L31" s="283" t="s">
        <v>231</v>
      </c>
      <c r="M31" s="283" t="s">
        <v>399</v>
      </c>
      <c r="N31" s="284"/>
    </row>
    <row r="32" spans="1:14" s="285" customFormat="1" ht="48.75" customHeight="1">
      <c r="A32" s="280" t="s">
        <v>400</v>
      </c>
      <c r="B32" s="281" t="s">
        <v>401</v>
      </c>
      <c r="C32" s="282" t="s">
        <v>402</v>
      </c>
      <c r="D32" s="286"/>
      <c r="E32" s="283"/>
      <c r="F32" s="282" t="s">
        <v>225</v>
      </c>
      <c r="G32" s="282" t="s">
        <v>226</v>
      </c>
      <c r="H32" s="282" t="s">
        <v>246</v>
      </c>
      <c r="I32" s="283" t="s">
        <v>248</v>
      </c>
      <c r="J32" s="283" t="s">
        <v>248</v>
      </c>
      <c r="K32" s="283" t="s">
        <v>257</v>
      </c>
      <c r="L32" s="283" t="s">
        <v>257</v>
      </c>
      <c r="M32" s="283" t="s">
        <v>248</v>
      </c>
      <c r="N32" s="284"/>
    </row>
    <row r="33" spans="1:14" s="285" customFormat="1" ht="48.75" customHeight="1">
      <c r="A33" s="280" t="s">
        <v>403</v>
      </c>
      <c r="B33" s="281" t="s">
        <v>404</v>
      </c>
      <c r="C33" s="282" t="s">
        <v>405</v>
      </c>
      <c r="D33" s="286"/>
      <c r="E33" s="283"/>
      <c r="F33" s="282" t="s">
        <v>225</v>
      </c>
      <c r="G33" s="282" t="s">
        <v>226</v>
      </c>
      <c r="H33" s="282" t="s">
        <v>246</v>
      </c>
      <c r="I33" s="283" t="s">
        <v>278</v>
      </c>
      <c r="J33" s="283" t="s">
        <v>278</v>
      </c>
      <c r="K33" s="283" t="s">
        <v>302</v>
      </c>
      <c r="L33" s="283" t="s">
        <v>302</v>
      </c>
      <c r="M33" s="283" t="s">
        <v>278</v>
      </c>
      <c r="N33" s="284"/>
    </row>
    <row r="34" spans="1:14" s="285" customFormat="1" ht="48.75" customHeight="1">
      <c r="A34" s="280" t="s">
        <v>406</v>
      </c>
      <c r="B34" s="281" t="s">
        <v>404</v>
      </c>
      <c r="C34" s="282" t="s">
        <v>407</v>
      </c>
      <c r="D34" s="286"/>
      <c r="E34" s="283"/>
      <c r="F34" s="282" t="s">
        <v>225</v>
      </c>
      <c r="G34" s="282" t="s">
        <v>226</v>
      </c>
      <c r="H34" s="282" t="s">
        <v>246</v>
      </c>
      <c r="I34" s="283" t="s">
        <v>278</v>
      </c>
      <c r="J34" s="283" t="s">
        <v>278</v>
      </c>
      <c r="K34" s="283" t="s">
        <v>341</v>
      </c>
      <c r="L34" s="283" t="s">
        <v>341</v>
      </c>
      <c r="M34" s="283" t="s">
        <v>278</v>
      </c>
      <c r="N34" s="284" t="s">
        <v>408</v>
      </c>
    </row>
    <row r="35" spans="1:14" s="285" customFormat="1" ht="48.75" customHeight="1">
      <c r="A35" s="280" t="s">
        <v>409</v>
      </c>
      <c r="B35" s="281" t="s">
        <v>410</v>
      </c>
      <c r="C35" s="282" t="s">
        <v>411</v>
      </c>
      <c r="D35" s="286"/>
      <c r="E35" s="283"/>
      <c r="F35" s="282" t="s">
        <v>225</v>
      </c>
      <c r="G35" s="282" t="s">
        <v>226</v>
      </c>
      <c r="H35" s="282" t="s">
        <v>246</v>
      </c>
      <c r="I35" s="283" t="s">
        <v>412</v>
      </c>
      <c r="J35" s="283" t="s">
        <v>413</v>
      </c>
      <c r="K35" s="283" t="s">
        <v>302</v>
      </c>
      <c r="L35" s="283" t="s">
        <v>414</v>
      </c>
      <c r="M35" s="283" t="s">
        <v>412</v>
      </c>
      <c r="N35" s="284" t="s">
        <v>342</v>
      </c>
    </row>
    <row r="36" spans="1:14" s="285" customFormat="1" ht="48.75" customHeight="1">
      <c r="A36" s="280" t="s">
        <v>415</v>
      </c>
      <c r="B36" s="281" t="s">
        <v>416</v>
      </c>
      <c r="C36" s="282" t="s">
        <v>417</v>
      </c>
      <c r="D36" s="286"/>
      <c r="E36" s="283"/>
      <c r="F36" s="282" t="s">
        <v>225</v>
      </c>
      <c r="G36" s="282" t="s">
        <v>226</v>
      </c>
      <c r="H36" s="282" t="s">
        <v>246</v>
      </c>
      <c r="I36" s="283" t="s">
        <v>418</v>
      </c>
      <c r="J36" s="283" t="s">
        <v>374</v>
      </c>
      <c r="K36" s="283" t="s">
        <v>302</v>
      </c>
      <c r="L36" s="283" t="s">
        <v>278</v>
      </c>
      <c r="M36" s="283" t="s">
        <v>418</v>
      </c>
      <c r="N36" s="284" t="s">
        <v>342</v>
      </c>
    </row>
    <row r="37" spans="1:14" s="285" customFormat="1" ht="48.75" customHeight="1">
      <c r="A37" s="280" t="s">
        <v>419</v>
      </c>
      <c r="B37" s="281" t="s">
        <v>420</v>
      </c>
      <c r="C37" s="282" t="s">
        <v>421</v>
      </c>
      <c r="D37" s="282" t="s">
        <v>422</v>
      </c>
      <c r="E37" s="283" t="s">
        <v>423</v>
      </c>
      <c r="F37" s="282" t="s">
        <v>245</v>
      </c>
      <c r="G37" s="282" t="s">
        <v>226</v>
      </c>
      <c r="H37" s="282" t="s">
        <v>246</v>
      </c>
      <c r="I37" s="283" t="s">
        <v>424</v>
      </c>
      <c r="J37" s="283" t="s">
        <v>425</v>
      </c>
      <c r="K37" s="283" t="s">
        <v>239</v>
      </c>
      <c r="L37" s="283" t="s">
        <v>231</v>
      </c>
      <c r="M37" s="283" t="s">
        <v>424</v>
      </c>
      <c r="N37" s="284" t="s">
        <v>408</v>
      </c>
    </row>
    <row r="38" spans="1:14" s="285" customFormat="1" ht="30">
      <c r="A38" s="280" t="s">
        <v>426</v>
      </c>
      <c r="B38" s="281" t="s">
        <v>427</v>
      </c>
      <c r="C38" s="282" t="s">
        <v>428</v>
      </c>
      <c r="D38" s="282" t="s">
        <v>429</v>
      </c>
      <c r="E38" s="283" t="s">
        <v>430</v>
      </c>
      <c r="F38" s="282" t="s">
        <v>245</v>
      </c>
      <c r="G38" s="282" t="s">
        <v>226</v>
      </c>
      <c r="H38" s="282" t="s">
        <v>246</v>
      </c>
      <c r="I38" s="283" t="s">
        <v>431</v>
      </c>
      <c r="J38" s="283" t="s">
        <v>431</v>
      </c>
      <c r="K38" s="283" t="s">
        <v>431</v>
      </c>
      <c r="L38" s="283" t="s">
        <v>431</v>
      </c>
      <c r="M38" s="283" t="s">
        <v>431</v>
      </c>
      <c r="N38" s="284"/>
    </row>
  </sheetData>
  <autoFilter ref="A3:T38" xr:uid="{33DC73B7-6856-4891-AFA8-CAADC47B25CB}"/>
  <pageMargins left="0.7" right="0.7" top="0.75" bottom="0.75" header="0.3" footer="0.3"/>
  <pageSetup paperSize="9" scale="6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88-AE34-4A60-BE57-FD879381B419}">
  <sheetPr>
    <pageSetUpPr fitToPage="1"/>
  </sheetPr>
  <dimension ref="A1:N31"/>
  <sheetViews>
    <sheetView view="pageBreakPreview" topLeftCell="A21" zoomScale="55" zoomScaleNormal="115" zoomScaleSheetLayoutView="55" workbookViewId="0">
      <selection activeCell="J96" sqref="J96"/>
    </sheetView>
  </sheetViews>
  <sheetFormatPr defaultColWidth="9.140625" defaultRowHeight="18.75"/>
  <cols>
    <col min="1" max="1" width="29.5703125" style="174" customWidth="1"/>
    <col min="2" max="2" width="30.28515625" style="174" customWidth="1"/>
    <col min="3" max="3" width="13" style="174" hidden="1" customWidth="1"/>
    <col min="4" max="4" width="29.5703125" style="174" bestFit="1" customWidth="1"/>
    <col min="5" max="5" width="32.5703125" style="195" customWidth="1"/>
    <col min="6" max="6" width="14.42578125" style="174" customWidth="1"/>
    <col min="7" max="7" width="10.28515625" style="174" customWidth="1"/>
    <col min="8" max="8" width="16.28515625" style="174" bestFit="1" customWidth="1"/>
    <col min="9" max="9" width="17.28515625" style="174" bestFit="1" customWidth="1"/>
    <col min="10" max="10" width="16.28515625" style="174" bestFit="1" customWidth="1"/>
    <col min="11" max="11" width="19.140625" style="174" bestFit="1" customWidth="1"/>
    <col min="12" max="12" width="16.28515625" style="174" bestFit="1" customWidth="1"/>
    <col min="13" max="13" width="18.28515625" style="174" bestFit="1" customWidth="1"/>
    <col min="14" max="14" width="26" style="174" customWidth="1"/>
    <col min="15" max="16384" width="9.140625" style="174"/>
  </cols>
  <sheetData>
    <row r="1" spans="1:14" s="327" customFormat="1" ht="31.5">
      <c r="A1" s="325" t="str">
        <f>'1. CUTTING DOCKET  '!D7</f>
        <v>SS25CT031</v>
      </c>
      <c r="B1" s="326"/>
      <c r="C1" s="326"/>
      <c r="D1" s="325" t="s">
        <v>432</v>
      </c>
      <c r="E1" s="325"/>
      <c r="F1" s="326"/>
      <c r="G1" s="326"/>
      <c r="H1" s="326"/>
      <c r="I1" s="326"/>
      <c r="J1" s="326"/>
      <c r="K1" s="326"/>
      <c r="L1" s="326"/>
      <c r="M1" s="326"/>
      <c r="N1" s="326"/>
    </row>
    <row r="2" spans="1:14">
      <c r="A2" s="314" t="s">
        <v>433</v>
      </c>
      <c r="B2" s="315"/>
      <c r="C2" s="315"/>
      <c r="D2" s="315"/>
      <c r="E2" s="316"/>
      <c r="F2" s="315"/>
      <c r="G2" s="315"/>
      <c r="H2" s="315"/>
      <c r="I2" s="315"/>
      <c r="J2" s="315"/>
      <c r="K2" s="315"/>
      <c r="L2" s="315"/>
      <c r="M2" s="315"/>
      <c r="N2" s="315"/>
    </row>
    <row r="3" spans="1:14" s="195" customFormat="1" ht="36">
      <c r="A3" s="317" t="s">
        <v>208</v>
      </c>
      <c r="B3" s="316"/>
      <c r="C3" s="317" t="s">
        <v>209</v>
      </c>
      <c r="D3" s="317" t="s">
        <v>210</v>
      </c>
      <c r="E3" s="317"/>
      <c r="F3" s="317" t="s">
        <v>211</v>
      </c>
      <c r="G3" s="317" t="s">
        <v>212</v>
      </c>
      <c r="H3" s="318" t="s">
        <v>213</v>
      </c>
      <c r="I3" s="318" t="s">
        <v>214</v>
      </c>
      <c r="J3" s="318" t="s">
        <v>434</v>
      </c>
      <c r="K3" s="317" t="s">
        <v>216</v>
      </c>
      <c r="L3" s="318" t="s">
        <v>435</v>
      </c>
      <c r="M3" s="318" t="s">
        <v>218</v>
      </c>
      <c r="N3" s="370" t="s">
        <v>219</v>
      </c>
    </row>
    <row r="4" spans="1:14" s="323" customFormat="1" ht="36">
      <c r="A4" s="319" t="s">
        <v>436</v>
      </c>
      <c r="B4" s="320" t="s">
        <v>221</v>
      </c>
      <c r="C4" s="321"/>
      <c r="D4" s="321" t="s">
        <v>437</v>
      </c>
      <c r="E4" s="322" t="s">
        <v>224</v>
      </c>
      <c r="F4" s="307" t="s">
        <v>438</v>
      </c>
      <c r="G4" s="308" t="s">
        <v>439</v>
      </c>
      <c r="H4" s="308" t="s">
        <v>266</v>
      </c>
      <c r="I4" s="309" t="s">
        <v>440</v>
      </c>
      <c r="J4" s="310" t="s">
        <v>440</v>
      </c>
      <c r="K4" s="311" t="s">
        <v>231</v>
      </c>
      <c r="L4" s="308" t="s">
        <v>231</v>
      </c>
      <c r="M4" s="308" t="s">
        <v>440</v>
      </c>
      <c r="N4" s="308"/>
    </row>
    <row r="5" spans="1:14" s="323" customFormat="1" ht="36">
      <c r="A5" s="319" t="s">
        <v>441</v>
      </c>
      <c r="B5" s="320" t="s">
        <v>233</v>
      </c>
      <c r="C5" s="321"/>
      <c r="D5" s="321" t="s">
        <v>442</v>
      </c>
      <c r="E5" s="322" t="s">
        <v>236</v>
      </c>
      <c r="F5" s="307" t="s">
        <v>438</v>
      </c>
      <c r="G5" s="308" t="s">
        <v>439</v>
      </c>
      <c r="H5" s="308" t="s">
        <v>266</v>
      </c>
      <c r="I5" s="309" t="s">
        <v>443</v>
      </c>
      <c r="J5" s="310" t="s">
        <v>443</v>
      </c>
      <c r="K5" s="312" t="s">
        <v>231</v>
      </c>
      <c r="L5" s="308" t="s">
        <v>231</v>
      </c>
      <c r="M5" s="308" t="s">
        <v>443</v>
      </c>
      <c r="N5" s="313"/>
    </row>
    <row r="6" spans="1:14" s="323" customFormat="1" ht="36">
      <c r="A6" s="319" t="s">
        <v>444</v>
      </c>
      <c r="B6" s="320" t="s">
        <v>445</v>
      </c>
      <c r="C6" s="321"/>
      <c r="D6" s="321" t="s">
        <v>446</v>
      </c>
      <c r="E6" s="322" t="s">
        <v>447</v>
      </c>
      <c r="F6" s="307" t="s">
        <v>448</v>
      </c>
      <c r="G6" s="308" t="s">
        <v>439</v>
      </c>
      <c r="H6" s="308" t="s">
        <v>257</v>
      </c>
      <c r="I6" s="309" t="s">
        <v>284</v>
      </c>
      <c r="J6" s="310" t="s">
        <v>284</v>
      </c>
      <c r="K6" s="311" t="s">
        <v>231</v>
      </c>
      <c r="L6" s="308" t="s">
        <v>231</v>
      </c>
      <c r="M6" s="308" t="s">
        <v>284</v>
      </c>
      <c r="N6" s="308"/>
    </row>
    <row r="7" spans="1:14" s="323" customFormat="1" ht="54">
      <c r="A7" s="319" t="s">
        <v>449</v>
      </c>
      <c r="B7" s="320" t="s">
        <v>450</v>
      </c>
      <c r="C7" s="321"/>
      <c r="D7" s="321" t="s">
        <v>451</v>
      </c>
      <c r="E7" s="322" t="s">
        <v>452</v>
      </c>
      <c r="F7" s="307" t="s">
        <v>448</v>
      </c>
      <c r="G7" s="308" t="s">
        <v>439</v>
      </c>
      <c r="H7" s="308" t="s">
        <v>257</v>
      </c>
      <c r="I7" s="309" t="s">
        <v>1130</v>
      </c>
      <c r="J7" s="310" t="s">
        <v>456</v>
      </c>
      <c r="K7" s="312" t="s">
        <v>316</v>
      </c>
      <c r="L7" s="308" t="s">
        <v>1143</v>
      </c>
      <c r="M7" s="308" t="s">
        <v>1144</v>
      </c>
      <c r="N7" s="313" t="s">
        <v>1147</v>
      </c>
    </row>
    <row r="8" spans="1:14" s="323" customFormat="1" ht="54">
      <c r="A8" s="319" t="s">
        <v>453</v>
      </c>
      <c r="B8" s="320" t="s">
        <v>454</v>
      </c>
      <c r="C8" s="321"/>
      <c r="D8" s="321" t="s">
        <v>455</v>
      </c>
      <c r="E8" s="322" t="s">
        <v>452</v>
      </c>
      <c r="F8" s="307" t="s">
        <v>448</v>
      </c>
      <c r="G8" s="308" t="s">
        <v>439</v>
      </c>
      <c r="H8" s="308" t="s">
        <v>257</v>
      </c>
      <c r="I8" s="309" t="s">
        <v>456</v>
      </c>
      <c r="J8" s="310" t="s">
        <v>456</v>
      </c>
      <c r="K8" s="312" t="s">
        <v>231</v>
      </c>
      <c r="L8" s="308" t="s">
        <v>266</v>
      </c>
      <c r="M8" s="308" t="s">
        <v>393</v>
      </c>
      <c r="N8" s="308" t="s">
        <v>1148</v>
      </c>
    </row>
    <row r="9" spans="1:14" s="323" customFormat="1" ht="36">
      <c r="A9" s="319" t="s">
        <v>457</v>
      </c>
      <c r="B9" s="320" t="s">
        <v>241</v>
      </c>
      <c r="C9" s="321"/>
      <c r="D9" s="321" t="s">
        <v>458</v>
      </c>
      <c r="E9" s="322" t="s">
        <v>244</v>
      </c>
      <c r="F9" s="307" t="s">
        <v>448</v>
      </c>
      <c r="G9" s="308" t="s">
        <v>439</v>
      </c>
      <c r="H9" s="308" t="s">
        <v>257</v>
      </c>
      <c r="I9" s="309" t="s">
        <v>424</v>
      </c>
      <c r="J9" s="310" t="s">
        <v>424</v>
      </c>
      <c r="K9" s="312" t="s">
        <v>231</v>
      </c>
      <c r="L9" s="308" t="s">
        <v>231</v>
      </c>
      <c r="M9" s="308" t="s">
        <v>424</v>
      </c>
      <c r="N9" s="313"/>
    </row>
    <row r="10" spans="1:14" s="323" customFormat="1" ht="54">
      <c r="A10" s="319" t="s">
        <v>459</v>
      </c>
      <c r="B10" s="320" t="s">
        <v>251</v>
      </c>
      <c r="C10" s="321"/>
      <c r="D10" s="321" t="s">
        <v>460</v>
      </c>
      <c r="E10" s="322" t="s">
        <v>254</v>
      </c>
      <c r="F10" s="307" t="s">
        <v>438</v>
      </c>
      <c r="G10" s="308" t="s">
        <v>439</v>
      </c>
      <c r="H10" s="308" t="s">
        <v>257</v>
      </c>
      <c r="I10" s="309" t="s">
        <v>255</v>
      </c>
      <c r="J10" s="310" t="s">
        <v>255</v>
      </c>
      <c r="K10" s="312" t="s">
        <v>231</v>
      </c>
      <c r="L10" s="308" t="s">
        <v>231</v>
      </c>
      <c r="M10" s="308" t="s">
        <v>255</v>
      </c>
      <c r="N10" s="313"/>
    </row>
    <row r="11" spans="1:14" s="323" customFormat="1" ht="54">
      <c r="A11" s="319" t="s">
        <v>461</v>
      </c>
      <c r="B11" s="320" t="s">
        <v>462</v>
      </c>
      <c r="C11" s="321"/>
      <c r="D11" s="321" t="s">
        <v>463</v>
      </c>
      <c r="E11" s="322" t="s">
        <v>262</v>
      </c>
      <c r="F11" s="307" t="s">
        <v>448</v>
      </c>
      <c r="G11" s="308" t="s">
        <v>439</v>
      </c>
      <c r="H11" s="308" t="s">
        <v>266</v>
      </c>
      <c r="I11" s="309" t="s">
        <v>1131</v>
      </c>
      <c r="J11" s="310" t="s">
        <v>265</v>
      </c>
      <c r="K11" s="312" t="s">
        <v>230</v>
      </c>
      <c r="L11" s="308" t="s">
        <v>231</v>
      </c>
      <c r="M11" s="308" t="s">
        <v>1131</v>
      </c>
      <c r="N11" s="313"/>
    </row>
    <row r="12" spans="1:14" s="323" customFormat="1" ht="54">
      <c r="A12" s="319" t="s">
        <v>464</v>
      </c>
      <c r="B12" s="320" t="s">
        <v>465</v>
      </c>
      <c r="C12" s="321"/>
      <c r="D12" s="321" t="s">
        <v>466</v>
      </c>
      <c r="E12" s="322" t="s">
        <v>271</v>
      </c>
      <c r="F12" s="307" t="s">
        <v>448</v>
      </c>
      <c r="G12" s="308" t="s">
        <v>439</v>
      </c>
      <c r="H12" s="308" t="s">
        <v>257</v>
      </c>
      <c r="I12" s="309" t="s">
        <v>272</v>
      </c>
      <c r="J12" s="310" t="s">
        <v>272</v>
      </c>
      <c r="K12" s="312" t="s">
        <v>231</v>
      </c>
      <c r="L12" s="308" t="s">
        <v>257</v>
      </c>
      <c r="M12" s="308" t="s">
        <v>255</v>
      </c>
      <c r="N12" s="313" t="s">
        <v>1138</v>
      </c>
    </row>
    <row r="13" spans="1:14" s="323" customFormat="1" ht="54">
      <c r="A13" s="319" t="s">
        <v>467</v>
      </c>
      <c r="B13" s="320" t="s">
        <v>294</v>
      </c>
      <c r="C13" s="321"/>
      <c r="D13" s="321" t="s">
        <v>468</v>
      </c>
      <c r="E13" s="322" t="s">
        <v>297</v>
      </c>
      <c r="F13" s="307" t="s">
        <v>448</v>
      </c>
      <c r="G13" s="308" t="s">
        <v>469</v>
      </c>
      <c r="H13" s="308" t="s">
        <v>266</v>
      </c>
      <c r="I13" s="309" t="s">
        <v>471</v>
      </c>
      <c r="J13" s="310" t="s">
        <v>471</v>
      </c>
      <c r="K13" s="312" t="s">
        <v>231</v>
      </c>
      <c r="L13" s="308" t="s">
        <v>231</v>
      </c>
      <c r="M13" s="308" t="s">
        <v>471</v>
      </c>
      <c r="N13" s="313"/>
    </row>
    <row r="14" spans="1:14" s="323" customFormat="1" ht="54">
      <c r="A14" s="319" t="s">
        <v>472</v>
      </c>
      <c r="B14" s="320" t="s">
        <v>304</v>
      </c>
      <c r="C14" s="321"/>
      <c r="D14" s="321" t="s">
        <v>473</v>
      </c>
      <c r="E14" s="322" t="s">
        <v>297</v>
      </c>
      <c r="F14" s="307" t="s">
        <v>448</v>
      </c>
      <c r="G14" s="308" t="s">
        <v>469</v>
      </c>
      <c r="H14" s="308" t="s">
        <v>266</v>
      </c>
      <c r="I14" s="309" t="s">
        <v>474</v>
      </c>
      <c r="J14" s="310" t="s">
        <v>474</v>
      </c>
      <c r="K14" s="312" t="s">
        <v>231</v>
      </c>
      <c r="L14" s="308" t="s">
        <v>231</v>
      </c>
      <c r="M14" s="308" t="s">
        <v>474</v>
      </c>
      <c r="N14" s="308"/>
    </row>
    <row r="15" spans="1:14" s="323" customFormat="1" ht="54">
      <c r="A15" s="319" t="s">
        <v>475</v>
      </c>
      <c r="B15" s="320" t="s">
        <v>310</v>
      </c>
      <c r="C15" s="321"/>
      <c r="D15" s="321" t="s">
        <v>476</v>
      </c>
      <c r="E15" s="322" t="s">
        <v>313</v>
      </c>
      <c r="F15" s="307" t="s">
        <v>438</v>
      </c>
      <c r="G15" s="308" t="s">
        <v>469</v>
      </c>
      <c r="H15" s="308" t="s">
        <v>266</v>
      </c>
      <c r="I15" s="309" t="s">
        <v>314</v>
      </c>
      <c r="J15" s="310" t="s">
        <v>314</v>
      </c>
      <c r="K15" s="312" t="s">
        <v>231</v>
      </c>
      <c r="L15" s="308" t="s">
        <v>231</v>
      </c>
      <c r="M15" s="308" t="s">
        <v>314</v>
      </c>
      <c r="N15" s="313"/>
    </row>
    <row r="16" spans="1:14" s="323" customFormat="1" ht="36">
      <c r="A16" s="319" t="s">
        <v>477</v>
      </c>
      <c r="B16" s="320" t="s">
        <v>318</v>
      </c>
      <c r="C16" s="321"/>
      <c r="D16" s="321" t="s">
        <v>478</v>
      </c>
      <c r="E16" s="322" t="s">
        <v>321</v>
      </c>
      <c r="F16" s="307" t="s">
        <v>438</v>
      </c>
      <c r="G16" s="308" t="s">
        <v>469</v>
      </c>
      <c r="H16" s="308" t="s">
        <v>266</v>
      </c>
      <c r="I16" s="309" t="s">
        <v>315</v>
      </c>
      <c r="J16" s="310" t="s">
        <v>315</v>
      </c>
      <c r="K16" s="312" t="s">
        <v>231</v>
      </c>
      <c r="L16" s="308" t="s">
        <v>231</v>
      </c>
      <c r="M16" s="308" t="s">
        <v>315</v>
      </c>
      <c r="N16" s="313"/>
    </row>
    <row r="17" spans="1:14" s="323" customFormat="1" ht="36">
      <c r="A17" s="319" t="s">
        <v>479</v>
      </c>
      <c r="B17" s="320" t="s">
        <v>323</v>
      </c>
      <c r="C17" s="321"/>
      <c r="D17" s="321" t="s">
        <v>480</v>
      </c>
      <c r="E17" s="322" t="s">
        <v>326</v>
      </c>
      <c r="F17" s="307" t="s">
        <v>448</v>
      </c>
      <c r="G17" s="308" t="s">
        <v>439</v>
      </c>
      <c r="H17" s="308" t="s">
        <v>257</v>
      </c>
      <c r="I17" s="309" t="s">
        <v>256</v>
      </c>
      <c r="J17" s="310" t="s">
        <v>256</v>
      </c>
      <c r="K17" s="312" t="s">
        <v>231</v>
      </c>
      <c r="L17" s="308" t="s">
        <v>231</v>
      </c>
      <c r="M17" s="308" t="s">
        <v>256</v>
      </c>
      <c r="N17" s="313"/>
    </row>
    <row r="18" spans="1:14" s="323" customFormat="1" ht="54">
      <c r="A18" s="319" t="s">
        <v>481</v>
      </c>
      <c r="B18" s="320" t="s">
        <v>335</v>
      </c>
      <c r="C18" s="321"/>
      <c r="D18" s="321" t="s">
        <v>482</v>
      </c>
      <c r="E18" s="322" t="s">
        <v>338</v>
      </c>
      <c r="F18" s="307" t="s">
        <v>438</v>
      </c>
      <c r="G18" s="308" t="s">
        <v>439</v>
      </c>
      <c r="H18" s="308" t="s">
        <v>278</v>
      </c>
      <c r="I18" s="309" t="s">
        <v>339</v>
      </c>
      <c r="J18" s="310" t="s">
        <v>483</v>
      </c>
      <c r="K18" s="311" t="s">
        <v>230</v>
      </c>
      <c r="L18" s="308" t="s">
        <v>231</v>
      </c>
      <c r="M18" s="308" t="s">
        <v>339</v>
      </c>
      <c r="N18" s="313"/>
    </row>
    <row r="19" spans="1:14" s="323" customFormat="1" ht="54">
      <c r="A19" s="319" t="s">
        <v>484</v>
      </c>
      <c r="B19" s="320" t="s">
        <v>328</v>
      </c>
      <c r="C19" s="321"/>
      <c r="D19" s="321" t="s">
        <v>485</v>
      </c>
      <c r="E19" s="322" t="s">
        <v>331</v>
      </c>
      <c r="F19" s="307" t="s">
        <v>448</v>
      </c>
      <c r="G19" s="308" t="s">
        <v>439</v>
      </c>
      <c r="H19" s="308" t="s">
        <v>266</v>
      </c>
      <c r="I19" s="309" t="s">
        <v>332</v>
      </c>
      <c r="J19" s="310" t="s">
        <v>1145</v>
      </c>
      <c r="K19" s="311" t="s">
        <v>230</v>
      </c>
      <c r="L19" s="308" t="s">
        <v>231</v>
      </c>
      <c r="M19" s="308" t="s">
        <v>332</v>
      </c>
      <c r="N19" s="328"/>
    </row>
    <row r="20" spans="1:14" s="323" customFormat="1" ht="54">
      <c r="A20" s="319" t="s">
        <v>486</v>
      </c>
      <c r="B20" s="320" t="s">
        <v>350</v>
      </c>
      <c r="C20" s="321"/>
      <c r="D20" s="324" t="s">
        <v>487</v>
      </c>
      <c r="E20" s="322" t="s">
        <v>313</v>
      </c>
      <c r="F20" s="307" t="s">
        <v>448</v>
      </c>
      <c r="G20" s="308" t="s">
        <v>469</v>
      </c>
      <c r="H20" s="308" t="s">
        <v>266</v>
      </c>
      <c r="I20" s="309" t="s">
        <v>488</v>
      </c>
      <c r="J20" s="310" t="s">
        <v>488</v>
      </c>
      <c r="K20" s="311" t="s">
        <v>231</v>
      </c>
      <c r="L20" s="308" t="s">
        <v>231</v>
      </c>
      <c r="M20" s="308" t="s">
        <v>488</v>
      </c>
      <c r="N20" s="308"/>
    </row>
    <row r="21" spans="1:14" s="323" customFormat="1" ht="36">
      <c r="A21" s="319" t="s">
        <v>489</v>
      </c>
      <c r="B21" s="320" t="s">
        <v>355</v>
      </c>
      <c r="C21" s="321"/>
      <c r="D21" s="321" t="s">
        <v>490</v>
      </c>
      <c r="E21" s="322" t="s">
        <v>358</v>
      </c>
      <c r="F21" s="307" t="s">
        <v>448</v>
      </c>
      <c r="G21" s="308" t="s">
        <v>469</v>
      </c>
      <c r="H21" s="308" t="s">
        <v>266</v>
      </c>
      <c r="I21" s="309" t="s">
        <v>491</v>
      </c>
      <c r="J21" s="310" t="s">
        <v>359</v>
      </c>
      <c r="K21" s="312" t="s">
        <v>230</v>
      </c>
      <c r="L21" s="308" t="s">
        <v>231</v>
      </c>
      <c r="M21" s="308" t="s">
        <v>491</v>
      </c>
      <c r="N21" s="308"/>
    </row>
    <row r="22" spans="1:14" s="323" customFormat="1" ht="54">
      <c r="A22" s="319" t="s">
        <v>492</v>
      </c>
      <c r="B22" s="320" t="s">
        <v>362</v>
      </c>
      <c r="C22" s="321"/>
      <c r="D22" s="321"/>
      <c r="E22" s="322"/>
      <c r="F22" s="307" t="s">
        <v>438</v>
      </c>
      <c r="G22" s="308" t="s">
        <v>469</v>
      </c>
      <c r="H22" s="308" t="s">
        <v>266</v>
      </c>
      <c r="I22" s="309" t="s">
        <v>364</v>
      </c>
      <c r="J22" s="310" t="s">
        <v>1146</v>
      </c>
      <c r="K22" s="312" t="s">
        <v>257</v>
      </c>
      <c r="L22" s="308" t="s">
        <v>231</v>
      </c>
      <c r="M22" s="308" t="s">
        <v>364</v>
      </c>
      <c r="N22" s="313"/>
    </row>
    <row r="23" spans="1:14" s="323" customFormat="1" ht="36">
      <c r="A23" s="319" t="s">
        <v>493</v>
      </c>
      <c r="B23" s="320" t="s">
        <v>366</v>
      </c>
      <c r="C23" s="321"/>
      <c r="D23" s="324" t="s">
        <v>494</v>
      </c>
      <c r="E23" s="322" t="s">
        <v>321</v>
      </c>
      <c r="F23" s="307" t="s">
        <v>448</v>
      </c>
      <c r="G23" s="308" t="s">
        <v>469</v>
      </c>
      <c r="H23" s="308" t="s">
        <v>266</v>
      </c>
      <c r="I23" s="309" t="s">
        <v>248</v>
      </c>
      <c r="J23" s="310" t="s">
        <v>248</v>
      </c>
      <c r="K23" s="312" t="s">
        <v>231</v>
      </c>
      <c r="L23" s="308" t="s">
        <v>231</v>
      </c>
      <c r="M23" s="308" t="s">
        <v>248</v>
      </c>
      <c r="N23" s="313"/>
    </row>
    <row r="24" spans="1:14" s="323" customFormat="1" ht="36">
      <c r="A24" s="319" t="s">
        <v>495</v>
      </c>
      <c r="B24" s="320" t="s">
        <v>370</v>
      </c>
      <c r="C24" s="321"/>
      <c r="D24" s="321" t="s">
        <v>496</v>
      </c>
      <c r="E24" s="322" t="s">
        <v>373</v>
      </c>
      <c r="F24" s="307" t="s">
        <v>448</v>
      </c>
      <c r="G24" s="308" t="s">
        <v>439</v>
      </c>
      <c r="H24" s="308" t="s">
        <v>257</v>
      </c>
      <c r="I24" s="309" t="s">
        <v>284</v>
      </c>
      <c r="J24" s="310" t="s">
        <v>284</v>
      </c>
      <c r="K24" s="311" t="s">
        <v>231</v>
      </c>
      <c r="L24" s="308" t="s">
        <v>231</v>
      </c>
      <c r="M24" s="308" t="s">
        <v>284</v>
      </c>
      <c r="N24" s="328"/>
    </row>
    <row r="25" spans="1:14" s="323" customFormat="1" ht="54">
      <c r="A25" s="319" t="s">
        <v>497</v>
      </c>
      <c r="B25" s="320" t="s">
        <v>1133</v>
      </c>
      <c r="C25" s="321"/>
      <c r="D25" s="321"/>
      <c r="E25" s="322"/>
      <c r="F25" s="307" t="s">
        <v>448</v>
      </c>
      <c r="G25" s="308" t="s">
        <v>439</v>
      </c>
      <c r="H25" s="308" t="s">
        <v>257</v>
      </c>
      <c r="I25" s="309" t="s">
        <v>346</v>
      </c>
      <c r="J25" s="310" t="s">
        <v>346</v>
      </c>
      <c r="K25" s="312" t="s">
        <v>231</v>
      </c>
      <c r="L25" s="308" t="s">
        <v>231</v>
      </c>
      <c r="M25" s="308" t="s">
        <v>346</v>
      </c>
      <c r="N25" s="313"/>
    </row>
    <row r="26" spans="1:14" s="323" customFormat="1" ht="54">
      <c r="A26" s="319" t="s">
        <v>1126</v>
      </c>
      <c r="B26" s="320" t="s">
        <v>1134</v>
      </c>
      <c r="C26" s="321"/>
      <c r="D26" s="324"/>
      <c r="E26" s="322"/>
      <c r="F26" s="307" t="s">
        <v>438</v>
      </c>
      <c r="G26" s="308" t="s">
        <v>439</v>
      </c>
      <c r="H26" s="308" t="s">
        <v>257</v>
      </c>
      <c r="I26" s="309" t="s">
        <v>364</v>
      </c>
      <c r="J26" s="310" t="s">
        <v>1146</v>
      </c>
      <c r="K26" s="312" t="s">
        <v>257</v>
      </c>
      <c r="L26" s="308" t="s">
        <v>231</v>
      </c>
      <c r="M26" s="308" t="s">
        <v>364</v>
      </c>
      <c r="N26" s="313"/>
    </row>
    <row r="27" spans="1:14" s="323" customFormat="1" ht="54">
      <c r="A27" s="319" t="s">
        <v>1127</v>
      </c>
      <c r="B27" s="320" t="s">
        <v>1135</v>
      </c>
      <c r="C27" s="321"/>
      <c r="D27" s="324"/>
      <c r="E27" s="322"/>
      <c r="F27" s="307" t="s">
        <v>448</v>
      </c>
      <c r="G27" s="308" t="s">
        <v>439</v>
      </c>
      <c r="H27" s="308" t="s">
        <v>257</v>
      </c>
      <c r="I27" s="309" t="s">
        <v>256</v>
      </c>
      <c r="J27" s="310" t="s">
        <v>393</v>
      </c>
      <c r="K27" s="312" t="s">
        <v>278</v>
      </c>
      <c r="L27" s="308" t="s">
        <v>278</v>
      </c>
      <c r="M27" s="308" t="s">
        <v>393</v>
      </c>
      <c r="N27" s="313" t="s">
        <v>1147</v>
      </c>
    </row>
    <row r="28" spans="1:14" s="323" customFormat="1" ht="54">
      <c r="A28" s="319" t="s">
        <v>1128</v>
      </c>
      <c r="B28" s="320" t="s">
        <v>1136</v>
      </c>
      <c r="C28" s="321"/>
      <c r="D28" s="324" t="s">
        <v>1129</v>
      </c>
      <c r="E28" s="322" t="s">
        <v>1137</v>
      </c>
      <c r="F28" s="307" t="s">
        <v>448</v>
      </c>
      <c r="G28" s="308" t="s">
        <v>439</v>
      </c>
      <c r="H28" s="308" t="s">
        <v>257</v>
      </c>
      <c r="I28" s="309" t="s">
        <v>332</v>
      </c>
      <c r="J28" s="310" t="s">
        <v>332</v>
      </c>
      <c r="K28" s="312" t="s">
        <v>231</v>
      </c>
      <c r="L28" s="308" t="s">
        <v>231</v>
      </c>
      <c r="M28" s="308" t="s">
        <v>332</v>
      </c>
      <c r="N28" s="313"/>
    </row>
    <row r="29" spans="1:14" s="323" customFormat="1" ht="72">
      <c r="A29" s="319" t="s">
        <v>498</v>
      </c>
      <c r="B29" s="320" t="s">
        <v>420</v>
      </c>
      <c r="C29" s="321"/>
      <c r="D29" s="324" t="s">
        <v>499</v>
      </c>
      <c r="E29" s="322" t="s">
        <v>423</v>
      </c>
      <c r="F29" s="307" t="s">
        <v>448</v>
      </c>
      <c r="G29" s="308" t="s">
        <v>439</v>
      </c>
      <c r="H29" s="308" t="s">
        <v>257</v>
      </c>
      <c r="I29" s="309" t="s">
        <v>1132</v>
      </c>
      <c r="J29" s="310" t="s">
        <v>1132</v>
      </c>
      <c r="K29" s="312" t="s">
        <v>231</v>
      </c>
      <c r="L29" s="308" t="s">
        <v>231</v>
      </c>
      <c r="M29" s="308" t="s">
        <v>1132</v>
      </c>
      <c r="N29" s="313"/>
    </row>
    <row r="30" spans="1:14" s="323" customFormat="1" ht="37.5">
      <c r="A30" s="319" t="s">
        <v>500</v>
      </c>
      <c r="B30" s="320" t="s">
        <v>427</v>
      </c>
      <c r="C30" s="321"/>
      <c r="D30" s="324" t="s">
        <v>501</v>
      </c>
      <c r="E30" s="322" t="s">
        <v>430</v>
      </c>
      <c r="F30" s="307" t="s">
        <v>448</v>
      </c>
      <c r="G30" s="308" t="s">
        <v>439</v>
      </c>
      <c r="H30" s="308" t="s">
        <v>257</v>
      </c>
      <c r="I30" s="309" t="s">
        <v>431</v>
      </c>
      <c r="J30" s="310" t="s">
        <v>393</v>
      </c>
      <c r="K30" s="312" t="s">
        <v>257</v>
      </c>
      <c r="L30" s="308" t="s">
        <v>231</v>
      </c>
      <c r="M30" s="308" t="s">
        <v>431</v>
      </c>
      <c r="N30" s="308"/>
    </row>
    <row r="31" spans="1:14" s="323" customFormat="1">
      <c r="A31" s="319"/>
      <c r="B31" s="320"/>
      <c r="C31" s="321"/>
      <c r="D31" s="324"/>
      <c r="E31" s="322"/>
      <c r="F31" s="307"/>
      <c r="G31" s="308"/>
      <c r="H31" s="308"/>
      <c r="I31" s="309"/>
      <c r="J31" s="310"/>
      <c r="K31" s="312"/>
      <c r="L31" s="308"/>
      <c r="M31" s="308"/>
      <c r="N31" s="308"/>
    </row>
  </sheetData>
  <autoFilter ref="A3:T27" xr:uid="{33DC73B7-6856-4891-AFA8-CAADC47B25CB}"/>
  <pageMargins left="0.1" right="0.1" top="0.1" bottom="0.1" header="0.1" footer="0.1"/>
  <pageSetup paperSize="9" scale="5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1F60-7A06-4C65-A9E2-3A9D7BABCDE8}">
  <sheetPr>
    <pageSetUpPr fitToPage="1"/>
  </sheetPr>
  <dimension ref="A1:N31"/>
  <sheetViews>
    <sheetView tabSelected="1" view="pageBreakPreview" zoomScale="55" zoomScaleNormal="115" zoomScaleSheetLayoutView="55" workbookViewId="0">
      <selection activeCell="L18" sqref="L18"/>
    </sheetView>
  </sheetViews>
  <sheetFormatPr defaultColWidth="9.140625" defaultRowHeight="18.75"/>
  <cols>
    <col min="1" max="1" width="29.5703125" style="174" customWidth="1"/>
    <col min="2" max="2" width="30.28515625" style="174" hidden="1" customWidth="1"/>
    <col min="3" max="3" width="13" style="174" hidden="1" customWidth="1"/>
    <col min="4" max="4" width="29.5703125" style="174" bestFit="1" customWidth="1"/>
    <col min="5" max="5" width="32.5703125" style="195" hidden="1" customWidth="1"/>
    <col min="6" max="6" width="14.42578125" style="174" customWidth="1"/>
    <col min="7" max="7" width="10.28515625" style="174" customWidth="1"/>
    <col min="8" max="8" width="16.28515625" style="174" bestFit="1" customWidth="1"/>
    <col min="9" max="9" width="17.28515625" style="174" bestFit="1" customWidth="1"/>
    <col min="10" max="10" width="16.28515625" style="174" bestFit="1" customWidth="1"/>
    <col min="11" max="11" width="19.140625" style="517" bestFit="1" customWidth="1"/>
    <col min="12" max="12" width="16.28515625" style="174" bestFit="1" customWidth="1"/>
    <col min="13" max="13" width="18.28515625" style="174" bestFit="1" customWidth="1"/>
    <col min="14" max="14" width="26" style="174" customWidth="1"/>
    <col min="15" max="15" width="12.140625" style="174" bestFit="1" customWidth="1"/>
    <col min="16" max="16384" width="9.140625" style="174"/>
  </cols>
  <sheetData>
    <row r="1" spans="1:14" s="327" customFormat="1" ht="31.5">
      <c r="A1" s="325" t="str">
        <f>'1. CUTTING DOCKET  '!D7</f>
        <v>SS25CT031</v>
      </c>
      <c r="B1" s="326"/>
      <c r="C1" s="326"/>
      <c r="D1" s="325"/>
      <c r="E1" s="325"/>
      <c r="F1" s="326"/>
      <c r="G1" s="326"/>
      <c r="H1" s="326"/>
      <c r="I1" s="326"/>
      <c r="J1" s="326"/>
      <c r="K1" s="326"/>
      <c r="L1" s="326"/>
      <c r="M1" s="326"/>
      <c r="N1" s="326"/>
    </row>
    <row r="2" spans="1:14">
      <c r="A2" s="314" t="s">
        <v>433</v>
      </c>
      <c r="B2" s="315"/>
      <c r="C2" s="315"/>
      <c r="D2" s="315"/>
      <c r="E2" s="316"/>
      <c r="F2" s="315"/>
      <c r="G2" s="315"/>
      <c r="H2" s="315"/>
      <c r="I2" s="315"/>
      <c r="J2" s="315"/>
      <c r="K2" s="315"/>
      <c r="L2" s="315"/>
      <c r="M2" s="315"/>
      <c r="N2" s="315"/>
    </row>
    <row r="3" spans="1:14" s="195" customFormat="1" ht="36">
      <c r="A3" s="317" t="s">
        <v>208</v>
      </c>
      <c r="B3" s="316"/>
      <c r="C3" s="317" t="s">
        <v>209</v>
      </c>
      <c r="D3" s="317" t="s">
        <v>210</v>
      </c>
      <c r="E3" s="317"/>
      <c r="F3" s="317" t="s">
        <v>211</v>
      </c>
      <c r="G3" s="317" t="s">
        <v>212</v>
      </c>
      <c r="H3" s="318" t="s">
        <v>213</v>
      </c>
      <c r="I3" s="318" t="s">
        <v>214</v>
      </c>
      <c r="J3" s="318" t="s">
        <v>434</v>
      </c>
      <c r="K3" s="317" t="s">
        <v>216</v>
      </c>
      <c r="L3" s="318" t="s">
        <v>435</v>
      </c>
      <c r="M3" s="318" t="s">
        <v>218</v>
      </c>
      <c r="N3" s="370" t="s">
        <v>219</v>
      </c>
    </row>
    <row r="4" spans="1:14" s="323" customFormat="1" ht="36">
      <c r="A4" s="319" t="s">
        <v>436</v>
      </c>
      <c r="B4" s="320" t="s">
        <v>221</v>
      </c>
      <c r="C4" s="321"/>
      <c r="D4" s="321" t="s">
        <v>437</v>
      </c>
      <c r="E4" s="322" t="s">
        <v>224</v>
      </c>
      <c r="F4" s="307" t="s">
        <v>438</v>
      </c>
      <c r="G4" s="308" t="s">
        <v>439</v>
      </c>
      <c r="H4" s="308" t="s">
        <v>266</v>
      </c>
      <c r="I4" s="309" t="s">
        <v>440</v>
      </c>
      <c r="J4" s="515">
        <v>27.375</v>
      </c>
      <c r="K4" s="515">
        <v>0.125</v>
      </c>
      <c r="L4" s="512"/>
      <c r="M4" s="512"/>
      <c r="N4" s="512"/>
    </row>
    <row r="5" spans="1:14" s="323" customFormat="1" ht="36">
      <c r="A5" s="319" t="s">
        <v>441</v>
      </c>
      <c r="B5" s="320" t="s">
        <v>233</v>
      </c>
      <c r="C5" s="321"/>
      <c r="D5" s="321" t="s">
        <v>442</v>
      </c>
      <c r="E5" s="322" t="s">
        <v>236</v>
      </c>
      <c r="F5" s="307" t="s">
        <v>438</v>
      </c>
      <c r="G5" s="308" t="s">
        <v>439</v>
      </c>
      <c r="H5" s="308" t="s">
        <v>266</v>
      </c>
      <c r="I5" s="309" t="s">
        <v>443</v>
      </c>
      <c r="J5" s="515">
        <v>26.375</v>
      </c>
      <c r="K5" s="515">
        <v>0.25</v>
      </c>
      <c r="L5" s="512"/>
      <c r="M5" s="512"/>
      <c r="N5" s="513"/>
    </row>
    <row r="6" spans="1:14" s="323" customFormat="1" ht="36">
      <c r="A6" s="319" t="s">
        <v>444</v>
      </c>
      <c r="B6" s="320" t="s">
        <v>445</v>
      </c>
      <c r="C6" s="321"/>
      <c r="D6" s="321" t="s">
        <v>446</v>
      </c>
      <c r="E6" s="322" t="s">
        <v>447</v>
      </c>
      <c r="F6" s="307" t="s">
        <v>448</v>
      </c>
      <c r="G6" s="308" t="s">
        <v>439</v>
      </c>
      <c r="H6" s="308" t="s">
        <v>257</v>
      </c>
      <c r="I6" s="309" t="s">
        <v>284</v>
      </c>
      <c r="J6" s="515">
        <v>2</v>
      </c>
      <c r="K6" s="515">
        <v>0</v>
      </c>
      <c r="L6" s="512"/>
      <c r="M6" s="512"/>
      <c r="N6" s="512"/>
    </row>
    <row r="7" spans="1:14" s="323" customFormat="1" ht="54">
      <c r="A7" s="319" t="s">
        <v>449</v>
      </c>
      <c r="B7" s="320" t="s">
        <v>450</v>
      </c>
      <c r="C7" s="321"/>
      <c r="D7" s="321" t="s">
        <v>451</v>
      </c>
      <c r="E7" s="322" t="s">
        <v>452</v>
      </c>
      <c r="F7" s="307" t="s">
        <v>448</v>
      </c>
      <c r="G7" s="308" t="s">
        <v>439</v>
      </c>
      <c r="H7" s="308" t="s">
        <v>257</v>
      </c>
      <c r="I7" s="309" t="s">
        <v>1144</v>
      </c>
      <c r="J7" s="515">
        <v>2.375</v>
      </c>
      <c r="K7" s="515">
        <v>0</v>
      </c>
      <c r="L7" s="512"/>
      <c r="M7" s="512"/>
      <c r="N7" s="513"/>
    </row>
    <row r="8" spans="1:14" s="323" customFormat="1" ht="54">
      <c r="A8" s="319" t="s">
        <v>453</v>
      </c>
      <c r="B8" s="320" t="s">
        <v>454</v>
      </c>
      <c r="C8" s="321"/>
      <c r="D8" s="321" t="s">
        <v>455</v>
      </c>
      <c r="E8" s="322" t="s">
        <v>452</v>
      </c>
      <c r="F8" s="307" t="s">
        <v>448</v>
      </c>
      <c r="G8" s="308" t="s">
        <v>439</v>
      </c>
      <c r="H8" s="308" t="s">
        <v>257</v>
      </c>
      <c r="I8" s="309" t="s">
        <v>393</v>
      </c>
      <c r="J8" s="515">
        <v>1.5</v>
      </c>
      <c r="K8" s="515">
        <v>0</v>
      </c>
      <c r="L8" s="512"/>
      <c r="M8" s="512"/>
      <c r="N8" s="512"/>
    </row>
    <row r="9" spans="1:14" s="323" customFormat="1" ht="36">
      <c r="A9" s="319" t="s">
        <v>457</v>
      </c>
      <c r="B9" s="320" t="s">
        <v>241</v>
      </c>
      <c r="C9" s="321"/>
      <c r="D9" s="321" t="s">
        <v>458</v>
      </c>
      <c r="E9" s="322" t="s">
        <v>244</v>
      </c>
      <c r="F9" s="307" t="s">
        <v>448</v>
      </c>
      <c r="G9" s="308" t="s">
        <v>439</v>
      </c>
      <c r="H9" s="308" t="s">
        <v>257</v>
      </c>
      <c r="I9" s="309" t="s">
        <v>424</v>
      </c>
      <c r="J9" s="515">
        <v>4.125</v>
      </c>
      <c r="K9" s="515">
        <v>-0.125</v>
      </c>
      <c r="L9" s="512"/>
      <c r="M9" s="512"/>
      <c r="N9" s="513"/>
    </row>
    <row r="10" spans="1:14" s="323" customFormat="1" ht="54">
      <c r="A10" s="319" t="s">
        <v>459</v>
      </c>
      <c r="B10" s="320" t="s">
        <v>251</v>
      </c>
      <c r="C10" s="321"/>
      <c r="D10" s="321" t="s">
        <v>460</v>
      </c>
      <c r="E10" s="322" t="s">
        <v>254</v>
      </c>
      <c r="F10" s="307" t="s">
        <v>438</v>
      </c>
      <c r="G10" s="308" t="s">
        <v>439</v>
      </c>
      <c r="H10" s="308" t="s">
        <v>257</v>
      </c>
      <c r="I10" s="309" t="s">
        <v>255</v>
      </c>
      <c r="J10" s="515">
        <v>1</v>
      </c>
      <c r="K10" s="515">
        <v>0.125</v>
      </c>
      <c r="L10" s="512"/>
      <c r="M10" s="512"/>
      <c r="N10" s="513"/>
    </row>
    <row r="11" spans="1:14" s="323" customFormat="1" ht="54">
      <c r="A11" s="319" t="s">
        <v>461</v>
      </c>
      <c r="B11" s="320" t="s">
        <v>462</v>
      </c>
      <c r="C11" s="321"/>
      <c r="D11" s="321" t="s">
        <v>463</v>
      </c>
      <c r="E11" s="322" t="s">
        <v>262</v>
      </c>
      <c r="F11" s="307" t="s">
        <v>448</v>
      </c>
      <c r="G11" s="308" t="s">
        <v>439</v>
      </c>
      <c r="H11" s="308" t="s">
        <v>266</v>
      </c>
      <c r="I11" s="309" t="s">
        <v>1131</v>
      </c>
      <c r="J11" s="515">
        <v>7</v>
      </c>
      <c r="K11" s="515">
        <v>-0.25</v>
      </c>
      <c r="L11" s="512"/>
      <c r="M11" s="512"/>
      <c r="N11" s="513"/>
    </row>
    <row r="12" spans="1:14" s="323" customFormat="1" ht="54">
      <c r="A12" s="319" t="s">
        <v>464</v>
      </c>
      <c r="B12" s="320" t="s">
        <v>465</v>
      </c>
      <c r="C12" s="321"/>
      <c r="D12" s="321" t="s">
        <v>466</v>
      </c>
      <c r="E12" s="322" t="s">
        <v>271</v>
      </c>
      <c r="F12" s="307" t="s">
        <v>448</v>
      </c>
      <c r="G12" s="308" t="s">
        <v>439</v>
      </c>
      <c r="H12" s="308" t="s">
        <v>257</v>
      </c>
      <c r="I12" s="309" t="s">
        <v>255</v>
      </c>
      <c r="J12" s="515">
        <v>0.75</v>
      </c>
      <c r="K12" s="515">
        <v>-0.125</v>
      </c>
      <c r="L12" s="512"/>
      <c r="M12" s="512"/>
      <c r="N12" s="513"/>
    </row>
    <row r="13" spans="1:14" s="323" customFormat="1" ht="54">
      <c r="A13" s="319" t="s">
        <v>467</v>
      </c>
      <c r="B13" s="320" t="s">
        <v>294</v>
      </c>
      <c r="C13" s="321"/>
      <c r="D13" s="321" t="s">
        <v>468</v>
      </c>
      <c r="E13" s="322" t="s">
        <v>297</v>
      </c>
      <c r="F13" s="307" t="s">
        <v>448</v>
      </c>
      <c r="G13" s="308" t="s">
        <v>469</v>
      </c>
      <c r="H13" s="308" t="s">
        <v>266</v>
      </c>
      <c r="I13" s="309" t="s">
        <v>471</v>
      </c>
      <c r="J13" s="515">
        <v>13.25</v>
      </c>
      <c r="K13" s="515">
        <v>-0.25</v>
      </c>
      <c r="L13" s="512"/>
      <c r="M13" s="512"/>
      <c r="N13" s="513"/>
    </row>
    <row r="14" spans="1:14" s="323" customFormat="1" ht="54">
      <c r="A14" s="319" t="s">
        <v>472</v>
      </c>
      <c r="B14" s="320" t="s">
        <v>304</v>
      </c>
      <c r="C14" s="321"/>
      <c r="D14" s="321" t="s">
        <v>473</v>
      </c>
      <c r="E14" s="322" t="s">
        <v>297</v>
      </c>
      <c r="F14" s="307" t="s">
        <v>448</v>
      </c>
      <c r="G14" s="308" t="s">
        <v>469</v>
      </c>
      <c r="H14" s="308" t="s">
        <v>266</v>
      </c>
      <c r="I14" s="309" t="s">
        <v>474</v>
      </c>
      <c r="J14" s="515">
        <v>14.5</v>
      </c>
      <c r="K14" s="515">
        <v>-0.25</v>
      </c>
      <c r="L14" s="512"/>
      <c r="M14" s="512"/>
      <c r="N14" s="512"/>
    </row>
    <row r="15" spans="1:14" s="323" customFormat="1" ht="54">
      <c r="A15" s="319" t="s">
        <v>475</v>
      </c>
      <c r="B15" s="320" t="s">
        <v>310</v>
      </c>
      <c r="C15" s="321"/>
      <c r="D15" s="321" t="s">
        <v>476</v>
      </c>
      <c r="E15" s="322" t="s">
        <v>313</v>
      </c>
      <c r="F15" s="307" t="s">
        <v>438</v>
      </c>
      <c r="G15" s="308" t="s">
        <v>469</v>
      </c>
      <c r="H15" s="308" t="s">
        <v>266</v>
      </c>
      <c r="I15" s="309" t="s">
        <v>314</v>
      </c>
      <c r="J15" s="515">
        <v>21.25</v>
      </c>
      <c r="K15" s="515">
        <v>-0.25</v>
      </c>
      <c r="L15" s="512"/>
      <c r="M15" s="512"/>
      <c r="N15" s="513"/>
    </row>
    <row r="16" spans="1:14" s="323" customFormat="1" ht="36">
      <c r="A16" s="319" t="s">
        <v>477</v>
      </c>
      <c r="B16" s="320" t="s">
        <v>318</v>
      </c>
      <c r="C16" s="321"/>
      <c r="D16" s="321" t="s">
        <v>478</v>
      </c>
      <c r="E16" s="322" t="s">
        <v>321</v>
      </c>
      <c r="F16" s="307" t="s">
        <v>438</v>
      </c>
      <c r="G16" s="308" t="s">
        <v>469</v>
      </c>
      <c r="H16" s="308" t="s">
        <v>266</v>
      </c>
      <c r="I16" s="309" t="s">
        <v>315</v>
      </c>
      <c r="J16" s="515">
        <v>21</v>
      </c>
      <c r="K16" s="515">
        <v>0</v>
      </c>
      <c r="L16" s="512"/>
      <c r="M16" s="512"/>
      <c r="N16" s="513"/>
    </row>
    <row r="17" spans="1:14" s="323" customFormat="1" ht="36">
      <c r="A17" s="319" t="s">
        <v>479</v>
      </c>
      <c r="B17" s="320" t="s">
        <v>323</v>
      </c>
      <c r="C17" s="321"/>
      <c r="D17" s="321" t="s">
        <v>480</v>
      </c>
      <c r="E17" s="322" t="s">
        <v>326</v>
      </c>
      <c r="F17" s="307" t="s">
        <v>448</v>
      </c>
      <c r="G17" s="308" t="s">
        <v>439</v>
      </c>
      <c r="H17" s="308" t="s">
        <v>257</v>
      </c>
      <c r="I17" s="309" t="s">
        <v>256</v>
      </c>
      <c r="J17" s="515">
        <v>1</v>
      </c>
      <c r="K17" s="515">
        <v>0</v>
      </c>
      <c r="L17" s="512"/>
      <c r="M17" s="512"/>
      <c r="N17" s="513"/>
    </row>
    <row r="18" spans="1:14" s="323" customFormat="1" ht="54">
      <c r="A18" s="319" t="s">
        <v>481</v>
      </c>
      <c r="B18" s="320" t="s">
        <v>335</v>
      </c>
      <c r="C18" s="321"/>
      <c r="D18" s="321" t="s">
        <v>482</v>
      </c>
      <c r="E18" s="322" t="s">
        <v>338</v>
      </c>
      <c r="F18" s="307" t="s">
        <v>438</v>
      </c>
      <c r="G18" s="308" t="s">
        <v>439</v>
      </c>
      <c r="H18" s="308" t="s">
        <v>278</v>
      </c>
      <c r="I18" s="309" t="s">
        <v>339</v>
      </c>
      <c r="J18" s="515">
        <v>34.25</v>
      </c>
      <c r="K18" s="515">
        <v>0.25</v>
      </c>
      <c r="L18" s="512"/>
      <c r="M18" s="512"/>
      <c r="N18" s="513"/>
    </row>
    <row r="19" spans="1:14" s="323" customFormat="1" ht="54">
      <c r="A19" s="319" t="s">
        <v>484</v>
      </c>
      <c r="B19" s="320" t="s">
        <v>328</v>
      </c>
      <c r="C19" s="321"/>
      <c r="D19" s="321" t="s">
        <v>485</v>
      </c>
      <c r="E19" s="322" t="s">
        <v>331</v>
      </c>
      <c r="F19" s="307" t="s">
        <v>448</v>
      </c>
      <c r="G19" s="308" t="s">
        <v>439</v>
      </c>
      <c r="H19" s="308" t="s">
        <v>266</v>
      </c>
      <c r="I19" s="309" t="s">
        <v>332</v>
      </c>
      <c r="J19" s="515">
        <v>11.5</v>
      </c>
      <c r="K19" s="515">
        <v>0</v>
      </c>
      <c r="L19" s="512"/>
      <c r="M19" s="512"/>
      <c r="N19" s="514"/>
    </row>
    <row r="20" spans="1:14" s="323" customFormat="1" ht="54">
      <c r="A20" s="319" t="s">
        <v>486</v>
      </c>
      <c r="B20" s="320" t="s">
        <v>350</v>
      </c>
      <c r="C20" s="321"/>
      <c r="D20" s="324" t="s">
        <v>487</v>
      </c>
      <c r="E20" s="322" t="s">
        <v>313</v>
      </c>
      <c r="F20" s="307" t="s">
        <v>448</v>
      </c>
      <c r="G20" s="308" t="s">
        <v>469</v>
      </c>
      <c r="H20" s="308" t="s">
        <v>266</v>
      </c>
      <c r="I20" s="309" t="s">
        <v>488</v>
      </c>
      <c r="J20" s="515">
        <v>8.5</v>
      </c>
      <c r="K20" s="515">
        <v>-0.25</v>
      </c>
      <c r="L20" s="512"/>
      <c r="M20" s="512"/>
      <c r="N20" s="512"/>
    </row>
    <row r="21" spans="1:14" s="323" customFormat="1" ht="36">
      <c r="A21" s="319" t="s">
        <v>489</v>
      </c>
      <c r="B21" s="320" t="s">
        <v>355</v>
      </c>
      <c r="C21" s="321"/>
      <c r="D21" s="321" t="s">
        <v>490</v>
      </c>
      <c r="E21" s="322" t="s">
        <v>358</v>
      </c>
      <c r="F21" s="307" t="s">
        <v>448</v>
      </c>
      <c r="G21" s="308" t="s">
        <v>469</v>
      </c>
      <c r="H21" s="308" t="s">
        <v>266</v>
      </c>
      <c r="I21" s="309" t="s">
        <v>491</v>
      </c>
      <c r="J21" s="515">
        <v>6.375</v>
      </c>
      <c r="K21" s="515">
        <v>-0.125</v>
      </c>
      <c r="L21" s="512"/>
      <c r="M21" s="512"/>
      <c r="N21" s="512"/>
    </row>
    <row r="22" spans="1:14" s="323" customFormat="1" ht="54">
      <c r="A22" s="319" t="s">
        <v>492</v>
      </c>
      <c r="B22" s="320" t="s">
        <v>362</v>
      </c>
      <c r="C22" s="321"/>
      <c r="D22" s="321"/>
      <c r="E22" s="322"/>
      <c r="F22" s="307" t="s">
        <v>438</v>
      </c>
      <c r="G22" s="308" t="s">
        <v>469</v>
      </c>
      <c r="H22" s="308" t="s">
        <v>266</v>
      </c>
      <c r="I22" s="309" t="s">
        <v>364</v>
      </c>
      <c r="J22" s="515">
        <v>5.125</v>
      </c>
      <c r="K22" s="515">
        <v>-0.125</v>
      </c>
      <c r="L22" s="512"/>
      <c r="M22" s="512"/>
      <c r="N22" s="513"/>
    </row>
    <row r="23" spans="1:14" s="323" customFormat="1" ht="36">
      <c r="A23" s="319" t="s">
        <v>493</v>
      </c>
      <c r="B23" s="320" t="s">
        <v>366</v>
      </c>
      <c r="C23" s="321"/>
      <c r="D23" s="324" t="s">
        <v>494</v>
      </c>
      <c r="E23" s="322" t="s">
        <v>321</v>
      </c>
      <c r="F23" s="307" t="s">
        <v>448</v>
      </c>
      <c r="G23" s="308" t="s">
        <v>469</v>
      </c>
      <c r="H23" s="308" t="s">
        <v>266</v>
      </c>
      <c r="I23" s="309" t="s">
        <v>248</v>
      </c>
      <c r="J23" s="515">
        <v>3.5</v>
      </c>
      <c r="K23" s="515">
        <v>-0.25</v>
      </c>
      <c r="L23" s="512"/>
      <c r="M23" s="512"/>
      <c r="N23" s="513"/>
    </row>
    <row r="24" spans="1:14" s="323" customFormat="1" ht="36">
      <c r="A24" s="319" t="s">
        <v>495</v>
      </c>
      <c r="B24" s="320" t="s">
        <v>370</v>
      </c>
      <c r="C24" s="321"/>
      <c r="D24" s="321" t="s">
        <v>496</v>
      </c>
      <c r="E24" s="322" t="s">
        <v>373</v>
      </c>
      <c r="F24" s="307" t="s">
        <v>448</v>
      </c>
      <c r="G24" s="308" t="s">
        <v>439</v>
      </c>
      <c r="H24" s="308" t="s">
        <v>257</v>
      </c>
      <c r="I24" s="309" t="s">
        <v>284</v>
      </c>
      <c r="J24" s="515">
        <v>2</v>
      </c>
      <c r="K24" s="515">
        <v>0</v>
      </c>
      <c r="L24" s="512"/>
      <c r="M24" s="512"/>
      <c r="N24" s="514"/>
    </row>
    <row r="25" spans="1:14" s="323" customFormat="1" ht="54">
      <c r="A25" s="319" t="s">
        <v>497</v>
      </c>
      <c r="B25" s="320" t="s">
        <v>1133</v>
      </c>
      <c r="C25" s="321"/>
      <c r="D25" s="321"/>
      <c r="E25" s="322"/>
      <c r="F25" s="307" t="s">
        <v>448</v>
      </c>
      <c r="G25" s="308" t="s">
        <v>439</v>
      </c>
      <c r="H25" s="308" t="s">
        <v>257</v>
      </c>
      <c r="I25" s="309" t="s">
        <v>346</v>
      </c>
      <c r="J25" s="515">
        <v>5.375</v>
      </c>
      <c r="K25" s="515">
        <v>0.375</v>
      </c>
      <c r="L25" s="512"/>
      <c r="M25" s="512"/>
      <c r="N25" s="513"/>
    </row>
    <row r="26" spans="1:14" s="323" customFormat="1" ht="54">
      <c r="A26" s="319" t="s">
        <v>1126</v>
      </c>
      <c r="B26" s="320" t="s">
        <v>1134</v>
      </c>
      <c r="C26" s="321"/>
      <c r="D26" s="324"/>
      <c r="E26" s="322"/>
      <c r="F26" s="307" t="s">
        <v>438</v>
      </c>
      <c r="G26" s="308" t="s">
        <v>439</v>
      </c>
      <c r="H26" s="308" t="s">
        <v>257</v>
      </c>
      <c r="I26" s="309" t="s">
        <v>364</v>
      </c>
      <c r="J26" s="515">
        <v>5.5</v>
      </c>
      <c r="K26" s="515">
        <v>0.25</v>
      </c>
      <c r="L26" s="512"/>
      <c r="M26" s="512"/>
      <c r="N26" s="513"/>
    </row>
    <row r="27" spans="1:14" s="323" customFormat="1" ht="54">
      <c r="A27" s="319" t="s">
        <v>1127</v>
      </c>
      <c r="B27" s="320" t="s">
        <v>1135</v>
      </c>
      <c r="C27" s="321"/>
      <c r="D27" s="324"/>
      <c r="E27" s="322"/>
      <c r="F27" s="307" t="s">
        <v>448</v>
      </c>
      <c r="G27" s="308" t="s">
        <v>439</v>
      </c>
      <c r="H27" s="308" t="s">
        <v>257</v>
      </c>
      <c r="I27" s="309" t="s">
        <v>393</v>
      </c>
      <c r="J27" s="515">
        <v>1.625</v>
      </c>
      <c r="K27" s="515">
        <v>0.125</v>
      </c>
      <c r="L27" s="512"/>
      <c r="M27" s="512"/>
      <c r="N27" s="513"/>
    </row>
    <row r="28" spans="1:14" s="323" customFormat="1" ht="54">
      <c r="A28" s="319" t="s">
        <v>1128</v>
      </c>
      <c r="B28" s="320" t="s">
        <v>1136</v>
      </c>
      <c r="C28" s="321"/>
      <c r="D28" s="324" t="s">
        <v>1129</v>
      </c>
      <c r="E28" s="322" t="s">
        <v>1137</v>
      </c>
      <c r="F28" s="307" t="s">
        <v>448</v>
      </c>
      <c r="G28" s="308" t="s">
        <v>439</v>
      </c>
      <c r="H28" s="308" t="s">
        <v>257</v>
      </c>
      <c r="I28" s="309" t="s">
        <v>332</v>
      </c>
      <c r="J28" s="515">
        <v>12</v>
      </c>
      <c r="K28" s="515">
        <v>0.5</v>
      </c>
      <c r="L28" s="512"/>
      <c r="M28" s="512"/>
      <c r="N28" s="513"/>
    </row>
    <row r="29" spans="1:14" s="323" customFormat="1" ht="72">
      <c r="A29" s="319" t="s">
        <v>498</v>
      </c>
      <c r="B29" s="320" t="s">
        <v>420</v>
      </c>
      <c r="C29" s="321"/>
      <c r="D29" s="324" t="s">
        <v>499</v>
      </c>
      <c r="E29" s="322" t="s">
        <v>423</v>
      </c>
      <c r="F29" s="307" t="s">
        <v>448</v>
      </c>
      <c r="G29" s="308" t="s">
        <v>439</v>
      </c>
      <c r="H29" s="308" t="s">
        <v>257</v>
      </c>
      <c r="I29" s="309" t="s">
        <v>1132</v>
      </c>
      <c r="J29" s="515">
        <v>4.625</v>
      </c>
      <c r="K29" s="515">
        <v>0.125</v>
      </c>
      <c r="L29" s="512"/>
      <c r="M29" s="512"/>
      <c r="N29" s="513"/>
    </row>
    <row r="30" spans="1:14" s="323" customFormat="1" ht="37.5">
      <c r="A30" s="319" t="s">
        <v>500</v>
      </c>
      <c r="B30" s="320" t="s">
        <v>427</v>
      </c>
      <c r="C30" s="321"/>
      <c r="D30" s="324" t="s">
        <v>501</v>
      </c>
      <c r="E30" s="322" t="s">
        <v>430</v>
      </c>
      <c r="F30" s="307" t="s">
        <v>448</v>
      </c>
      <c r="G30" s="308" t="s">
        <v>439</v>
      </c>
      <c r="H30" s="308" t="s">
        <v>257</v>
      </c>
      <c r="I30" s="309" t="s">
        <v>431</v>
      </c>
      <c r="J30" s="515">
        <v>1.5</v>
      </c>
      <c r="K30" s="515">
        <v>0.125</v>
      </c>
      <c r="L30" s="512"/>
      <c r="M30" s="512"/>
      <c r="N30" s="512"/>
    </row>
    <row r="31" spans="1:14" s="323" customFormat="1">
      <c r="A31" s="319"/>
      <c r="B31" s="320"/>
      <c r="C31" s="321"/>
      <c r="D31" s="324"/>
      <c r="E31" s="322"/>
      <c r="F31" s="307"/>
      <c r="G31" s="308"/>
      <c r="H31" s="308"/>
      <c r="I31" s="309"/>
      <c r="J31" s="310"/>
      <c r="K31" s="516"/>
      <c r="L31" s="308"/>
      <c r="M31" s="308"/>
      <c r="N31" s="308"/>
    </row>
  </sheetData>
  <autoFilter ref="A3:T27" xr:uid="{33DC73B7-6856-4891-AFA8-CAADC47B25CB}"/>
  <pageMargins left="0.1" right="0.1" top="0.1" bottom="0.1" header="0.1" footer="0.1"/>
  <pageSetup paperSize="9" scale="67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76F2-D4A1-4E4A-9418-E45841D6CF75}">
  <sheetPr>
    <pageSetUpPr fitToPage="1"/>
  </sheetPr>
  <dimension ref="A1:A34"/>
  <sheetViews>
    <sheetView view="pageBreakPreview" topLeftCell="A37" zoomScaleNormal="100" zoomScaleSheetLayoutView="100" workbookViewId="0">
      <selection activeCell="K4" sqref="K4"/>
    </sheetView>
  </sheetViews>
  <sheetFormatPr defaultRowHeight="15"/>
  <sheetData>
    <row r="1" spans="1:1">
      <c r="A1" t="s">
        <v>502</v>
      </c>
    </row>
    <row r="2" spans="1:1">
      <c r="A2" t="s">
        <v>503</v>
      </c>
    </row>
    <row r="3" spans="1:1">
      <c r="A3" t="s">
        <v>504</v>
      </c>
    </row>
    <row r="4" spans="1:1">
      <c r="A4" t="s">
        <v>505</v>
      </c>
    </row>
    <row r="5" spans="1:1">
      <c r="A5" t="s">
        <v>506</v>
      </c>
    </row>
    <row r="6" spans="1:1">
      <c r="A6" s="274" t="s">
        <v>507</v>
      </c>
    </row>
    <row r="7" spans="1:1">
      <c r="A7" t="s">
        <v>508</v>
      </c>
    </row>
    <row r="8" spans="1:1">
      <c r="A8" t="s">
        <v>509</v>
      </c>
    </row>
    <row r="9" spans="1:1">
      <c r="A9" s="274" t="s">
        <v>510</v>
      </c>
    </row>
    <row r="10" spans="1:1">
      <c r="A10" t="s">
        <v>511</v>
      </c>
    </row>
    <row r="11" spans="1:1">
      <c r="A11" s="274" t="s">
        <v>512</v>
      </c>
    </row>
    <row r="12" spans="1:1">
      <c r="A12" t="s">
        <v>513</v>
      </c>
    </row>
    <row r="13" spans="1:1">
      <c r="A13" s="274" t="s">
        <v>514</v>
      </c>
    </row>
    <row r="14" spans="1:1">
      <c r="A14" t="s">
        <v>515</v>
      </c>
    </row>
    <row r="15" spans="1:1">
      <c r="A15" s="274" t="s">
        <v>516</v>
      </c>
    </row>
    <row r="16" spans="1:1">
      <c r="A16" t="s">
        <v>517</v>
      </c>
    </row>
    <row r="17" spans="1:1">
      <c r="A17" s="274" t="s">
        <v>518</v>
      </c>
    </row>
    <row r="18" spans="1:1">
      <c r="A18" t="s">
        <v>519</v>
      </c>
    </row>
    <row r="19" spans="1:1">
      <c r="A19" s="274" t="s">
        <v>520</v>
      </c>
    </row>
    <row r="20" spans="1:1">
      <c r="A20" t="s">
        <v>521</v>
      </c>
    </row>
    <row r="21" spans="1:1">
      <c r="A21" s="274" t="s">
        <v>522</v>
      </c>
    </row>
    <row r="22" spans="1:1">
      <c r="A22" t="s">
        <v>523</v>
      </c>
    </row>
    <row r="23" spans="1:1">
      <c r="A23" t="s">
        <v>524</v>
      </c>
    </row>
    <row r="24" spans="1:1">
      <c r="A24" s="274" t="s">
        <v>525</v>
      </c>
    </row>
    <row r="25" spans="1:1">
      <c r="A25" t="s">
        <v>526</v>
      </c>
    </row>
    <row r="26" spans="1:1">
      <c r="A26" s="274" t="s">
        <v>527</v>
      </c>
    </row>
    <row r="27" spans="1:1">
      <c r="A27" t="s">
        <v>528</v>
      </c>
    </row>
    <row r="28" spans="1:1">
      <c r="A28" s="274" t="s">
        <v>529</v>
      </c>
    </row>
    <row r="29" spans="1:1">
      <c r="A29" t="s">
        <v>530</v>
      </c>
    </row>
    <row r="30" spans="1:1">
      <c r="A30" s="274" t="s">
        <v>531</v>
      </c>
    </row>
    <row r="31" spans="1:1">
      <c r="A31" t="s">
        <v>532</v>
      </c>
    </row>
    <row r="32" spans="1:1">
      <c r="A32" s="274" t="s">
        <v>533</v>
      </c>
    </row>
    <row r="33" spans="1:1">
      <c r="A33" t="s">
        <v>534</v>
      </c>
    </row>
    <row r="34" spans="1:1">
      <c r="A34" s="274" t="s">
        <v>535</v>
      </c>
    </row>
  </sheetData>
  <pageMargins left="0.7" right="0.7" top="0.75" bottom="0.75" header="0.3" footer="0.3"/>
  <pageSetup paperSize="9" scale="95" fitToHeight="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3C73-9789-4B09-BD91-E7C15A58C0B3}">
  <sheetPr>
    <pageSetUpPr fitToPage="1"/>
  </sheetPr>
  <dimension ref="A1:Q38"/>
  <sheetViews>
    <sheetView view="pageBreakPreview" topLeftCell="A32" zoomScale="85" zoomScaleNormal="90" zoomScaleSheetLayoutView="85" workbookViewId="0">
      <selection activeCell="K4" sqref="K4"/>
    </sheetView>
  </sheetViews>
  <sheetFormatPr defaultRowHeight="15"/>
  <cols>
    <col min="1" max="1" width="21.7109375" customWidth="1"/>
    <col min="2" max="2" width="25.28515625" hidden="1" customWidth="1"/>
    <col min="4" max="4" width="19.7109375" customWidth="1"/>
    <col min="5" max="5" width="26.5703125" style="274" hidden="1" customWidth="1"/>
    <col min="9" max="9" width="10.7109375" customWidth="1"/>
    <col min="11" max="11" width="11.5703125" style="295" customWidth="1"/>
    <col min="13" max="13" width="10.7109375" customWidth="1"/>
    <col min="14" max="15" width="19.140625" customWidth="1"/>
    <col min="16" max="16" width="42.42578125" customWidth="1"/>
    <col min="17" max="17" width="19.140625" customWidth="1"/>
  </cols>
  <sheetData>
    <row r="1" spans="1:17" ht="23.25" customHeight="1">
      <c r="A1" s="219" t="s">
        <v>206</v>
      </c>
      <c r="B1" s="219"/>
      <c r="C1" s="219"/>
      <c r="D1" s="219"/>
      <c r="E1" s="244"/>
      <c r="F1" s="219"/>
      <c r="G1" s="219"/>
      <c r="H1" s="219"/>
      <c r="I1" s="219" t="s">
        <v>536</v>
      </c>
      <c r="J1" s="219"/>
      <c r="K1" s="291"/>
      <c r="L1" s="219"/>
      <c r="M1" s="219"/>
      <c r="N1" s="219"/>
      <c r="O1" s="219"/>
      <c r="P1" s="219"/>
      <c r="Q1" s="219"/>
    </row>
    <row r="2" spans="1:17">
      <c r="A2" s="245" t="s">
        <v>207</v>
      </c>
      <c r="B2" s="246"/>
      <c r="C2" s="246"/>
      <c r="D2" s="246"/>
      <c r="E2" s="275"/>
      <c r="F2" s="246"/>
      <c r="G2" s="246"/>
      <c r="H2" s="246"/>
      <c r="I2" s="246"/>
      <c r="J2" s="246"/>
      <c r="K2" s="292"/>
      <c r="L2" s="246"/>
      <c r="M2" s="246"/>
      <c r="N2" s="246"/>
      <c r="O2" s="246"/>
      <c r="P2" s="246"/>
      <c r="Q2" s="246"/>
    </row>
    <row r="3" spans="1:17" s="276" customFormat="1" ht="24">
      <c r="A3" s="277" t="s">
        <v>208</v>
      </c>
      <c r="B3" s="278"/>
      <c r="C3" s="277" t="s">
        <v>209</v>
      </c>
      <c r="D3" s="277" t="s">
        <v>210</v>
      </c>
      <c r="E3" s="277"/>
      <c r="F3" s="277" t="s">
        <v>211</v>
      </c>
      <c r="G3" s="277" t="s">
        <v>212</v>
      </c>
      <c r="H3" s="279" t="s">
        <v>213</v>
      </c>
      <c r="I3" s="279" t="s">
        <v>214</v>
      </c>
      <c r="J3" s="279" t="s">
        <v>215</v>
      </c>
      <c r="K3" s="293" t="s">
        <v>216</v>
      </c>
      <c r="L3" s="279" t="s">
        <v>217</v>
      </c>
      <c r="M3" s="279" t="s">
        <v>218</v>
      </c>
      <c r="N3" s="277" t="s">
        <v>219</v>
      </c>
      <c r="O3" s="277"/>
      <c r="P3" s="287" t="s">
        <v>537</v>
      </c>
      <c r="Q3" s="277" t="s">
        <v>219</v>
      </c>
    </row>
    <row r="4" spans="1:17" s="285" customFormat="1" ht="30">
      <c r="A4" s="280" t="s">
        <v>220</v>
      </c>
      <c r="B4" s="281" t="s">
        <v>221</v>
      </c>
      <c r="C4" s="282" t="s">
        <v>222</v>
      </c>
      <c r="D4" s="282" t="s">
        <v>223</v>
      </c>
      <c r="E4" s="283" t="s">
        <v>224</v>
      </c>
      <c r="F4" s="282" t="s">
        <v>225</v>
      </c>
      <c r="G4" s="282" t="s">
        <v>226</v>
      </c>
      <c r="H4" s="282" t="s">
        <v>227</v>
      </c>
      <c r="I4" s="283" t="s">
        <v>228</v>
      </c>
      <c r="J4" s="290">
        <v>27.5</v>
      </c>
      <c r="K4" s="294">
        <f>-1/4</f>
        <v>-0.25</v>
      </c>
      <c r="L4" s="283"/>
      <c r="M4" s="283"/>
      <c r="N4" s="284"/>
      <c r="O4" s="284" t="str">
        <f>LEFT(I4,LEN(I4)-3)</f>
        <v>27 3/4</v>
      </c>
      <c r="P4" s="283"/>
      <c r="Q4" s="284"/>
    </row>
    <row r="5" spans="1:17" s="285" customFormat="1" ht="30">
      <c r="A5" s="280" t="s">
        <v>232</v>
      </c>
      <c r="B5" s="281" t="s">
        <v>233</v>
      </c>
      <c r="C5" s="282" t="s">
        <v>234</v>
      </c>
      <c r="D5" s="282" t="s">
        <v>235</v>
      </c>
      <c r="E5" s="283" t="s">
        <v>236</v>
      </c>
      <c r="F5" s="282" t="s">
        <v>225</v>
      </c>
      <c r="G5" s="282" t="s">
        <v>226</v>
      </c>
      <c r="H5" s="282" t="s">
        <v>227</v>
      </c>
      <c r="I5" s="283" t="s">
        <v>237</v>
      </c>
      <c r="J5" s="290">
        <v>26.75</v>
      </c>
      <c r="K5" s="294">
        <v>0</v>
      </c>
      <c r="L5" s="283"/>
      <c r="M5" s="283"/>
      <c r="N5" s="284"/>
      <c r="O5" s="284" t="str">
        <f t="shared" ref="O5:O38" si="0">LEFT(I5,LEN(I5)-3)</f>
        <v>26 3/4</v>
      </c>
      <c r="P5" s="283"/>
      <c r="Q5" s="284"/>
    </row>
    <row r="6" spans="1:17" s="285" customFormat="1" ht="71.25">
      <c r="A6" s="280" t="s">
        <v>240</v>
      </c>
      <c r="B6" s="281" t="s">
        <v>241</v>
      </c>
      <c r="C6" s="282" t="s">
        <v>242</v>
      </c>
      <c r="D6" s="282" t="s">
        <v>243</v>
      </c>
      <c r="E6" s="283" t="s">
        <v>244</v>
      </c>
      <c r="F6" s="282" t="s">
        <v>245</v>
      </c>
      <c r="G6" s="282" t="s">
        <v>226</v>
      </c>
      <c r="H6" s="282" t="s">
        <v>246</v>
      </c>
      <c r="I6" s="283" t="s">
        <v>247</v>
      </c>
      <c r="J6" s="290">
        <v>3.875</v>
      </c>
      <c r="K6" s="294">
        <v>-0.125</v>
      </c>
      <c r="L6" s="283"/>
      <c r="M6" s="283"/>
      <c r="N6" s="284"/>
      <c r="O6" s="284" t="str">
        <f t="shared" si="0"/>
        <v>4</v>
      </c>
      <c r="P6" s="283"/>
      <c r="Q6" s="284" t="s">
        <v>249</v>
      </c>
    </row>
    <row r="7" spans="1:17" s="285" customFormat="1" ht="57">
      <c r="A7" s="280" t="s">
        <v>250</v>
      </c>
      <c r="B7" s="281" t="s">
        <v>251</v>
      </c>
      <c r="C7" s="282" t="s">
        <v>252</v>
      </c>
      <c r="D7" s="282" t="s">
        <v>253</v>
      </c>
      <c r="E7" s="283" t="s">
        <v>254</v>
      </c>
      <c r="F7" s="282" t="s">
        <v>225</v>
      </c>
      <c r="G7" s="282" t="s">
        <v>226</v>
      </c>
      <c r="H7" s="282" t="s">
        <v>246</v>
      </c>
      <c r="I7" s="283" t="s">
        <v>255</v>
      </c>
      <c r="J7" s="290">
        <v>0.875</v>
      </c>
      <c r="K7" s="294">
        <v>0</v>
      </c>
      <c r="L7" s="283"/>
      <c r="M7" s="283"/>
      <c r="N7" s="284"/>
      <c r="O7" s="284" t="str">
        <f t="shared" si="0"/>
        <v>7/8</v>
      </c>
      <c r="P7" s="283"/>
      <c r="Q7" s="284"/>
    </row>
    <row r="8" spans="1:17" s="285" customFormat="1" ht="45">
      <c r="A8" s="280" t="s">
        <v>258</v>
      </c>
      <c r="B8" s="281" t="s">
        <v>259</v>
      </c>
      <c r="C8" s="282" t="s">
        <v>260</v>
      </c>
      <c r="D8" s="282" t="s">
        <v>261</v>
      </c>
      <c r="E8" s="283" t="s">
        <v>262</v>
      </c>
      <c r="F8" s="282" t="s">
        <v>245</v>
      </c>
      <c r="G8" s="282" t="s">
        <v>226</v>
      </c>
      <c r="H8" s="282" t="s">
        <v>263</v>
      </c>
      <c r="I8" s="283" t="s">
        <v>264</v>
      </c>
      <c r="J8" s="290">
        <v>6.5</v>
      </c>
      <c r="K8" s="294">
        <v>-0.25</v>
      </c>
      <c r="L8" s="283"/>
      <c r="M8" s="283"/>
      <c r="N8" s="284"/>
      <c r="O8" s="284" t="str">
        <f t="shared" si="0"/>
        <v>6 3/4</v>
      </c>
      <c r="P8" s="283"/>
      <c r="Q8" s="284"/>
    </row>
    <row r="9" spans="1:17" s="285" customFormat="1" ht="45">
      <c r="A9" s="280" t="s">
        <v>267</v>
      </c>
      <c r="B9" s="281" t="s">
        <v>268</v>
      </c>
      <c r="C9" s="282" t="s">
        <v>269</v>
      </c>
      <c r="D9" s="282" t="s">
        <v>270</v>
      </c>
      <c r="E9" s="283" t="s">
        <v>271</v>
      </c>
      <c r="F9" s="282" t="s">
        <v>245</v>
      </c>
      <c r="G9" s="282" t="s">
        <v>226</v>
      </c>
      <c r="H9" s="282" t="s">
        <v>246</v>
      </c>
      <c r="I9" s="283" t="s">
        <v>272</v>
      </c>
      <c r="J9" s="290">
        <v>0.75</v>
      </c>
      <c r="K9" s="294">
        <v>0</v>
      </c>
      <c r="L9" s="283"/>
      <c r="M9" s="283"/>
      <c r="N9" s="284"/>
      <c r="O9" s="284" t="str">
        <f t="shared" si="0"/>
        <v>3/4</v>
      </c>
      <c r="P9" s="283"/>
      <c r="Q9" s="284"/>
    </row>
    <row r="10" spans="1:17" s="285" customFormat="1" ht="14.45" customHeight="1">
      <c r="A10" s="280" t="s">
        <v>273</v>
      </c>
      <c r="B10" s="281" t="s">
        <v>274</v>
      </c>
      <c r="C10" s="282" t="s">
        <v>275</v>
      </c>
      <c r="D10" s="282" t="s">
        <v>276</v>
      </c>
      <c r="E10" s="283" t="s">
        <v>277</v>
      </c>
      <c r="F10" s="282" t="s">
        <v>245</v>
      </c>
      <c r="G10" s="282" t="s">
        <v>226</v>
      </c>
      <c r="H10" s="282" t="s">
        <v>246</v>
      </c>
      <c r="I10" s="283" t="s">
        <v>278</v>
      </c>
      <c r="J10" s="290">
        <v>0.5</v>
      </c>
      <c r="K10" s="294">
        <v>0</v>
      </c>
      <c r="L10" s="283"/>
      <c r="M10" s="283"/>
      <c r="N10" s="284"/>
      <c r="O10" s="284" t="str">
        <f t="shared" si="0"/>
        <v>1/2</v>
      </c>
      <c r="P10" s="283"/>
      <c r="Q10" s="284"/>
    </row>
    <row r="11" spans="1:17" s="285" customFormat="1" ht="42.75">
      <c r="A11" s="280" t="s">
        <v>279</v>
      </c>
      <c r="B11" s="281" t="s">
        <v>280</v>
      </c>
      <c r="C11" s="282" t="s">
        <v>281</v>
      </c>
      <c r="D11" s="282" t="s">
        <v>282</v>
      </c>
      <c r="E11" s="283" t="s">
        <v>283</v>
      </c>
      <c r="F11" s="282" t="s">
        <v>245</v>
      </c>
      <c r="G11" s="282" t="s">
        <v>226</v>
      </c>
      <c r="H11" s="282" t="s">
        <v>263</v>
      </c>
      <c r="I11" s="283" t="s">
        <v>284</v>
      </c>
      <c r="J11" s="290">
        <v>2</v>
      </c>
      <c r="K11" s="294">
        <v>0</v>
      </c>
      <c r="L11" s="283"/>
      <c r="M11" s="283"/>
      <c r="N11" s="284"/>
      <c r="O11" s="284" t="str">
        <f t="shared" si="0"/>
        <v>2</v>
      </c>
      <c r="P11" s="283"/>
      <c r="Q11" s="284"/>
    </row>
    <row r="12" spans="1:17" s="285" customFormat="1" ht="51" customHeight="1">
      <c r="A12" s="296" t="s">
        <v>285</v>
      </c>
      <c r="B12" s="297" t="s">
        <v>286</v>
      </c>
      <c r="C12" s="298" t="s">
        <v>287</v>
      </c>
      <c r="D12" s="298" t="s">
        <v>288</v>
      </c>
      <c r="E12" s="288" t="s">
        <v>289</v>
      </c>
      <c r="F12" s="282" t="s">
        <v>245</v>
      </c>
      <c r="G12" s="282" t="s">
        <v>226</v>
      </c>
      <c r="H12" s="289" t="s">
        <v>470</v>
      </c>
      <c r="I12" s="283" t="s">
        <v>290</v>
      </c>
      <c r="J12" s="290">
        <v>18</v>
      </c>
      <c r="K12" s="294">
        <v>0</v>
      </c>
      <c r="L12" s="283"/>
      <c r="M12" s="283"/>
      <c r="N12" s="284"/>
      <c r="O12" s="284" t="str">
        <f t="shared" si="0"/>
        <v>18</v>
      </c>
      <c r="P12" s="288" t="s">
        <v>538</v>
      </c>
      <c r="Q12" s="284" t="s">
        <v>292</v>
      </c>
    </row>
    <row r="13" spans="1:17" s="285" customFormat="1" ht="45">
      <c r="A13" s="280" t="s">
        <v>293</v>
      </c>
      <c r="B13" s="281" t="s">
        <v>294</v>
      </c>
      <c r="C13" s="282" t="s">
        <v>295</v>
      </c>
      <c r="D13" s="282" t="s">
        <v>296</v>
      </c>
      <c r="E13" s="283" t="s">
        <v>297</v>
      </c>
      <c r="F13" s="282" t="s">
        <v>245</v>
      </c>
      <c r="G13" s="282" t="s">
        <v>298</v>
      </c>
      <c r="H13" s="282" t="s">
        <v>299</v>
      </c>
      <c r="I13" s="283" t="s">
        <v>300</v>
      </c>
      <c r="J13" s="290">
        <v>15.5</v>
      </c>
      <c r="K13" s="294">
        <v>-0.25</v>
      </c>
      <c r="L13" s="283"/>
      <c r="M13" s="283"/>
      <c r="N13" s="284"/>
      <c r="O13" s="284" t="str">
        <f t="shared" si="0"/>
        <v>15 3/4</v>
      </c>
      <c r="P13" s="283"/>
      <c r="Q13" s="284"/>
    </row>
    <row r="14" spans="1:17" s="285" customFormat="1" ht="45">
      <c r="A14" s="280" t="s">
        <v>303</v>
      </c>
      <c r="B14" s="281" t="s">
        <v>304</v>
      </c>
      <c r="C14" s="282" t="s">
        <v>305</v>
      </c>
      <c r="D14" s="282" t="s">
        <v>306</v>
      </c>
      <c r="E14" s="283" t="s">
        <v>297</v>
      </c>
      <c r="F14" s="282" t="s">
        <v>245</v>
      </c>
      <c r="G14" s="282" t="s">
        <v>298</v>
      </c>
      <c r="H14" s="282" t="s">
        <v>299</v>
      </c>
      <c r="I14" s="283" t="s">
        <v>307</v>
      </c>
      <c r="J14" s="290">
        <v>16.5</v>
      </c>
      <c r="K14" s="294">
        <v>0.25</v>
      </c>
      <c r="L14" s="283"/>
      <c r="M14" s="283"/>
      <c r="N14" s="284"/>
      <c r="O14" s="284" t="str">
        <f t="shared" si="0"/>
        <v>16 1/4</v>
      </c>
      <c r="P14" s="283"/>
      <c r="Q14" s="284"/>
    </row>
    <row r="15" spans="1:17" s="285" customFormat="1" ht="45">
      <c r="A15" s="280" t="s">
        <v>309</v>
      </c>
      <c r="B15" s="281" t="s">
        <v>310</v>
      </c>
      <c r="C15" s="282" t="s">
        <v>311</v>
      </c>
      <c r="D15" s="282" t="s">
        <v>312</v>
      </c>
      <c r="E15" s="283" t="s">
        <v>313</v>
      </c>
      <c r="F15" s="282" t="s">
        <v>225</v>
      </c>
      <c r="G15" s="282" t="s">
        <v>298</v>
      </c>
      <c r="H15" s="282" t="s">
        <v>227</v>
      </c>
      <c r="I15" s="283" t="s">
        <v>314</v>
      </c>
      <c r="J15" s="290">
        <v>21.25</v>
      </c>
      <c r="K15" s="294">
        <v>-0.25</v>
      </c>
      <c r="L15" s="283"/>
      <c r="M15" s="283"/>
      <c r="N15" s="284"/>
      <c r="O15" s="284" t="str">
        <f t="shared" si="0"/>
        <v>21 1/2</v>
      </c>
      <c r="P15" s="283"/>
      <c r="Q15" s="284"/>
    </row>
    <row r="16" spans="1:17" s="285" customFormat="1" ht="38.25" customHeight="1">
      <c r="A16" s="280" t="s">
        <v>317</v>
      </c>
      <c r="B16" s="281" t="s">
        <v>318</v>
      </c>
      <c r="C16" s="282" t="s">
        <v>319</v>
      </c>
      <c r="D16" s="282" t="s">
        <v>320</v>
      </c>
      <c r="E16" s="283" t="s">
        <v>321</v>
      </c>
      <c r="F16" s="282" t="s">
        <v>225</v>
      </c>
      <c r="G16" s="282" t="s">
        <v>298</v>
      </c>
      <c r="H16" s="282" t="s">
        <v>227</v>
      </c>
      <c r="I16" s="283" t="s">
        <v>315</v>
      </c>
      <c r="J16" s="290">
        <v>21</v>
      </c>
      <c r="K16" s="294">
        <v>0</v>
      </c>
      <c r="L16" s="283"/>
      <c r="M16" s="283"/>
      <c r="N16" s="284"/>
      <c r="O16" s="284" t="str">
        <f t="shared" si="0"/>
        <v>21</v>
      </c>
      <c r="P16" s="283"/>
      <c r="Q16" s="284"/>
    </row>
    <row r="17" spans="1:17" s="285" customFormat="1" ht="42.75">
      <c r="A17" s="280" t="s">
        <v>322</v>
      </c>
      <c r="B17" s="281" t="s">
        <v>323</v>
      </c>
      <c r="C17" s="282" t="s">
        <v>324</v>
      </c>
      <c r="D17" s="282" t="s">
        <v>325</v>
      </c>
      <c r="E17" s="283" t="s">
        <v>326</v>
      </c>
      <c r="F17" s="282" t="s">
        <v>245</v>
      </c>
      <c r="G17" s="282" t="s">
        <v>226</v>
      </c>
      <c r="H17" s="282" t="s">
        <v>246</v>
      </c>
      <c r="I17" s="283" t="s">
        <v>256</v>
      </c>
      <c r="J17" s="290">
        <v>1</v>
      </c>
      <c r="K17" s="294">
        <v>0</v>
      </c>
      <c r="L17" s="283"/>
      <c r="M17" s="283"/>
      <c r="N17" s="284"/>
      <c r="O17" s="284" t="str">
        <f t="shared" si="0"/>
        <v>1</v>
      </c>
      <c r="P17" s="283"/>
      <c r="Q17" s="284"/>
    </row>
    <row r="18" spans="1:17" s="285" customFormat="1" ht="45">
      <c r="A18" s="296" t="s">
        <v>327</v>
      </c>
      <c r="B18" s="297" t="s">
        <v>328</v>
      </c>
      <c r="C18" s="298" t="s">
        <v>329</v>
      </c>
      <c r="D18" s="298" t="s">
        <v>330</v>
      </c>
      <c r="E18" s="288" t="s">
        <v>331</v>
      </c>
      <c r="F18" s="282" t="s">
        <v>245</v>
      </c>
      <c r="G18" s="282" t="s">
        <v>226</v>
      </c>
      <c r="H18" s="282" t="s">
        <v>263</v>
      </c>
      <c r="I18" s="288">
        <v>11</v>
      </c>
      <c r="J18" s="290">
        <v>11</v>
      </c>
      <c r="K18" s="294">
        <v>0</v>
      </c>
      <c r="L18" s="283"/>
      <c r="M18" s="283"/>
      <c r="N18" s="284"/>
      <c r="O18" s="284" t="e">
        <f t="shared" si="0"/>
        <v>#VALUE!</v>
      </c>
      <c r="P18" s="288" t="s">
        <v>539</v>
      </c>
      <c r="Q18" s="284"/>
    </row>
    <row r="19" spans="1:17" s="285" customFormat="1" ht="57">
      <c r="A19" s="280" t="s">
        <v>334</v>
      </c>
      <c r="B19" s="281" t="s">
        <v>335</v>
      </c>
      <c r="C19" s="282" t="s">
        <v>336</v>
      </c>
      <c r="D19" s="282" t="s">
        <v>337</v>
      </c>
      <c r="E19" s="283" t="s">
        <v>338</v>
      </c>
      <c r="F19" s="282" t="s">
        <v>225</v>
      </c>
      <c r="G19" s="282" t="s">
        <v>226</v>
      </c>
      <c r="H19" s="282" t="s">
        <v>227</v>
      </c>
      <c r="I19" s="283" t="s">
        <v>339</v>
      </c>
      <c r="J19" s="290">
        <v>34.25</v>
      </c>
      <c r="K19" s="294">
        <v>0.25</v>
      </c>
      <c r="L19" s="283"/>
      <c r="M19" s="283"/>
      <c r="N19" s="284"/>
      <c r="O19" s="284" t="str">
        <f t="shared" si="0"/>
        <v>34</v>
      </c>
      <c r="P19" s="283"/>
      <c r="Q19" s="284" t="s">
        <v>342</v>
      </c>
    </row>
    <row r="20" spans="1:17" s="285" customFormat="1" ht="14.45" customHeight="1">
      <c r="A20" s="280" t="s">
        <v>343</v>
      </c>
      <c r="B20" s="281" t="s">
        <v>344</v>
      </c>
      <c r="C20" s="282" t="s">
        <v>345</v>
      </c>
      <c r="D20" s="286"/>
      <c r="E20" s="283"/>
      <c r="F20" s="282" t="s">
        <v>225</v>
      </c>
      <c r="G20" s="282" t="s">
        <v>226</v>
      </c>
      <c r="H20" s="282" t="s">
        <v>246</v>
      </c>
      <c r="I20" s="283" t="s">
        <v>346</v>
      </c>
      <c r="J20" s="290">
        <v>5</v>
      </c>
      <c r="K20" s="294">
        <v>0</v>
      </c>
      <c r="L20" s="283"/>
      <c r="M20" s="283"/>
      <c r="N20" s="284"/>
      <c r="O20" s="284" t="str">
        <f t="shared" si="0"/>
        <v>5</v>
      </c>
      <c r="P20" s="283"/>
      <c r="Q20" s="284" t="s">
        <v>348</v>
      </c>
    </row>
    <row r="21" spans="1:17" s="285" customFormat="1" ht="45">
      <c r="A21" s="280" t="s">
        <v>349</v>
      </c>
      <c r="B21" s="281" t="s">
        <v>350</v>
      </c>
      <c r="C21" s="282" t="s">
        <v>351</v>
      </c>
      <c r="D21" s="282" t="s">
        <v>352</v>
      </c>
      <c r="E21" s="283" t="s">
        <v>313</v>
      </c>
      <c r="F21" s="282" t="s">
        <v>245</v>
      </c>
      <c r="G21" s="282" t="s">
        <v>298</v>
      </c>
      <c r="H21" s="282" t="s">
        <v>263</v>
      </c>
      <c r="I21" s="283" t="s">
        <v>353</v>
      </c>
      <c r="J21" s="290">
        <v>8.375</v>
      </c>
      <c r="K21" s="294">
        <v>0</v>
      </c>
      <c r="L21" s="283"/>
      <c r="M21" s="283"/>
      <c r="N21" s="284"/>
      <c r="O21" s="284" t="str">
        <f t="shared" si="0"/>
        <v>8 3/8</v>
      </c>
      <c r="P21" s="283"/>
      <c r="Q21" s="284"/>
    </row>
    <row r="22" spans="1:17" s="285" customFormat="1" ht="28.5">
      <c r="A22" s="280" t="s">
        <v>354</v>
      </c>
      <c r="B22" s="281" t="s">
        <v>355</v>
      </c>
      <c r="C22" s="282" t="s">
        <v>356</v>
      </c>
      <c r="D22" s="282" t="s">
        <v>357</v>
      </c>
      <c r="E22" s="283" t="s">
        <v>358</v>
      </c>
      <c r="F22" s="282" t="s">
        <v>245</v>
      </c>
      <c r="G22" s="282" t="s">
        <v>298</v>
      </c>
      <c r="H22" s="282" t="s">
        <v>263</v>
      </c>
      <c r="I22" s="283" t="s">
        <v>359</v>
      </c>
      <c r="J22" s="290">
        <v>6.125</v>
      </c>
      <c r="K22" s="294">
        <v>-0.125</v>
      </c>
      <c r="L22" s="283"/>
      <c r="M22" s="283"/>
      <c r="N22" s="284"/>
      <c r="O22" s="284" t="str">
        <f t="shared" si="0"/>
        <v>6 1/4</v>
      </c>
      <c r="P22" s="283"/>
      <c r="Q22" s="284" t="s">
        <v>292</v>
      </c>
    </row>
    <row r="23" spans="1:17" s="285" customFormat="1" ht="48.75" customHeight="1">
      <c r="A23" s="280" t="s">
        <v>361</v>
      </c>
      <c r="B23" s="281" t="s">
        <v>362</v>
      </c>
      <c r="C23" s="282" t="s">
        <v>363</v>
      </c>
      <c r="D23" s="286"/>
      <c r="E23" s="283"/>
      <c r="F23" s="282" t="s">
        <v>225</v>
      </c>
      <c r="G23" s="282" t="s">
        <v>298</v>
      </c>
      <c r="H23" s="282" t="s">
        <v>263</v>
      </c>
      <c r="I23" s="283" t="s">
        <v>364</v>
      </c>
      <c r="J23" s="290">
        <v>5.25</v>
      </c>
      <c r="K23" s="294">
        <v>0</v>
      </c>
      <c r="L23" s="283"/>
      <c r="M23" s="283"/>
      <c r="N23" s="284"/>
      <c r="O23" s="284" t="str">
        <f t="shared" si="0"/>
        <v>5 1/4</v>
      </c>
      <c r="P23" s="283"/>
      <c r="Q23" s="284"/>
    </row>
    <row r="24" spans="1:17" s="285" customFormat="1" ht="48.75" customHeight="1">
      <c r="A24" s="280" t="s">
        <v>365</v>
      </c>
      <c r="B24" s="281" t="s">
        <v>366</v>
      </c>
      <c r="C24" s="282" t="s">
        <v>367</v>
      </c>
      <c r="D24" s="282" t="s">
        <v>368</v>
      </c>
      <c r="E24" s="283" t="s">
        <v>321</v>
      </c>
      <c r="F24" s="282" t="s">
        <v>245</v>
      </c>
      <c r="G24" s="282" t="s">
        <v>298</v>
      </c>
      <c r="H24" s="282" t="s">
        <v>263</v>
      </c>
      <c r="I24" s="283" t="s">
        <v>248</v>
      </c>
      <c r="J24" s="290">
        <v>3.75</v>
      </c>
      <c r="K24" s="294">
        <v>0</v>
      </c>
      <c r="L24" s="283"/>
      <c r="M24" s="283"/>
      <c r="N24" s="284"/>
      <c r="O24" s="284" t="str">
        <f t="shared" si="0"/>
        <v>3 3/4</v>
      </c>
      <c r="P24" s="283"/>
      <c r="Q24" s="284" t="s">
        <v>348</v>
      </c>
    </row>
    <row r="25" spans="1:17" s="285" customFormat="1" ht="30">
      <c r="A25" s="280" t="s">
        <v>369</v>
      </c>
      <c r="B25" s="281" t="s">
        <v>370</v>
      </c>
      <c r="C25" s="282" t="s">
        <v>371</v>
      </c>
      <c r="D25" s="282" t="s">
        <v>372</v>
      </c>
      <c r="E25" s="283" t="s">
        <v>373</v>
      </c>
      <c r="F25" s="282" t="s">
        <v>245</v>
      </c>
      <c r="G25" s="282" t="s">
        <v>226</v>
      </c>
      <c r="H25" s="282" t="s">
        <v>246</v>
      </c>
      <c r="I25" s="283" t="s">
        <v>284</v>
      </c>
      <c r="J25" s="290">
        <v>1.875</v>
      </c>
      <c r="K25" s="294">
        <v>-0.125</v>
      </c>
      <c r="L25" s="283"/>
      <c r="M25" s="283"/>
      <c r="N25" s="284"/>
      <c r="O25" s="284" t="str">
        <f t="shared" si="0"/>
        <v>2</v>
      </c>
      <c r="P25" s="283"/>
      <c r="Q25" s="284"/>
    </row>
    <row r="26" spans="1:17" s="285" customFormat="1" ht="66" customHeight="1">
      <c r="A26" s="280" t="s">
        <v>375</v>
      </c>
      <c r="B26" s="281" t="s">
        <v>376</v>
      </c>
      <c r="C26" s="282" t="s">
        <v>377</v>
      </c>
      <c r="D26" s="286"/>
      <c r="E26" s="283"/>
      <c r="F26" s="282" t="s">
        <v>245</v>
      </c>
      <c r="G26" s="282" t="s">
        <v>226</v>
      </c>
      <c r="H26" s="282" t="s">
        <v>246</v>
      </c>
      <c r="I26" s="283" t="s">
        <v>247</v>
      </c>
      <c r="J26" s="290">
        <v>3.875</v>
      </c>
      <c r="K26" s="294">
        <v>-0.125</v>
      </c>
      <c r="L26" s="283"/>
      <c r="M26" s="283"/>
      <c r="N26" s="284"/>
      <c r="O26" s="284" t="str">
        <f t="shared" si="0"/>
        <v>4</v>
      </c>
      <c r="P26" s="283"/>
      <c r="Q26" s="284"/>
    </row>
    <row r="27" spans="1:17" s="285" customFormat="1" ht="63.75" customHeight="1">
      <c r="A27" s="280" t="s">
        <v>378</v>
      </c>
      <c r="B27" s="281" t="s">
        <v>379</v>
      </c>
      <c r="C27" s="282" t="s">
        <v>380</v>
      </c>
      <c r="D27" s="286"/>
      <c r="E27" s="283"/>
      <c r="F27" s="282" t="s">
        <v>225</v>
      </c>
      <c r="G27" s="282" t="s">
        <v>226</v>
      </c>
      <c r="H27" s="282" t="s">
        <v>246</v>
      </c>
      <c r="I27" s="283" t="s">
        <v>346</v>
      </c>
      <c r="J27" s="290">
        <v>5</v>
      </c>
      <c r="K27" s="294">
        <v>0</v>
      </c>
      <c r="L27" s="283"/>
      <c r="M27" s="283"/>
      <c r="N27" s="284"/>
      <c r="O27" s="284" t="str">
        <f t="shared" si="0"/>
        <v>5</v>
      </c>
      <c r="P27" s="283"/>
      <c r="Q27" s="284" t="s">
        <v>381</v>
      </c>
    </row>
    <row r="28" spans="1:17" s="285" customFormat="1" ht="63.75" customHeight="1">
      <c r="A28" s="280" t="s">
        <v>382</v>
      </c>
      <c r="B28" s="281" t="s">
        <v>383</v>
      </c>
      <c r="C28" s="282" t="s">
        <v>384</v>
      </c>
      <c r="D28" s="286"/>
      <c r="E28" s="283"/>
      <c r="F28" s="282" t="s">
        <v>225</v>
      </c>
      <c r="G28" s="282" t="s">
        <v>226</v>
      </c>
      <c r="H28" s="282" t="s">
        <v>385</v>
      </c>
      <c r="I28" s="283" t="s">
        <v>231</v>
      </c>
      <c r="J28" s="290">
        <v>0</v>
      </c>
      <c r="K28" s="294">
        <v>0</v>
      </c>
      <c r="L28" s="283"/>
      <c r="M28" s="283"/>
      <c r="N28" s="284"/>
      <c r="O28" s="284" t="str">
        <f t="shared" si="0"/>
        <v>0</v>
      </c>
      <c r="P28" s="283"/>
      <c r="Q28" s="284"/>
    </row>
    <row r="29" spans="1:17" s="285" customFormat="1" ht="57">
      <c r="A29" s="280" t="s">
        <v>386</v>
      </c>
      <c r="B29" s="281" t="s">
        <v>387</v>
      </c>
      <c r="C29" s="282" t="s">
        <v>388</v>
      </c>
      <c r="D29" s="286"/>
      <c r="E29" s="283"/>
      <c r="F29" s="282" t="s">
        <v>245</v>
      </c>
      <c r="G29" s="282" t="s">
        <v>226</v>
      </c>
      <c r="H29" s="282" t="s">
        <v>246</v>
      </c>
      <c r="I29" s="283" t="s">
        <v>284</v>
      </c>
      <c r="J29" s="290">
        <v>1.875</v>
      </c>
      <c r="K29" s="294">
        <v>-0.125</v>
      </c>
      <c r="L29" s="283"/>
      <c r="M29" s="283"/>
      <c r="N29" s="284"/>
      <c r="O29" s="284" t="str">
        <f t="shared" si="0"/>
        <v>2</v>
      </c>
      <c r="P29" s="283"/>
      <c r="Q29" s="284" t="s">
        <v>389</v>
      </c>
    </row>
    <row r="30" spans="1:17" s="285" customFormat="1" ht="57">
      <c r="A30" s="280" t="s">
        <v>390</v>
      </c>
      <c r="B30" s="281" t="s">
        <v>391</v>
      </c>
      <c r="C30" s="282" t="s">
        <v>392</v>
      </c>
      <c r="D30" s="286"/>
      <c r="E30" s="283"/>
      <c r="F30" s="282" t="s">
        <v>225</v>
      </c>
      <c r="G30" s="282" t="s">
        <v>226</v>
      </c>
      <c r="H30" s="282" t="s">
        <v>246</v>
      </c>
      <c r="I30" s="283" t="s">
        <v>393</v>
      </c>
      <c r="J30" s="290">
        <v>1.375</v>
      </c>
      <c r="K30" s="294">
        <v>-0.125</v>
      </c>
      <c r="L30" s="283"/>
      <c r="M30" s="283"/>
      <c r="N30" s="284"/>
      <c r="O30" s="284" t="str">
        <f t="shared" si="0"/>
        <v>1 1/2</v>
      </c>
      <c r="P30" s="283"/>
      <c r="Q30" s="284" t="s">
        <v>395</v>
      </c>
    </row>
    <row r="31" spans="1:17" s="285" customFormat="1" ht="48.75" customHeight="1">
      <c r="A31" s="280" t="s">
        <v>396</v>
      </c>
      <c r="B31" s="281" t="s">
        <v>397</v>
      </c>
      <c r="C31" s="282" t="s">
        <v>398</v>
      </c>
      <c r="D31" s="286"/>
      <c r="E31" s="283"/>
      <c r="F31" s="282" t="s">
        <v>225</v>
      </c>
      <c r="G31" s="282" t="s">
        <v>226</v>
      </c>
      <c r="H31" s="282" t="s">
        <v>246</v>
      </c>
      <c r="I31" s="283" t="s">
        <v>399</v>
      </c>
      <c r="J31" s="290">
        <v>2.75</v>
      </c>
      <c r="K31" s="294">
        <v>0</v>
      </c>
      <c r="L31" s="283"/>
      <c r="M31" s="283"/>
      <c r="N31" s="284"/>
      <c r="O31" s="284" t="str">
        <f t="shared" si="0"/>
        <v>2 3/4</v>
      </c>
      <c r="P31" s="283"/>
      <c r="Q31" s="284"/>
    </row>
    <row r="32" spans="1:17" s="285" customFormat="1" ht="48.75" customHeight="1">
      <c r="A32" s="280" t="s">
        <v>400</v>
      </c>
      <c r="B32" s="281" t="s">
        <v>401</v>
      </c>
      <c r="C32" s="282" t="s">
        <v>402</v>
      </c>
      <c r="D32" s="286"/>
      <c r="E32" s="283"/>
      <c r="F32" s="282" t="s">
        <v>225</v>
      </c>
      <c r="G32" s="282" t="s">
        <v>226</v>
      </c>
      <c r="H32" s="282" t="s">
        <v>246</v>
      </c>
      <c r="I32" s="283" t="s">
        <v>248</v>
      </c>
      <c r="J32" s="290">
        <v>3.75</v>
      </c>
      <c r="K32" s="294">
        <v>0</v>
      </c>
      <c r="L32" s="283"/>
      <c r="M32" s="283"/>
      <c r="N32" s="284"/>
      <c r="O32" s="284" t="str">
        <f t="shared" si="0"/>
        <v>3 3/4</v>
      </c>
      <c r="P32" s="283"/>
      <c r="Q32" s="284"/>
    </row>
    <row r="33" spans="1:17" s="285" customFormat="1" ht="48.75" customHeight="1">
      <c r="A33" s="280" t="s">
        <v>403</v>
      </c>
      <c r="B33" s="281" t="s">
        <v>404</v>
      </c>
      <c r="C33" s="282" t="s">
        <v>405</v>
      </c>
      <c r="D33" s="286"/>
      <c r="E33" s="283"/>
      <c r="F33" s="282" t="s">
        <v>225</v>
      </c>
      <c r="G33" s="282" t="s">
        <v>226</v>
      </c>
      <c r="H33" s="282" t="s">
        <v>246</v>
      </c>
      <c r="I33" s="283" t="s">
        <v>278</v>
      </c>
      <c r="J33" s="290">
        <v>0.5</v>
      </c>
      <c r="K33" s="294">
        <v>0</v>
      </c>
      <c r="L33" s="283"/>
      <c r="M33" s="283"/>
      <c r="N33" s="284"/>
      <c r="O33" s="284" t="str">
        <f t="shared" si="0"/>
        <v>1/2</v>
      </c>
      <c r="P33" s="283"/>
      <c r="Q33" s="284"/>
    </row>
    <row r="34" spans="1:17" s="285" customFormat="1" ht="48.75" customHeight="1">
      <c r="A34" s="280" t="s">
        <v>406</v>
      </c>
      <c r="B34" s="281" t="s">
        <v>404</v>
      </c>
      <c r="C34" s="282" t="s">
        <v>407</v>
      </c>
      <c r="D34" s="286"/>
      <c r="E34" s="283"/>
      <c r="F34" s="282" t="s">
        <v>225</v>
      </c>
      <c r="G34" s="282" t="s">
        <v>226</v>
      </c>
      <c r="H34" s="282" t="s">
        <v>246</v>
      </c>
      <c r="I34" s="283" t="s">
        <v>278</v>
      </c>
      <c r="J34" s="290">
        <v>0.5</v>
      </c>
      <c r="K34" s="294">
        <v>0</v>
      </c>
      <c r="L34" s="283"/>
      <c r="M34" s="283"/>
      <c r="N34" s="284"/>
      <c r="O34" s="284" t="str">
        <f t="shared" si="0"/>
        <v>1/2</v>
      </c>
      <c r="P34" s="283"/>
      <c r="Q34" s="284" t="s">
        <v>408</v>
      </c>
    </row>
    <row r="35" spans="1:17" s="285" customFormat="1" ht="48.75" customHeight="1">
      <c r="A35" s="280" t="s">
        <v>409</v>
      </c>
      <c r="B35" s="281" t="s">
        <v>410</v>
      </c>
      <c r="C35" s="282" t="s">
        <v>411</v>
      </c>
      <c r="D35" s="286"/>
      <c r="E35" s="283"/>
      <c r="F35" s="282" t="s">
        <v>225</v>
      </c>
      <c r="G35" s="282" t="s">
        <v>226</v>
      </c>
      <c r="H35" s="282" t="s">
        <v>246</v>
      </c>
      <c r="I35" s="283" t="s">
        <v>412</v>
      </c>
      <c r="J35" s="290">
        <v>3.5</v>
      </c>
      <c r="K35" s="294">
        <v>-0.125</v>
      </c>
      <c r="L35" s="283"/>
      <c r="M35" s="283"/>
      <c r="N35" s="284"/>
      <c r="O35" s="284" t="str">
        <f t="shared" si="0"/>
        <v>3 5/8</v>
      </c>
      <c r="P35" s="283"/>
      <c r="Q35" s="284" t="s">
        <v>342</v>
      </c>
    </row>
    <row r="36" spans="1:17" s="285" customFormat="1" ht="48.75" customHeight="1">
      <c r="A36" s="280" t="s">
        <v>415</v>
      </c>
      <c r="B36" s="281" t="s">
        <v>416</v>
      </c>
      <c r="C36" s="282" t="s">
        <v>417</v>
      </c>
      <c r="D36" s="286"/>
      <c r="E36" s="283"/>
      <c r="F36" s="282" t="s">
        <v>225</v>
      </c>
      <c r="G36" s="282" t="s">
        <v>226</v>
      </c>
      <c r="H36" s="282" t="s">
        <v>246</v>
      </c>
      <c r="I36" s="283" t="s">
        <v>418</v>
      </c>
      <c r="J36" s="290">
        <v>2.5</v>
      </c>
      <c r="K36" s="294">
        <v>0</v>
      </c>
      <c r="L36" s="283"/>
      <c r="M36" s="283"/>
      <c r="N36" s="284"/>
      <c r="O36" s="284" t="str">
        <f t="shared" si="0"/>
        <v>2 1/2</v>
      </c>
      <c r="P36" s="283"/>
      <c r="Q36" s="284" t="s">
        <v>342</v>
      </c>
    </row>
    <row r="37" spans="1:17" s="285" customFormat="1" ht="48.75" customHeight="1">
      <c r="A37" s="280" t="s">
        <v>419</v>
      </c>
      <c r="B37" s="281" t="s">
        <v>420</v>
      </c>
      <c r="C37" s="282" t="s">
        <v>421</v>
      </c>
      <c r="D37" s="282" t="s">
        <v>422</v>
      </c>
      <c r="E37" s="283" t="s">
        <v>423</v>
      </c>
      <c r="F37" s="282" t="s">
        <v>245</v>
      </c>
      <c r="G37" s="282" t="s">
        <v>226</v>
      </c>
      <c r="H37" s="282" t="s">
        <v>246</v>
      </c>
      <c r="I37" s="283" t="s">
        <v>424</v>
      </c>
      <c r="J37" s="290">
        <v>4</v>
      </c>
      <c r="K37" s="294">
        <v>-0.25</v>
      </c>
      <c r="L37" s="283"/>
      <c r="M37" s="283"/>
      <c r="N37" s="284"/>
      <c r="O37" s="284" t="str">
        <f t="shared" si="0"/>
        <v>4 1/4</v>
      </c>
      <c r="P37" s="283"/>
      <c r="Q37" s="284" t="s">
        <v>408</v>
      </c>
    </row>
    <row r="38" spans="1:17" s="285" customFormat="1" ht="30">
      <c r="A38" s="280" t="s">
        <v>426</v>
      </c>
      <c r="B38" s="281" t="s">
        <v>427</v>
      </c>
      <c r="C38" s="282" t="s">
        <v>428</v>
      </c>
      <c r="D38" s="282" t="s">
        <v>429</v>
      </c>
      <c r="E38" s="283" t="s">
        <v>430</v>
      </c>
      <c r="F38" s="282" t="s">
        <v>245</v>
      </c>
      <c r="G38" s="282" t="s">
        <v>226</v>
      </c>
      <c r="H38" s="282" t="s">
        <v>246</v>
      </c>
      <c r="I38" s="283" t="s">
        <v>431</v>
      </c>
      <c r="J38" s="290">
        <v>1.375</v>
      </c>
      <c r="K38" s="294">
        <v>0</v>
      </c>
      <c r="L38" s="283"/>
      <c r="M38" s="283"/>
      <c r="N38" s="284"/>
      <c r="O38" s="284" t="str">
        <f t="shared" si="0"/>
        <v>1 3/8</v>
      </c>
      <c r="P38" s="283"/>
      <c r="Q38" s="284"/>
    </row>
  </sheetData>
  <autoFilter ref="A3:W38" xr:uid="{33DC73B7-6856-4891-AFA8-CAADC47B25CB}"/>
  <pageMargins left="0.7" right="0.7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608B9-B53F-4257-BB6F-B87862CB2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4D87EA-DB03-4173-8568-C591E2EF4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1. CUTTING DOCKET  </vt:lpstr>
      <vt:lpstr>1. CUTTING DOCKET  PHOTOSHOOT</vt:lpstr>
      <vt:lpstr>2. TRIM CARD</vt:lpstr>
      <vt:lpstr>CONSTRUCTION (2)</vt:lpstr>
      <vt:lpstr>SPEC.</vt:lpstr>
      <vt:lpstr>SPEC PPS</vt:lpstr>
      <vt:lpstr>SPEC SEND 29.11</vt:lpstr>
      <vt:lpstr>COMMENT FIT</vt:lpstr>
      <vt:lpstr>spec send</vt:lpstr>
      <vt:lpstr>FIT COMMENT (3)</vt:lpstr>
      <vt:lpstr>FIT SAMPLE MEASURMENT</vt:lpstr>
      <vt:lpstr>UPDATE SPEC 18.5</vt:lpstr>
      <vt:lpstr>CONSTRUCTION</vt:lpstr>
      <vt:lpstr>PHOTO 1ST COMMENT</vt:lpstr>
      <vt:lpstr>1ST PROTO SPEC</vt:lpstr>
      <vt:lpstr>SPEC</vt:lpstr>
      <vt:lpstr>3. ĐỊNH VỊ HÌNH IN.THÊU</vt:lpstr>
      <vt:lpstr>4. THÔNG SỐ SẢN XUẤT</vt:lpstr>
      <vt:lpstr>'1. CUTTING DOCKET  PHOTOSHOOT'!Print_Area</vt:lpstr>
      <vt:lpstr>'1ST PROTO SPEC'!Print_Area</vt:lpstr>
      <vt:lpstr>'2. TRIM CARD'!Print_Area</vt:lpstr>
      <vt:lpstr>'COMMENT FIT'!Print_Area</vt:lpstr>
      <vt:lpstr>'FIT SAMPLE MEASURMENT'!Print_Area</vt:lpstr>
      <vt:lpstr>'SPEC PPS'!Print_Area</vt:lpstr>
      <vt:lpstr>'spec send'!Print_Area</vt:lpstr>
      <vt:lpstr>'SPEC SEND 29.11'!Print_Area</vt:lpstr>
      <vt:lpstr>'1. CUTTING DOCKET  '!Print_Titles</vt:lpstr>
      <vt:lpstr>'1. CUTTING DOCKET  PHOTOSHOOT'!Print_Titles</vt:lpstr>
      <vt:lpstr>'2. TRIM CARD'!Print_Titles</vt:lpstr>
      <vt:lpstr>'FIT SAMPLE MEASURMENT'!Print_Titles</vt:lpstr>
      <vt:lpstr>'SPEC PPS'!Print_Titles</vt:lpstr>
      <vt:lpstr>'spec send'!Print_Titles</vt:lpstr>
      <vt:lpstr>'SPEC SEND 29.11'!Print_Titles</vt:lpstr>
      <vt:lpstr>SPEC.!Print_Titles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2024-11-29T08:49:35Z</cp:lastPrinted>
  <dcterms:created xsi:type="dcterms:W3CDTF">2016-05-06T01:47:29Z</dcterms:created>
  <dcterms:modified xsi:type="dcterms:W3CDTF">2024-11-29T08:49:46Z</dcterms:modified>
  <cp:category/>
  <cp:contentStatus/>
</cp:coreProperties>
</file>