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4-SS25/2-PRODUCTION/2-STYLE-FILE/2. CUTTING DOCKET/3. BULK MAINLINE ( DROP X1,X2,X4)/FINISHED/SS25CT038/"/>
    </mc:Choice>
  </mc:AlternateContent>
  <xr:revisionPtr revIDLastSave="923" documentId="13_ncr:1_{DF52E5D1-E9EB-4E60-BE56-09AC6E880660}" xr6:coauthVersionLast="47" xr6:coauthVersionMax="47" xr10:uidLastSave="{C10413EF-08D4-4207-8512-086E49C9EA82}"/>
  <bookViews>
    <workbookView xWindow="-108" yWindow="-108" windowWidth="23256" windowHeight="12456" tabRatio="895" activeTab="1" xr2:uid="{00000000-000D-0000-FFFF-FFFF00000000}"/>
  </bookViews>
  <sheets>
    <sheet name="ALOE WASH + COCONUT MILK" sheetId="1" r:id="rId1"/>
    <sheet name="JET BLACK" sheetId="50" r:id="rId2"/>
    <sheet name="2. TRIM CARD" sheetId="20" r:id="rId3"/>
    <sheet name="SPEC PPS" sheetId="46" r:id="rId4"/>
    <sheet name="SPEC 29.8" sheetId="47" state="hidden" r:id="rId5"/>
    <sheet name="BULK SPEC" sheetId="48" r:id="rId6"/>
    <sheet name="PP MEETING" sheetId="49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1CAP002" localSheetId="6">[1]MTP!#REF!</definedName>
    <definedName name="_1CAP002">[1]MTP!#REF!</definedName>
    <definedName name="_2STREO7" localSheetId="6">[2]MTP!#REF!</definedName>
    <definedName name="_2STREO7">[2]MTP!#REF!</definedName>
    <definedName name="_4GOIC01" localSheetId="6">[3]MTP!#REF!</definedName>
    <definedName name="_4GOIC01">[3]MTP!#REF!</definedName>
    <definedName name="_4OSLCTT" localSheetId="6">[3]MTP!#REF!</definedName>
    <definedName name="_4OSLCTT">[3]MTP!#REF!</definedName>
    <definedName name="_6BNTTTH" localSheetId="6">[2]MTP1!#REF!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>'[5]Chiet tinh dz22'!#REF!</definedName>
    <definedName name="_day2">'[6]Chiet tinh dz35'!$H$3</definedName>
    <definedName name="_dbu1">'[4]CT Thang Mo'!#REF!</definedName>
    <definedName name="_dbu2">'[4]CT Thang Mo'!$B$93:$F$93</definedName>
    <definedName name="_Fill" localSheetId="2" hidden="1">#REF!</definedName>
    <definedName name="_Fill" localSheetId="5" hidden="1">#REF!</definedName>
    <definedName name="_Fill" localSheetId="6" hidden="1">#REF!</definedName>
    <definedName name="_Fill" hidden="1">#REF!</definedName>
    <definedName name="_xlnm._FilterDatabase" localSheetId="0" hidden="1">'ALOE WASH + COCONUT MILK'!$A$53:$P$106</definedName>
    <definedName name="_xlnm._FilterDatabase" localSheetId="1" hidden="1">'JET BLACK'!$A$53:$P$106</definedName>
    <definedName name="_xlnm._FilterDatabase" localSheetId="4" hidden="1">'SPEC 29.8'!$A$3:$S$26</definedName>
    <definedName name="_xlnm._FilterDatabase" localSheetId="3" hidden="1">'SPEC PPS'!$A$3:$T$26</definedName>
    <definedName name="_lap1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>#REF!</definedName>
    <definedName name="cap">#REF!</definedName>
    <definedName name="cap0.7">#REF!</definedName>
    <definedName name="CCNK">[9]QMCT!#REF!</definedName>
    <definedName name="CL">#REF!</definedName>
    <definedName name="CLTMP">[9]QMCT!#REF!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[7]TK!$E$11:$E$60</definedName>
    <definedName name="DM_2">[7]TK!$M$11:$M$60</definedName>
    <definedName name="dobt">#REF!</definedName>
    <definedName name="Döõ_Lieäu_Thoâ">[7]TK!$E$11:$E$60,[7]TK!$G$11:$G$60,[7]TK!$M$11:$M$60,[7]TK!$Q$11:$Q$60</definedName>
    <definedName name="dulieu">#REF!</definedName>
    <definedName name="FHT">#REF!</definedName>
    <definedName name="Full">[9]QMCT!#REF!</definedName>
    <definedName name="FYUJK" localSheetId="5">[10]!K_1</definedName>
    <definedName name="FYUJK" localSheetId="1">[10]!K_1</definedName>
    <definedName name="FYUJK">[10]!K_1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>[9]QMCT!#REF!</definedName>
    <definedName name="HDCD">[9]QMCT!#REF!</definedName>
    <definedName name="Heâ_Soá">'[12]He so'!$A$1:$AU$1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>[7]HS!#REF!</definedName>
    <definedName name="HS_2">[7]HS!#REF!</definedName>
    <definedName name="HS_3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JHJ">[7]HS!#REF!</definedName>
    <definedName name="JHLJHJHJ">[9]QMCT!#REF!</definedName>
    <definedName name="JUU">#REF!</definedName>
    <definedName name="K">#REF!</definedName>
    <definedName name="K_1" localSheetId="5">[10]!K_1</definedName>
    <definedName name="K_1" localSheetId="1">[10]!K_1</definedName>
    <definedName name="K_1">[10]!K_1</definedName>
    <definedName name="K_2" localSheetId="5">[10]!K_2</definedName>
    <definedName name="K_2" localSheetId="1">[10]!K_2</definedName>
    <definedName name="K_2">[10]!K_2</definedName>
    <definedName name="Khaû_Naêng">#REF!</definedName>
    <definedName name="KN">#REF!</definedName>
    <definedName name="KNIT">'[13]GENERAL (K)'!$C$7:$C$4072</definedName>
    <definedName name="KVC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>#REF!</definedName>
    <definedName name="lVC">#REF!</definedName>
    <definedName name="Mao_CN">#REF!</definedName>
    <definedName name="Maõ_CÑ">#REF!</definedName>
    <definedName name="Maõ_Haøng">#REF!</definedName>
    <definedName name="mat">[14]Tke!$AD$10:$AR$96</definedName>
    <definedName name="May">#REF!</definedName>
    <definedName name="Naêng_Suaát_BQ">[8]QT!$P$3</definedName>
    <definedName name="Naêng_suaát_BQ__taïm">#REF!</definedName>
    <definedName name="Naêng_suaát_QÑ">#REF!</definedName>
    <definedName name="NAVY" localSheetId="6" hidden="1">#REF!</definedName>
    <definedName name="NAVY" hidden="1">#REF!</definedName>
    <definedName name="NCcap0.7">#REF!</definedName>
    <definedName name="NCcap1">#REF!</definedName>
    <definedName name="ÑG">[8]QT!$K$6</definedName>
    <definedName name="Ngaøy_thaùng_HH">#REF!</definedName>
    <definedName name="Ñinh_Möùc_BQ">[8]QT!$B$5</definedName>
    <definedName name="ÑMTB">#REF!</definedName>
    <definedName name="Ñoåi_teân">[7]HS!#REF!</definedName>
    <definedName name="Ñôn_Giaù_Duyeät">#REF!</definedName>
    <definedName name="Ñònh_Möùc_BQ">#REF!</definedName>
    <definedName name="NSNM">#REF!</definedName>
    <definedName name="NToS" localSheetId="5">[15]!NToS</definedName>
    <definedName name="NToS" localSheetId="1">[15]!NToS</definedName>
    <definedName name="NToS">[15]!NToS</definedName>
    <definedName name="PRICE">#REF!</definedName>
    <definedName name="_xlnm.Print_Area" localSheetId="2">'2. TRIM CARD'!$A$1:$D$30</definedName>
    <definedName name="_xlnm.Print_Area" localSheetId="0">'ALOE WASH + COCONUT MILK'!$A$1:$P$121</definedName>
    <definedName name="_xlnm.Print_Area" localSheetId="5">'BULK SPEC'!$A$1:$O$26</definedName>
    <definedName name="_xlnm.Print_Area" localSheetId="1">'JET BLACK'!$A$1:$P$121</definedName>
    <definedName name="_xlnm.Print_Area" localSheetId="4">'SPEC 29.8'!$A$1:$N$26</definedName>
    <definedName name="_xlnm.Print_Area" localSheetId="3">'SPEC PPS'!$A$1:$N$27</definedName>
    <definedName name="Print_erea">[8]QT!$A$1:$U$54</definedName>
    <definedName name="_xlnm.Print_Titles" localSheetId="2">'2. TRIM CARD'!$1:$5</definedName>
    <definedName name="_xlnm.Print_Titles" localSheetId="0">'ALOE WASH + COCONUT MILK'!$1:$16</definedName>
    <definedName name="_xlnm.Print_Titles" localSheetId="5">'BULK SPEC'!$1:$2</definedName>
    <definedName name="_xlnm.Print_Titles" localSheetId="1">'JET BLACK'!$1:$16</definedName>
    <definedName name="_xlnm.Print_Titles" localSheetId="4">'SPEC 29.8'!$1:$3</definedName>
    <definedName name="_xlnm.Print_Titles" localSheetId="3">'SPEC PPS'!$1:$3</definedName>
    <definedName name="Quyõ_TG_SX" localSheetId="6">#REF!</definedName>
    <definedName name="Quyõ_TG_SX">#REF!</definedName>
    <definedName name="Quyõ_TGTB" localSheetId="6">#REF!</definedName>
    <definedName name="Quyõ_TGTB">#REF!</definedName>
    <definedName name="S_löôïng_BQ1toå" localSheetId="6">#REF!</definedName>
    <definedName name="S_löôïng_BQ1toå">#REF!</definedName>
    <definedName name="sau">'[6]Chiet tinh dz35'!$H$4</definedName>
    <definedName name="SDDD">'[16]Chi tiet'!#REF!</definedName>
    <definedName name="SDDL">[9]QMCT!#REF!</definedName>
    <definedName name="SDSFDDF">#REF!</definedName>
    <definedName name="SESEAM" localSheetId="6" hidden="1">#REF!</definedName>
    <definedName name="SESEAM" hidden="1">#REF!</definedName>
    <definedName name="SFGFG" localSheetId="6">#REF!</definedName>
    <definedName name="SFGFG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>#REF!</definedName>
    <definedName name="vc3.">'[4]CT  PL'!$B$125:$H$125</definedName>
    <definedName name="vca">'[4]CT  PL'!$B$25:$H$25</definedName>
    <definedName name="vccot" localSheetId="6">#REF!</definedName>
    <definedName name="vccot">#REF!</definedName>
    <definedName name="vccot.">'[4]CT  PL'!$B$8:$H$8</definedName>
    <definedName name="vcdbt">'[4]CT Thang Mo'!$B$220:$I$220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>#REF!</definedName>
    <definedName name="vctt">'[4]CT  PL'!$B$288:$H$288</definedName>
    <definedName name="VDCLY">[9]QMCT!#REF!</definedName>
    <definedName name="Vlcap0.7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8" i="50" l="1"/>
  <c r="K38" i="50"/>
  <c r="J38" i="50"/>
  <c r="I38" i="50"/>
  <c r="H38" i="50"/>
  <c r="G38" i="50"/>
  <c r="F38" i="50"/>
  <c r="B112" i="50"/>
  <c r="B111" i="50"/>
  <c r="I98" i="50"/>
  <c r="B98" i="50"/>
  <c r="I97" i="50"/>
  <c r="B97" i="50"/>
  <c r="H88" i="50"/>
  <c r="L85" i="50"/>
  <c r="H84" i="50"/>
  <c r="L83" i="50"/>
  <c r="L82" i="50"/>
  <c r="H82" i="50"/>
  <c r="L81" i="50"/>
  <c r="L84" i="50" s="1"/>
  <c r="L80" i="50"/>
  <c r="L79" i="50"/>
  <c r="L77" i="50"/>
  <c r="H76" i="50"/>
  <c r="H73" i="50"/>
  <c r="B64" i="50"/>
  <c r="B65" i="50" s="1"/>
  <c r="A64" i="50"/>
  <c r="A65" i="50" s="1"/>
  <c r="A61" i="50"/>
  <c r="A62" i="50" s="1"/>
  <c r="H56" i="50"/>
  <c r="F56" i="50"/>
  <c r="E49" i="50"/>
  <c r="H68" i="50" s="1"/>
  <c r="A48" i="50"/>
  <c r="E46" i="50"/>
  <c r="H55" i="50" s="1"/>
  <c r="F55" i="50" s="1"/>
  <c r="B46" i="50"/>
  <c r="A45" i="50"/>
  <c r="B94" i="50" s="1"/>
  <c r="E43" i="50"/>
  <c r="F54" i="50" s="1"/>
  <c r="B43" i="50"/>
  <c r="B49" i="50" s="1"/>
  <c r="A42" i="50"/>
  <c r="H83" i="50" s="1"/>
  <c r="F36" i="50"/>
  <c r="P35" i="50"/>
  <c r="P34" i="50"/>
  <c r="D34" i="50"/>
  <c r="D35" i="50" s="1"/>
  <c r="D36" i="50" s="1"/>
  <c r="K33" i="50"/>
  <c r="K36" i="50" s="1"/>
  <c r="J33" i="50"/>
  <c r="J36" i="50" s="1"/>
  <c r="I33" i="50"/>
  <c r="I36" i="50" s="1"/>
  <c r="H33" i="50"/>
  <c r="H36" i="50" s="1"/>
  <c r="G33" i="50"/>
  <c r="G36" i="50" s="1"/>
  <c r="F33" i="50"/>
  <c r="D33" i="50"/>
  <c r="P32" i="50"/>
  <c r="P28" i="50"/>
  <c r="P27" i="50"/>
  <c r="K26" i="50"/>
  <c r="K29" i="50" s="1"/>
  <c r="J26" i="50"/>
  <c r="J29" i="50" s="1"/>
  <c r="I26" i="50"/>
  <c r="I29" i="50" s="1"/>
  <c r="H26" i="50"/>
  <c r="H29" i="50" s="1"/>
  <c r="G26" i="50"/>
  <c r="G29" i="50" s="1"/>
  <c r="F26" i="50"/>
  <c r="P26" i="50" s="1"/>
  <c r="D26" i="50"/>
  <c r="D27" i="50" s="1"/>
  <c r="D28" i="50" s="1"/>
  <c r="D29" i="50" s="1"/>
  <c r="B103" i="50" s="1"/>
  <c r="P25" i="50"/>
  <c r="P29" i="50" s="1"/>
  <c r="G46" i="50" s="1"/>
  <c r="P22" i="50"/>
  <c r="P21" i="50"/>
  <c r="P20" i="50"/>
  <c r="D20" i="50"/>
  <c r="D21" i="50" s="1"/>
  <c r="D22" i="50" s="1"/>
  <c r="K19" i="50"/>
  <c r="K22" i="50" s="1"/>
  <c r="J19" i="50"/>
  <c r="J22" i="50" s="1"/>
  <c r="I19" i="50"/>
  <c r="I22" i="50" s="1"/>
  <c r="F119" i="50" s="1"/>
  <c r="H19" i="50"/>
  <c r="H22" i="50" s="1"/>
  <c r="E119" i="50" s="1"/>
  <c r="G19" i="50"/>
  <c r="G22" i="50" s="1"/>
  <c r="D119" i="50" s="1"/>
  <c r="F19" i="50"/>
  <c r="F22" i="50" s="1"/>
  <c r="D19" i="50"/>
  <c r="E44" i="50" s="1"/>
  <c r="P18" i="50"/>
  <c r="D12" i="50"/>
  <c r="D13" i="20"/>
  <c r="D9" i="20"/>
  <c r="D7" i="20"/>
  <c r="P38" i="1"/>
  <c r="K38" i="1"/>
  <c r="J38" i="1"/>
  <c r="I38" i="1"/>
  <c r="H38" i="1"/>
  <c r="G38" i="1"/>
  <c r="F38" i="1"/>
  <c r="H119" i="50" l="1"/>
  <c r="G119" i="50"/>
  <c r="H75" i="50"/>
  <c r="P19" i="50"/>
  <c r="H78" i="50"/>
  <c r="H58" i="50"/>
  <c r="P36" i="50"/>
  <c r="G49" i="50" s="1"/>
  <c r="K76" i="50" s="1"/>
  <c r="M76" i="50" s="1"/>
  <c r="O76" i="50" s="1"/>
  <c r="P33" i="50"/>
  <c r="B93" i="50"/>
  <c r="B102" i="50"/>
  <c r="K74" i="50"/>
  <c r="M74" i="50" s="1"/>
  <c r="O74" i="50" s="1"/>
  <c r="K63" i="50"/>
  <c r="M63" i="50" s="1"/>
  <c r="O63" i="50" s="1"/>
  <c r="K54" i="50"/>
  <c r="M54" i="50" s="1"/>
  <c r="O54" i="50" s="1"/>
  <c r="G43" i="50"/>
  <c r="K86" i="50"/>
  <c r="M86" i="50" s="1"/>
  <c r="O86" i="50" s="1"/>
  <c r="K80" i="50"/>
  <c r="K71" i="50"/>
  <c r="M71" i="50" s="1"/>
  <c r="O71" i="50" s="1"/>
  <c r="K66" i="50"/>
  <c r="M66" i="50" s="1"/>
  <c r="O66" i="50" s="1"/>
  <c r="K60" i="50"/>
  <c r="M60" i="50" s="1"/>
  <c r="O60" i="50" s="1"/>
  <c r="K83" i="50"/>
  <c r="K77" i="50"/>
  <c r="M77" i="50" s="1"/>
  <c r="O77" i="50" s="1"/>
  <c r="K57" i="50"/>
  <c r="M57" i="50" s="1"/>
  <c r="O57" i="50" s="1"/>
  <c r="C119" i="50"/>
  <c r="I119" i="50" s="1"/>
  <c r="K87" i="50"/>
  <c r="M87" i="50" s="1"/>
  <c r="O87" i="50" s="1"/>
  <c r="K72" i="50"/>
  <c r="M72" i="50" s="1"/>
  <c r="O72" i="50" s="1"/>
  <c r="K61" i="50"/>
  <c r="M61" i="50" s="1"/>
  <c r="O61" i="50" s="1"/>
  <c r="K58" i="50"/>
  <c r="M58" i="50" s="1"/>
  <c r="O58" i="50" s="1"/>
  <c r="K75" i="50"/>
  <c r="M75" i="50" s="1"/>
  <c r="O75" i="50" s="1"/>
  <c r="K67" i="50"/>
  <c r="M67" i="50" s="1"/>
  <c r="O67" i="50" s="1"/>
  <c r="I46" i="50"/>
  <c r="K84" i="50"/>
  <c r="K78" i="50"/>
  <c r="K64" i="50"/>
  <c r="M64" i="50" s="1"/>
  <c r="O64" i="50" s="1"/>
  <c r="K55" i="50"/>
  <c r="M55" i="50" s="1"/>
  <c r="O55" i="50" s="1"/>
  <c r="K81" i="50"/>
  <c r="M81" i="50" s="1"/>
  <c r="G47" i="50"/>
  <c r="I47" i="50" s="1"/>
  <c r="M80" i="50"/>
  <c r="H60" i="50"/>
  <c r="H62" i="50"/>
  <c r="H64" i="50"/>
  <c r="H66" i="50"/>
  <c r="K68" i="50"/>
  <c r="M68" i="50" s="1"/>
  <c r="O68" i="50" s="1"/>
  <c r="H86" i="50"/>
  <c r="F29" i="50"/>
  <c r="H63" i="50"/>
  <c r="H67" i="50"/>
  <c r="K56" i="50"/>
  <c r="M56" i="50" s="1"/>
  <c r="O56" i="50" s="1"/>
  <c r="H61" i="50"/>
  <c r="H74" i="50"/>
  <c r="L78" i="50"/>
  <c r="I49" i="50"/>
  <c r="H59" i="50"/>
  <c r="H65" i="50"/>
  <c r="H71" i="50"/>
  <c r="H80" i="50"/>
  <c r="H54" i="50"/>
  <c r="H72" i="50"/>
  <c r="H87" i="50"/>
  <c r="H57" i="50"/>
  <c r="K59" i="50"/>
  <c r="M59" i="50" s="1"/>
  <c r="O59" i="50" s="1"/>
  <c r="H77" i="50"/>
  <c r="H79" i="50"/>
  <c r="H81" i="50"/>
  <c r="H85" i="50"/>
  <c r="E47" i="50"/>
  <c r="E50" i="50"/>
  <c r="M78" i="50" l="1"/>
  <c r="O78" i="50" s="1"/>
  <c r="K65" i="50"/>
  <c r="M65" i="50" s="1"/>
  <c r="O65" i="50" s="1"/>
  <c r="K73" i="50"/>
  <c r="M73" i="50" s="1"/>
  <c r="O73" i="50" s="1"/>
  <c r="G50" i="50"/>
  <c r="I50" i="50" s="1"/>
  <c r="K79" i="50"/>
  <c r="M79" i="50" s="1"/>
  <c r="O79" i="50" s="1"/>
  <c r="K82" i="50"/>
  <c r="M82" i="50" s="1"/>
  <c r="K88" i="50"/>
  <c r="M88" i="50" s="1"/>
  <c r="O88" i="50" s="1"/>
  <c r="K62" i="50"/>
  <c r="M62" i="50" s="1"/>
  <c r="O62" i="50" s="1"/>
  <c r="K85" i="50"/>
  <c r="M84" i="50"/>
  <c r="O84" i="50" s="1"/>
  <c r="O81" i="50"/>
  <c r="I43" i="50"/>
  <c r="G44" i="50"/>
  <c r="I44" i="50" s="1"/>
  <c r="J49" i="50"/>
  <c r="M49" i="50" s="1"/>
  <c r="O80" i="50"/>
  <c r="M83" i="50"/>
  <c r="O83" i="50" s="1"/>
  <c r="J47" i="50"/>
  <c r="M47" i="50" s="1"/>
  <c r="I85" i="50"/>
  <c r="I83" i="50"/>
  <c r="I81" i="50"/>
  <c r="I79" i="50"/>
  <c r="I77" i="50"/>
  <c r="I57" i="50"/>
  <c r="I87" i="50"/>
  <c r="I72" i="50"/>
  <c r="I65" i="50"/>
  <c r="I59" i="50"/>
  <c r="I80" i="50"/>
  <c r="I71" i="50"/>
  <c r="I64" i="50"/>
  <c r="I74" i="50"/>
  <c r="I61" i="50"/>
  <c r="I67" i="50"/>
  <c r="I63" i="50"/>
  <c r="I76" i="50"/>
  <c r="I56" i="50"/>
  <c r="I54" i="50"/>
  <c r="I86" i="50"/>
  <c r="I84" i="50"/>
  <c r="I82" i="50"/>
  <c r="I78" i="50"/>
  <c r="I58" i="50"/>
  <c r="I60" i="50"/>
  <c r="I88" i="50"/>
  <c r="I73" i="50"/>
  <c r="I66" i="50"/>
  <c r="I75" i="50"/>
  <c r="I68" i="50"/>
  <c r="I55" i="50"/>
  <c r="I62" i="50"/>
  <c r="J46" i="50"/>
  <c r="M46" i="50" s="1"/>
  <c r="M85" i="50" l="1"/>
  <c r="O85" i="50" s="1"/>
  <c r="O82" i="50"/>
  <c r="J50" i="50"/>
  <c r="M50" i="50"/>
  <c r="J44" i="50"/>
  <c r="M44" i="50" s="1"/>
  <c r="J43" i="50"/>
  <c r="M43" i="50" s="1"/>
  <c r="J44" i="1" l="1"/>
  <c r="K33" i="1"/>
  <c r="J33" i="1"/>
  <c r="I33" i="1"/>
  <c r="H33" i="1"/>
  <c r="G33" i="1"/>
  <c r="F33" i="1"/>
  <c r="K26" i="1"/>
  <c r="J26" i="1"/>
  <c r="I26" i="1"/>
  <c r="H26" i="1"/>
  <c r="G26" i="1"/>
  <c r="F26" i="1"/>
  <c r="K19" i="1"/>
  <c r="J19" i="1"/>
  <c r="I19" i="1"/>
  <c r="H19" i="1"/>
  <c r="G19" i="1"/>
  <c r="F19" i="1"/>
  <c r="A16" i="20"/>
  <c r="H88" i="1" l="1"/>
  <c r="H87" i="1"/>
  <c r="H85" i="1"/>
  <c r="H84" i="1"/>
  <c r="H82" i="1"/>
  <c r="H81" i="1"/>
  <c r="H79" i="1"/>
  <c r="H78" i="1"/>
  <c r="H76" i="1"/>
  <c r="H75" i="1"/>
  <c r="H73" i="1"/>
  <c r="H72" i="1"/>
  <c r="H68" i="1"/>
  <c r="H67" i="1"/>
  <c r="H65" i="1"/>
  <c r="H64" i="1"/>
  <c r="H62" i="1"/>
  <c r="H61" i="1"/>
  <c r="H59" i="1"/>
  <c r="H58" i="1"/>
  <c r="H56" i="1"/>
  <c r="F56" i="1" s="1"/>
  <c r="H55" i="1"/>
  <c r="F55" i="1" s="1"/>
  <c r="L82" i="1"/>
  <c r="L85" i="1" s="1"/>
  <c r="E49" i="1"/>
  <c r="E50" i="1" s="1"/>
  <c r="A48" i="1"/>
  <c r="P35" i="1"/>
  <c r="P34" i="1"/>
  <c r="K36" i="1"/>
  <c r="J36" i="1"/>
  <c r="H36" i="1"/>
  <c r="G36" i="1"/>
  <c r="F36" i="1"/>
  <c r="D33" i="1"/>
  <c r="D34" i="1" s="1"/>
  <c r="D35" i="1" s="1"/>
  <c r="D36" i="1" s="1"/>
  <c r="P32" i="1"/>
  <c r="P28" i="1"/>
  <c r="P27" i="1"/>
  <c r="K29" i="1"/>
  <c r="J29" i="1"/>
  <c r="I29" i="1"/>
  <c r="H29" i="1"/>
  <c r="G29" i="1"/>
  <c r="F22" i="1"/>
  <c r="G8" i="49" a="1"/>
  <c r="G8" i="49" s="1"/>
  <c r="D26" i="1"/>
  <c r="D27" i="1" s="1"/>
  <c r="D28" i="1" s="1"/>
  <c r="D29" i="1" s="1"/>
  <c r="P21" i="1"/>
  <c r="P20" i="1"/>
  <c r="K22" i="1"/>
  <c r="J22" i="1"/>
  <c r="I22" i="1"/>
  <c r="H22" i="1"/>
  <c r="D19" i="1"/>
  <c r="D20" i="1" s="1"/>
  <c r="D21" i="1" s="1"/>
  <c r="D22" i="1" s="1"/>
  <c r="G119" i="1" l="1"/>
  <c r="H119" i="1"/>
  <c r="E119" i="1"/>
  <c r="P19" i="1"/>
  <c r="P33" i="1"/>
  <c r="P36" i="1"/>
  <c r="G49" i="1" s="1"/>
  <c r="I36" i="1"/>
  <c r="F119" i="1" s="1"/>
  <c r="P26" i="1"/>
  <c r="F29" i="1"/>
  <c r="C119" i="1" s="1"/>
  <c r="G22" i="1"/>
  <c r="D119" i="1" s="1"/>
  <c r="G50" i="1" l="1"/>
  <c r="K82" i="1"/>
  <c r="K79" i="1"/>
  <c r="K68" i="1"/>
  <c r="K65" i="1"/>
  <c r="K62" i="1"/>
  <c r="K59" i="1"/>
  <c r="K56" i="1"/>
  <c r="M56" i="1" s="1"/>
  <c r="K88" i="1"/>
  <c r="M88" i="1" s="1"/>
  <c r="O88" i="1" s="1"/>
  <c r="K85" i="1"/>
  <c r="K76" i="1"/>
  <c r="K73" i="1"/>
  <c r="I119" i="1"/>
  <c r="I49" i="1"/>
  <c r="J49" i="1" l="1"/>
  <c r="M49" i="1" s="1"/>
  <c r="I50" i="1"/>
  <c r="J50" i="1" l="1"/>
  <c r="M50" i="1" s="1"/>
  <c r="A1" i="47" l="1"/>
  <c r="A1" i="46" l="1"/>
  <c r="B4" i="20"/>
  <c r="B3" i="20"/>
  <c r="I98" i="1"/>
  <c r="I97" i="1"/>
  <c r="B98" i="1"/>
  <c r="B97" i="1"/>
  <c r="A21" i="20"/>
  <c r="P25" i="1" l="1"/>
  <c r="P29" i="1" s="1"/>
  <c r="M82" i="1" l="1"/>
  <c r="O82" i="1" s="1"/>
  <c r="M73" i="1"/>
  <c r="O73" i="1" s="1"/>
  <c r="M76" i="1"/>
  <c r="O76" i="1" s="1"/>
  <c r="M62" i="1"/>
  <c r="O62" i="1" s="1"/>
  <c r="M65" i="1"/>
  <c r="O65" i="1" s="1"/>
  <c r="A10" i="20"/>
  <c r="M85" i="1" l="1"/>
  <c r="O85" i="1" s="1"/>
  <c r="B43" i="1"/>
  <c r="B49" i="1" s="1"/>
  <c r="A9" i="20"/>
  <c r="B6" i="20" l="1"/>
  <c r="D12" i="1" l="1"/>
  <c r="B25" i="20" l="1"/>
  <c r="B27" i="20"/>
  <c r="A27" i="20"/>
  <c r="A29" i="20"/>
  <c r="A25" i="20"/>
  <c r="B23" i="20"/>
  <c r="A23" i="20"/>
  <c r="B29" i="20" l="1"/>
  <c r="C29" i="20" s="1"/>
  <c r="D29" i="20" s="1"/>
  <c r="L81" i="1"/>
  <c r="L84" i="1" s="1"/>
  <c r="L80" i="1"/>
  <c r="L83" i="1" s="1"/>
  <c r="L79" i="1" s="1"/>
  <c r="L77" i="1" l="1"/>
  <c r="L78" i="1"/>
  <c r="B46" i="1" l="1"/>
  <c r="A64" i="1"/>
  <c r="A65" i="1" s="1"/>
  <c r="A61" i="1"/>
  <c r="A62" i="1" s="1"/>
  <c r="A19" i="20"/>
  <c r="A8" i="20"/>
  <c r="B5" i="20" l="1"/>
  <c r="B64" i="1"/>
  <c r="B65" i="1" s="1"/>
  <c r="E43" i="1"/>
  <c r="F54" i="1" s="1"/>
  <c r="B17" i="20"/>
  <c r="A17" i="20"/>
  <c r="B9" i="20" l="1"/>
  <c r="B7" i="20"/>
  <c r="B13" i="20"/>
  <c r="E46" i="1"/>
  <c r="E47" i="1" s="1"/>
  <c r="B11" i="20" s="1"/>
  <c r="A11" i="20"/>
  <c r="A14" i="20"/>
  <c r="A4" i="20"/>
  <c r="A3" i="20"/>
  <c r="A2" i="20"/>
  <c r="B112" i="1" l="1"/>
  <c r="B111" i="1"/>
  <c r="A45" i="1" l="1"/>
  <c r="A42" i="1"/>
  <c r="H86" i="1" l="1"/>
  <c r="H80" i="1"/>
  <c r="H66" i="1"/>
  <c r="H83" i="1"/>
  <c r="H77" i="1"/>
  <c r="H63" i="1"/>
  <c r="H57" i="1"/>
  <c r="H71" i="1"/>
  <c r="H74" i="1"/>
  <c r="H60" i="1"/>
  <c r="B94" i="1"/>
  <c r="H54" i="1"/>
  <c r="I88" i="1" l="1"/>
  <c r="I82" i="1"/>
  <c r="I76" i="1"/>
  <c r="I68" i="1"/>
  <c r="I62" i="1"/>
  <c r="I87" i="1"/>
  <c r="I81" i="1"/>
  <c r="I75" i="1"/>
  <c r="I67" i="1"/>
  <c r="I61" i="1"/>
  <c r="I79" i="1"/>
  <c r="I65" i="1"/>
  <c r="I84" i="1"/>
  <c r="I72" i="1"/>
  <c r="I58" i="1"/>
  <c r="I83" i="1"/>
  <c r="I77" i="1"/>
  <c r="I71" i="1"/>
  <c r="I63" i="1"/>
  <c r="I57" i="1"/>
  <c r="I56" i="1"/>
  <c r="I55" i="1"/>
  <c r="I86" i="1"/>
  <c r="I80" i="1"/>
  <c r="I74" i="1"/>
  <c r="I66" i="1"/>
  <c r="I60" i="1"/>
  <c r="I85" i="1"/>
  <c r="I73" i="1"/>
  <c r="I59" i="1"/>
  <c r="I78" i="1"/>
  <c r="I64" i="1"/>
  <c r="B103" i="1"/>
  <c r="C5" i="20"/>
  <c r="G46" i="1"/>
  <c r="P18" i="1"/>
  <c r="P22" i="1" s="1"/>
  <c r="G47" i="1" l="1"/>
  <c r="K72" i="1"/>
  <c r="M72" i="1" s="1"/>
  <c r="O72" i="1" s="1"/>
  <c r="K87" i="1"/>
  <c r="M87" i="1" s="1"/>
  <c r="O87" i="1" s="1"/>
  <c r="K67" i="1"/>
  <c r="M67" i="1" s="1"/>
  <c r="O67" i="1" s="1"/>
  <c r="K84" i="1"/>
  <c r="K64" i="1"/>
  <c r="K81" i="1"/>
  <c r="M81" i="1" s="1"/>
  <c r="K61" i="1"/>
  <c r="K78" i="1"/>
  <c r="M78" i="1" s="1"/>
  <c r="O78" i="1" s="1"/>
  <c r="K58" i="1"/>
  <c r="M58" i="1" s="1"/>
  <c r="O58" i="1" s="1"/>
  <c r="K75" i="1"/>
  <c r="M75" i="1" s="1"/>
  <c r="O75" i="1" s="1"/>
  <c r="K55" i="1"/>
  <c r="M55" i="1" s="1"/>
  <c r="O55" i="1" s="1"/>
  <c r="K77" i="1"/>
  <c r="M77" i="1" s="1"/>
  <c r="O77" i="1" s="1"/>
  <c r="K63" i="1"/>
  <c r="K86" i="1"/>
  <c r="K74" i="1"/>
  <c r="M74" i="1" s="1"/>
  <c r="O74" i="1" s="1"/>
  <c r="K60" i="1"/>
  <c r="K83" i="1"/>
  <c r="K71" i="1"/>
  <c r="M71" i="1" s="1"/>
  <c r="O71" i="1" s="1"/>
  <c r="K57" i="1"/>
  <c r="K80" i="1"/>
  <c r="M80" i="1" s="1"/>
  <c r="K66" i="1"/>
  <c r="M79" i="1"/>
  <c r="O79" i="1" s="1"/>
  <c r="M68" i="1"/>
  <c r="O68" i="1" s="1"/>
  <c r="M59" i="1"/>
  <c r="O59" i="1" s="1"/>
  <c r="O56" i="1"/>
  <c r="M66" i="1"/>
  <c r="O66" i="1" s="1"/>
  <c r="M86" i="1"/>
  <c r="O86" i="1" s="1"/>
  <c r="I46" i="1"/>
  <c r="J46" i="1" s="1"/>
  <c r="C9" i="20"/>
  <c r="C7" i="20"/>
  <c r="C13" i="20"/>
  <c r="E44" i="1"/>
  <c r="M84" i="1" l="1"/>
  <c r="O84" i="1" s="1"/>
  <c r="O81" i="1"/>
  <c r="O80" i="1"/>
  <c r="M83" i="1"/>
  <c r="O83" i="1" s="1"/>
  <c r="M46" i="1"/>
  <c r="I47" i="1"/>
  <c r="J47" i="1" s="1"/>
  <c r="B102" i="1"/>
  <c r="B93" i="1"/>
  <c r="M63" i="1"/>
  <c r="O63" i="1" s="1"/>
  <c r="M60" i="1"/>
  <c r="O60" i="1" s="1"/>
  <c r="G43" i="1"/>
  <c r="M64" i="1"/>
  <c r="O64" i="1" s="1"/>
  <c r="M61" i="1"/>
  <c r="O61" i="1" s="1"/>
  <c r="M57" i="1"/>
  <c r="O57" i="1" s="1"/>
  <c r="K54" i="1"/>
  <c r="M54" i="1" l="1"/>
  <c r="O54" i="1" s="1"/>
  <c r="G44" i="1"/>
  <c r="I43" i="1"/>
  <c r="J43" i="1" s="1"/>
  <c r="M47" i="1"/>
  <c r="I54" i="1"/>
  <c r="M43" i="1" l="1"/>
  <c r="I44" i="1"/>
  <c r="M44" i="1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<sst xmlns="http://schemas.openxmlformats.org/spreadsheetml/2006/main" count="1528" uniqueCount="398">
  <si>
    <t>Mã số:</t>
  </si>
  <si>
    <t>MER.QT-1.BM.4</t>
  </si>
  <si>
    <t>Lần ban hành:</t>
  </si>
  <si>
    <t>01</t>
  </si>
  <si>
    <t>Số trang</t>
  </si>
  <si>
    <t>03/03</t>
  </si>
  <si>
    <t>CUTTING DOCKET</t>
  </si>
  <si>
    <t xml:space="preserve">JOB NUMBER:  </t>
  </si>
  <si>
    <t>A15  SS25   S2734</t>
  </si>
  <si>
    <t xml:space="preserve">STYLE NUMBER: </t>
  </si>
  <si>
    <t>SS25CT038</t>
  </si>
  <si>
    <t xml:space="preserve">STYLE NAME : </t>
  </si>
  <si>
    <t xml:space="preserve">LS Mesh Tee </t>
  </si>
  <si>
    <t>SEASON:</t>
  </si>
  <si>
    <t xml:space="preserve">SS25  </t>
  </si>
  <si>
    <t>TÊN HÀNG:</t>
  </si>
  <si>
    <t>LS TEE</t>
  </si>
  <si>
    <t>DROP:</t>
  </si>
  <si>
    <t>MAINLINE</t>
  </si>
  <si>
    <t>NGÀY CẤP:</t>
  </si>
  <si>
    <t>VẢI CHÍNH:</t>
  </si>
  <si>
    <t>NGÀY GIAO HÀNG:</t>
  </si>
  <si>
    <t xml:space="preserve">THÀNH PHẦN VẢI: </t>
  </si>
  <si>
    <t>100% COTTON</t>
  </si>
  <si>
    <t>KHỔ VẢI:</t>
  </si>
  <si>
    <t xml:space="preserve">Xí nghiệp: </t>
  </si>
  <si>
    <t>UN-AVAILABLE</t>
  </si>
  <si>
    <t>KHÁCH HÀNG:</t>
  </si>
  <si>
    <t>ALD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</si>
  <si>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</si>
  <si>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</si>
  <si>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</si>
  <si>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</si>
  <si>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</si>
  <si>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</si>
  <si>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</si>
  <si>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</si>
  <si>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</si>
  <si>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</si>
  <si>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</si>
  <si>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</si>
  <si>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EXTRA (+/-)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</si>
  <si>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</si>
  <si>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</si>
  <si>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</si>
  <si>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</si>
  <si>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</si>
  <si>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</si>
  <si>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</si>
  <si>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</si>
  <si>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</si>
  <si>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</si>
  <si>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</si>
  <si>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</si>
  <si>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</si>
  <si>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</si>
  <si>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</si>
  <si>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WAFFLE HXUN2041-1</t>
  </si>
  <si>
    <t>VẢI CHÍNH</t>
  </si>
  <si>
    <t>BO CỔ + BO TAY</t>
  </si>
  <si>
    <t xml:space="preserve">PHẦN B : PHỤ LIỆU </t>
  </si>
  <si>
    <t>PHỤ LIỆU</t>
  </si>
  <si>
    <t>MÀU PHỤ LIỆU</t>
  </si>
  <si>
    <t>CODE MÀU</t>
  </si>
  <si>
    <t>MÀU TÁC NGHIỆP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</si>
  <si>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</si>
  <si>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</si>
  <si>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</si>
  <si>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</si>
  <si>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</si>
  <si>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</si>
  <si>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</si>
  <si>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</si>
  <si>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WHITE</t>
  </si>
  <si>
    <t xml:space="preserve">PCS </t>
  </si>
  <si>
    <t>NHÃN CỜ ALD - ML02</t>
  </si>
  <si>
    <t>PHẦN C : PHỤ LIỆU ĐÓNG GÓI</t>
  </si>
  <si>
    <t>THẺ BÀI ALD ALD-T06P</t>
  </si>
  <si>
    <t>ALD-T06P</t>
  </si>
  <si>
    <t>CLEAN</t>
  </si>
  <si>
    <t>BAO BIG POLYBAG 100X120CM</t>
  </si>
  <si>
    <t xml:space="preserve">THÙNG CARTON </t>
  </si>
  <si>
    <t>NATURAL</t>
  </si>
  <si>
    <t>TẤM LÓT THÙNG</t>
  </si>
  <si>
    <t>UPC STICKER 3" X 2"</t>
  </si>
  <si>
    <t>PHẦN D : IN / THÊU / WASH</t>
  </si>
  <si>
    <t>PHẦN E : HÌNH</t>
  </si>
  <si>
    <r>
      <t>IN :</t>
    </r>
    <r>
      <rPr>
        <b/>
        <sz val="36"/>
        <rFont val="Muli"/>
      </rPr>
      <t xml:space="preserve"> </t>
    </r>
  </si>
  <si>
    <t>KHÔNG IN</t>
  </si>
  <si>
    <t>CHẤT LƯỢNG VÀ KÍCH THƯỚC</t>
  </si>
  <si>
    <t>MÀU VẢI</t>
  </si>
  <si>
    <t>KÍCH THƯƠC</t>
  </si>
  <si>
    <t>MÀU SẮC</t>
  </si>
  <si>
    <t>DUYỆT HÌNH IN THEO</t>
  </si>
  <si>
    <t xml:space="preserve">THÔNG TIN SAU </t>
  </si>
  <si>
    <t>THÔNG TIN ĐỊNH VỊ HÌNH IN</t>
  </si>
  <si>
    <t>DUNG SAI</t>
  </si>
  <si>
    <r>
      <t>THÊU :</t>
    </r>
    <r>
      <rPr>
        <b/>
        <sz val="28"/>
        <rFont val="Muli"/>
      </rPr>
      <t xml:space="preserve"> </t>
    </r>
  </si>
  <si>
    <t>KHÔNG THÊU</t>
  </si>
  <si>
    <t>DUYỆT HÌNH THÊU THEO</t>
  </si>
  <si>
    <t>THEO STRIKE OFF DUYỆT CHUYỂN OUTSOURCE NGÀY 22/6</t>
  </si>
  <si>
    <t>THÔNG TIN ĐỊNH VỊ HÌNH THÊU</t>
  </si>
  <si>
    <t>ALL SIZE</t>
  </si>
  <si>
    <t xml:space="preserve">ĐỊNH VỊ HÌNH THÊU: </t>
  </si>
  <si>
    <t>Vị trí hình thêu từ sườn: 3" 
Vị trí hình thêu từ mép lai áo: 4"</t>
  </si>
  <si>
    <r>
      <t>WASH:</t>
    </r>
    <r>
      <rPr>
        <sz val="28"/>
        <rFont val="Muli"/>
      </rPr>
      <t xml:space="preserve"> </t>
    </r>
  </si>
  <si>
    <t>KHÔNG WASH</t>
  </si>
  <si>
    <t>DUYỆT MÀU SẮC, CHẤT LƯỢNG THEO</t>
  </si>
  <si>
    <t>BLACK</t>
  </si>
  <si>
    <t>LIÊN HỆ MER KHI CHUYỂN NHUỘM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</si>
  <si>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</si>
  <si>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</si>
  <si>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</si>
  <si>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</si>
  <si>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</si>
  <si>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</si>
  <si>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 xml:space="preserve">VẢI CHÍNH </t>
  </si>
  <si>
    <t>THÀNH PHẦN</t>
  </si>
  <si>
    <t>TẠI NẸP TRỤ CỔ</t>
  </si>
  <si>
    <t>CHỈ</t>
  </si>
  <si>
    <t>1PC 1 QUẦN
THEO QUY CÁCH ĐÓNG GÓI GỬI HOÀN THÀNH</t>
  </si>
  <si>
    <t>VỊ TRÍ DÁN THEO FILE ĐÓNG GÓI</t>
  </si>
  <si>
    <t>1 THÙNG = 1 BAO LỚN + 2 TẤM LÓT THÙNG</t>
  </si>
  <si>
    <t>POINT OF MEASURE</t>
  </si>
  <si>
    <t xml:space="preserve"> CODE</t>
  </si>
  <si>
    <t>HOW TO MEASURE</t>
  </si>
  <si>
    <t>CRITICAL</t>
  </si>
  <si>
    <t>TYPE</t>
  </si>
  <si>
    <t xml:space="preserve">TOLERANCE </t>
  </si>
  <si>
    <t>EXPECTED M</t>
  </si>
  <si>
    <t xml:space="preserve">VARIANCE </t>
  </si>
  <si>
    <t>REVISED SPEC</t>
  </si>
  <si>
    <t>MEASUREMENT NOTES</t>
  </si>
  <si>
    <t>DÀI ÁO THÂN TRƯỚC</t>
  </si>
  <si>
    <t>TỪ ĐỈNH VAI ĐẾN MÉP LAI</t>
  </si>
  <si>
    <t>27 1/2 in</t>
  </si>
  <si>
    <t>-1/4 in</t>
  </si>
  <si>
    <t>0 in</t>
  </si>
  <si>
    <t>DÀI ÁO THÂN SAU</t>
  </si>
  <si>
    <t>GIỮA CỔ SAU ĐẾN MÉP LAI</t>
  </si>
  <si>
    <t>26 3/4 in</t>
  </si>
  <si>
    <t>-3/8 in</t>
  </si>
  <si>
    <t>HẠ CỔ TRƯỚC</t>
  </si>
  <si>
    <t>3 3/4 in</t>
  </si>
  <si>
    <t>HẠ CỔ SAU</t>
  </si>
  <si>
    <t>1 in</t>
  </si>
  <si>
    <t>1/8 in</t>
  </si>
  <si>
    <t>6 3/4 in</t>
  </si>
  <si>
    <t>7 in</t>
  </si>
  <si>
    <t>1/4 in</t>
  </si>
  <si>
    <t>TỪ ĐƯỜNG MAY ĐẾN MÉP BO (TRƯỚC KHI GẤP BO)</t>
  </si>
  <si>
    <t>3/4 in</t>
  </si>
  <si>
    <t>CHỒM VAI</t>
  </si>
  <si>
    <t>1/2 in</t>
  </si>
  <si>
    <t>XUÔI VAI</t>
  </si>
  <si>
    <t>2 in</t>
  </si>
  <si>
    <t>18 in</t>
  </si>
  <si>
    <t>17 3/4 in</t>
  </si>
  <si>
    <t>NGANG NGỰC</t>
  </si>
  <si>
    <t>HẠ 7'' TỪ CAO VAI, ĐO TỪ ĐƯỜNG MAY ĐẾN ĐƯỜNG MAY</t>
  </si>
  <si>
    <t>15 3/4 in</t>
  </si>
  <si>
    <t>NGANG LƯNG</t>
  </si>
  <si>
    <t>16 1/4 in</t>
  </si>
  <si>
    <t>16 in</t>
  </si>
  <si>
    <t>RỘNG NGỰC</t>
  </si>
  <si>
    <t>HẠ 1'' DƯỚI NGÃ TƯ NÁCH, ĐO TỪ MÉP ĐẾN MÉP</t>
  </si>
  <si>
    <t>21 1/2 in</t>
  </si>
  <si>
    <t>21 in</t>
  </si>
  <si>
    <t>NGANG LAI - TẠI MÉP</t>
  </si>
  <si>
    <t>TẠI MÉP LAI</t>
  </si>
  <si>
    <t>TO BẢN LAI ÁO</t>
  </si>
  <si>
    <t>HẠ NÁCH</t>
  </si>
  <si>
    <t>HẠ TỪ CAO VAI ĐẾN ĐIỂM NGANG NGÃ TƯ NÁCH</t>
  </si>
  <si>
    <t>11 1/2 in</t>
  </si>
  <si>
    <t>DÀI TAY ÁO TỪ GIỮA CỔ SAU</t>
  </si>
  <si>
    <t>3 ĐIỂM - TỪ GIỮA CỔ SAU ĐẾN ĐIỂM VAI ĐẾN MÉP</t>
  </si>
  <si>
    <t>34 in</t>
  </si>
  <si>
    <t>NGANG BẮP TAY</t>
  </si>
  <si>
    <t>NGANG KHỦY TAY</t>
  </si>
  <si>
    <t>9" TỪ MÉP CỔ TAY</t>
  </si>
  <si>
    <t>CỬA TAY - TRÊN ĐƯỜNG TRA RIB 1''</t>
  </si>
  <si>
    <t>5 1/4 in</t>
  </si>
  <si>
    <t>CỬA TAY - TẠI MÉP</t>
  </si>
  <si>
    <t>TO BẢN LAI TAY</t>
  </si>
  <si>
    <t>TỪ MÉP ĐẾN ĐƯỜNG MAY</t>
  </si>
  <si>
    <t>1 1/2 in</t>
  </si>
  <si>
    <t>4 1/4 in</t>
  </si>
  <si>
    <t>CAO XẺ TÀ</t>
  </si>
  <si>
    <t>TỪ MÉP LAI ĐẾN ĐỈNH XẺ LAI</t>
  </si>
  <si>
    <t>1 3/8 in</t>
  </si>
  <si>
    <t xml:space="preserve">THÔNG SỐ </t>
  </si>
  <si>
    <r>
      <rPr>
        <b/>
        <sz val="14"/>
        <color rgb="FF052937"/>
        <rFont val="Arial"/>
        <family val="2"/>
      </rPr>
      <t>Sample Size: M</t>
    </r>
  </si>
  <si>
    <t>ADJUST BY +/-</t>
  </si>
  <si>
    <t>Front Body Length</t>
  </si>
  <si>
    <t>HPS to bottom edge</t>
  </si>
  <si>
    <t>true</t>
  </si>
  <si>
    <t>Full</t>
  </si>
  <si>
    <t>Back Body Length</t>
  </si>
  <si>
    <t>CB neck seam to bottom edge</t>
  </si>
  <si>
    <t>Front Neck Drop</t>
  </si>
  <si>
    <t>HPS to neck seam</t>
  </si>
  <si>
    <t>ĐỈNH VAI ĐẾN ĐƯỜNG MAY  CỔ</t>
  </si>
  <si>
    <t>false</t>
  </si>
  <si>
    <t>Back Neck Drop</t>
  </si>
  <si>
    <t>FROM HPS LEVEL STRAIGHT DOWN TO CB NECK SEAM</t>
  </si>
  <si>
    <t>TỪ ĐỈNH VAI HẠ THẲNG ĐẾN ĐƯỜNG MAY GIỮA CỔ SAU</t>
  </si>
  <si>
    <t>Back Neck Width</t>
  </si>
  <si>
    <t>RỘNG CỔ SAU</t>
  </si>
  <si>
    <t>Seam to seam at back neck, at HPS point</t>
  </si>
  <si>
    <t>ĐM ĐẾN ĐM TẠI CỔ SAU, TẠI ĐIỂM VAI</t>
  </si>
  <si>
    <t>Neck Trim Height</t>
  </si>
  <si>
    <t>TO BẢN BO CỔ</t>
  </si>
  <si>
    <t>Neck Seam to trim edge (before folded)</t>
  </si>
  <si>
    <t>Shoulder Seam Forward</t>
  </si>
  <si>
    <t>HPS to seam</t>
  </si>
  <si>
    <t xml:space="preserve">ĐỈNH VAI ĐẾN ĐƯỜNG MAY   </t>
  </si>
  <si>
    <t>Shoulder Slope</t>
  </si>
  <si>
    <t>Shoulder point perpendicular to HPS</t>
  </si>
  <si>
    <t>XUÔI VAI ĐO TỪ NGANG VAI ĐẾN ĐIỂM NGANG ĐỈNH VAI</t>
  </si>
  <si>
    <t>Across Shoulder Width- Seam to seam</t>
  </si>
  <si>
    <t>NGANG THÂN TRƯỚC - ĐM ĐẾN ĐM</t>
  </si>
  <si>
    <t>Seam to Seam</t>
  </si>
  <si>
    <t xml:space="preserve">ĐM ĐẾN ĐM  </t>
  </si>
  <si>
    <t>Across Front</t>
  </si>
  <si>
    <t>7" dwn from HPS, Seam to seam</t>
  </si>
  <si>
    <t>Half</t>
  </si>
  <si>
    <t>Across Back</t>
  </si>
  <si>
    <t>7" dwn from HPS, Seam to Seam</t>
  </si>
  <si>
    <t>Chest Width</t>
  </si>
  <si>
    <t>1" Below armhole- edge to edge</t>
  </si>
  <si>
    <t>Bottom Opening Width- At Edge</t>
  </si>
  <si>
    <t>At bottom edge</t>
  </si>
  <si>
    <t>Bottom Hem Height</t>
  </si>
  <si>
    <t>Bottom edge to stitch line or trim seam</t>
  </si>
  <si>
    <t>TỪ MÉP LAI ĐẾN ĐƯỜNG ĐIỄU</t>
  </si>
  <si>
    <t>Sleeve Length from CB Neck</t>
  </si>
  <si>
    <t>3-point measure from CB Neck to shoulder point to sleeve edge</t>
  </si>
  <si>
    <t>Armhole Drop</t>
  </si>
  <si>
    <t>Below HPS - measure perpendicular</t>
  </si>
  <si>
    <t>Bicep Width</t>
  </si>
  <si>
    <t>1" below armhole- edge to edge</t>
  </si>
  <si>
    <t>8 3/4 in</t>
  </si>
  <si>
    <t>Forearm Width</t>
  </si>
  <si>
    <t>9" up from sleeve cuff edge</t>
  </si>
  <si>
    <t>6 1/2 in</t>
  </si>
  <si>
    <t>Sleeve Opening Width 1" Above Rib Knit Seam</t>
  </si>
  <si>
    <t>Sleeve Opening Width- At Edge</t>
  </si>
  <si>
    <t>At edge</t>
  </si>
  <si>
    <t>Cuff Height</t>
  </si>
  <si>
    <t>Cuff edge to seam</t>
  </si>
  <si>
    <t>Side Slit Height</t>
  </si>
  <si>
    <t>From bottom edge to top of slit</t>
  </si>
  <si>
    <t>Loop Label Placement at Sideseam</t>
  </si>
  <si>
    <t>VỊ TRÍ NHÃN CỜ TẠI SƯỜN NGOÀI</t>
  </si>
  <si>
    <t>Bottom edge to bottom of loop label, at the WL side seam</t>
  </si>
  <si>
    <t>MÉP LAI ĐẾN MÉP NHÃN, TẠI ĐƯỜNG MAY SƯỜN TRÁI NGƯỜI MẶC</t>
  </si>
  <si>
    <t>CODE</t>
  </si>
  <si>
    <t xml:space="preserve">CRITICAL  </t>
  </si>
  <si>
    <t>VẢI CHÍNH + VIỀN CỔ</t>
  </si>
  <si>
    <t>ALD WOVEN TOP INSERT LABEL (SMALL) CODE: ALD-ML133</t>
  </si>
  <si>
    <t>CHỈ 40/2 MAY NHÃN</t>
  </si>
  <si>
    <t xml:space="preserve">PROTO- RCVD   </t>
  </si>
  <si>
    <t>MAY KẸP GIỮA CỔ SAU</t>
  </si>
  <si>
    <t xml:space="preserve">FIT- RCVD   </t>
  </si>
  <si>
    <t>Across Front/Across Back Position from HPS</t>
  </si>
  <si>
    <t>Straight Down from HPS, Seam Center to Seam Center</t>
  </si>
  <si>
    <t>26 1/2 in</t>
  </si>
  <si>
    <t>16 1/2 in</t>
  </si>
  <si>
    <t>21 3/4 in</t>
  </si>
  <si>
    <t>33 5/8 in</t>
  </si>
  <si>
    <t>9 1/4 in</t>
  </si>
  <si>
    <t>VỊ TRÍ ĐO NGANG NGỰC/ NGANG LƯNG TỪ ĐỈNH VAI</t>
  </si>
  <si>
    <t>HẠ THẲNG TỪ CAO VAI, ĐO TỪ ĐƯỜNG MAY ĐẾN ĐƯỜNG MAY</t>
  </si>
  <si>
    <t>Added
THÊM</t>
  </si>
  <si>
    <t>Back to Spec
ĐIỀU CHỈNH THÔNG SỐ TRONG DUNG SAI</t>
  </si>
  <si>
    <t>TUYỀN TRƯƠNG -252</t>
  </si>
  <si>
    <t>A15 SS25 G2735</t>
  </si>
  <si>
    <t>PAUL'S SAMPLE</t>
  </si>
  <si>
    <t>TOP/SMS</t>
  </si>
  <si>
    <t>CHÚ Ý: VUI LÒNG ĐỌC KĨ PHẦN GÓP Ý CỦA KHÁCH HÀNG Ở TRANG GÓP Ý TRƯỚC KHI TIẾN HÀNH SẢN XUẤT</t>
  </si>
  <si>
    <t xml:space="preserve">THÔNG SỐ FULL SIZE </t>
  </si>
  <si>
    <t>N0</t>
  </si>
  <si>
    <t xml:space="preserve">POINT OF MEASURE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</si>
  <si>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VỊ TRÍ ĐO</t>
  </si>
  <si>
    <t>QUY CÁCH ĐO</t>
  </si>
  <si>
    <t xml:space="preserve"> TYPE  </t>
  </si>
  <si>
    <t>MER.QT-4.BM4</t>
  </si>
  <si>
    <t>02</t>
  </si>
  <si>
    <t>01/01</t>
  </si>
  <si>
    <t>PP MEETING DATE</t>
  </si>
  <si>
    <t>CUSTOMER</t>
  </si>
  <si>
    <t>SEASON</t>
  </si>
  <si>
    <t>SS25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</si>
  <si>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</si>
  <si>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</si>
  <si>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</si>
  <si>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</si>
  <si>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</si>
  <si>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</si>
  <si>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</si>
  <si>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</si>
  <si>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</si>
  <si>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</si>
  <si>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</si>
  <si>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</si>
  <si>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</si>
  <si>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</si>
  <si>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</si>
  <si>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ALOE WASH</t>
  </si>
  <si>
    <t>COCONUT MILK</t>
  </si>
  <si>
    <t>JET BLACK</t>
  </si>
  <si>
    <t>WYU2308-4 # 100% COTTON MESH</t>
  </si>
  <si>
    <t xml:space="preserve">WYU231024-2#,95% COTTON 5% SPANDEX; 210GSM </t>
  </si>
  <si>
    <t>YE2895</t>
  </si>
  <si>
    <t>K1121</t>
  </si>
  <si>
    <t>BK3295</t>
  </si>
  <si>
    <t>BE8064</t>
  </si>
  <si>
    <t>A15-0761</t>
  </si>
  <si>
    <t>A15-0744/ A15-0717</t>
  </si>
  <si>
    <t>NHÃN THÀNH PHẦN 100% COTTON ALD-COO-683</t>
  </si>
  <si>
    <t>A15-0745</t>
  </si>
  <si>
    <t>A15-0744</t>
  </si>
  <si>
    <t>BAO POLYBAG ALD - 12" X 15" (RECYLCED),ALD-PB01-R</t>
  </si>
  <si>
    <t>ALD-PB01-R</t>
  </si>
  <si>
    <t>A15-0762</t>
  </si>
  <si>
    <t>GẬP ĐÔI, MAY TẠI SƯỜN TRÁI NGƯỜI MẶC, TỪ LAI ÁO LÊN 7 INCH, MAY 
( BÊN NGOÀI ÁO)</t>
  </si>
  <si>
    <t>GẬP ĐÔI, MAY TẠI SƯỜN TRÁI NGƯỜI MẶC,5 INCH TỪ MÉP LAI LÊN  ( BÊN TRONG ÁO)</t>
  </si>
  <si>
    <t>25 3/4 in</t>
  </si>
  <si>
    <t>25 in</t>
  </si>
  <si>
    <t>4 in</t>
  </si>
  <si>
    <t>14 1/4 in</t>
  </si>
  <si>
    <t>14 3/4 in</t>
  </si>
  <si>
    <t>19 1/2 in</t>
  </si>
  <si>
    <t>19 in</t>
  </si>
  <si>
    <t>32 in</t>
  </si>
  <si>
    <t>10 3/4 in</t>
  </si>
  <si>
    <t>8 in</t>
  </si>
  <si>
    <t>6 in</t>
  </si>
  <si>
    <t>4 3/4 in</t>
  </si>
  <si>
    <t>3 1/4 in</t>
  </si>
  <si>
    <t>26 5/8 in</t>
  </si>
  <si>
    <t>25 7/8 in</t>
  </si>
  <si>
    <t>4 1/8 in</t>
  </si>
  <si>
    <t>17 1/4 in</t>
  </si>
  <si>
    <t>15 in</t>
  </si>
  <si>
    <t>15 1/2 in</t>
  </si>
  <si>
    <t>20 1/2 in</t>
  </si>
  <si>
    <t>20 in</t>
  </si>
  <si>
    <t>33 in</t>
  </si>
  <si>
    <t>11 1/8 in</t>
  </si>
  <si>
    <t>8 3/8 in</t>
  </si>
  <si>
    <t>6 1/4 in</t>
  </si>
  <si>
    <t>5 in</t>
  </si>
  <si>
    <t>3 1/2 in</t>
  </si>
  <si>
    <t>7 1/4 in</t>
  </si>
  <si>
    <t>28 3/8 in</t>
  </si>
  <si>
    <t>27 5/8 in</t>
  </si>
  <si>
    <t>4 3/8 in</t>
  </si>
  <si>
    <t>7 1/2 in</t>
  </si>
  <si>
    <t>18 3/4 in</t>
  </si>
  <si>
    <t>17 in</t>
  </si>
  <si>
    <t>22 1/2 in</t>
  </si>
  <si>
    <t>22 in</t>
  </si>
  <si>
    <t>35 in</t>
  </si>
  <si>
    <t>11 7/8 in</t>
  </si>
  <si>
    <t>9 1/8 in</t>
  </si>
  <si>
    <t>5 1/2 in</t>
  </si>
  <si>
    <t>29 1/4 in</t>
  </si>
  <si>
    <t>28 1/2 in</t>
  </si>
  <si>
    <t>4 1/2 in</t>
  </si>
  <si>
    <t>7 3/4 in</t>
  </si>
  <si>
    <t>19 3/4 in</t>
  </si>
  <si>
    <t>17 1/2 in</t>
  </si>
  <si>
    <t>24 in</t>
  </si>
  <si>
    <t>23 1/2 in</t>
  </si>
  <si>
    <t>36 in</t>
  </si>
  <si>
    <t>12 3/8 in</t>
  </si>
  <si>
    <t>9 5/8 in</t>
  </si>
  <si>
    <t>7 1/8 in</t>
  </si>
  <si>
    <t>5 7/8 in</t>
  </si>
  <si>
    <t>30 1/8 in</t>
  </si>
  <si>
    <t>29 3/8 in</t>
  </si>
  <si>
    <t>4 5/8 in</t>
  </si>
  <si>
    <t>20 3/4 in</t>
  </si>
  <si>
    <t>18 1/2 in</t>
  </si>
  <si>
    <t>25 1/2 in</t>
  </si>
  <si>
    <t>37 in</t>
  </si>
  <si>
    <t>12 7/8 in</t>
  </si>
  <si>
    <t>10 1/8 in</t>
  </si>
  <si>
    <r>
      <t xml:space="preserve">ALSS25P0732003U00F, LOT 2, ÁNH A, CẤP 275M
</t>
    </r>
    <r>
      <rPr>
        <b/>
        <u/>
        <sz val="28"/>
        <color theme="1"/>
        <rFont val="Muli"/>
      </rPr>
      <t>VẢI LOANG ĐI SƠ ĐỒ ĐỐI CHIỀU</t>
    </r>
  </si>
  <si>
    <t>ALSS25P0732004U00F
DỰ KIẾN NGÀY 8/JAN</t>
  </si>
  <si>
    <t>ALSS25P0732005U00F, LOT 3, ÁNH A, CẤP 450M</t>
  </si>
  <si>
    <t>ALSS25P0732006U00F
DƯ KIẾN 8/JAN VỀ</t>
  </si>
  <si>
    <t>TÁC NGHIỆP SẢN XUÂT: QUY CÁCH MAY THAM KHẢO THEO ÁO MẪU PPS MÃ SS25CT038 MÀU COCONUT MILK CHUYỂN CÙNG TÁC NGHIỆP</t>
  </si>
  <si>
    <r>
      <t xml:space="preserve">ALSS25P0732003U00F, LOT 2, ÁNH A, CẤP 275M TRIỆT TIÊU
</t>
    </r>
    <r>
      <rPr>
        <b/>
        <u/>
        <sz val="28"/>
        <color theme="1"/>
        <rFont val="Muli"/>
      </rPr>
      <t>VẢI LOANG ĐI SƠ ĐỒ ĐỐI CHIỀU</t>
    </r>
  </si>
  <si>
    <t>TÁC NGHIỆP SẢN XUÂT: QUY CÁCH MAY THAM KHẢO THEO ÁO MẪU PPS MÃ SS25CT038 MÀU COCONUT MILK CHUYỂN CÙNG TÁC NGHIỆP ( 26-DEC-2024)</t>
  </si>
  <si>
    <t>ALSS25P0732002U00F DỰ KIẾN 13-JAN</t>
  </si>
  <si>
    <t>ALSS25P0732001U00F, LOT 1, CẤP 458M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</si>
</sst>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</numFmts>
  <fonts count="9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sz val="22"/>
      <color theme="1"/>
      <name val="Muli"/>
    </font>
    <font>
      <sz val="11"/>
      <color rgb="FF000000"/>
      <name val="Calibri"/>
      <family val="2"/>
    </font>
    <font>
      <b/>
      <sz val="22"/>
      <color indexed="8"/>
      <name val="Muli"/>
    </font>
    <font>
      <b/>
      <sz val="20"/>
      <name val="Muli"/>
    </font>
    <font>
      <sz val="20"/>
      <name val="Muli"/>
    </font>
    <font>
      <b/>
      <sz val="40"/>
      <name val="Muli"/>
    </font>
    <font>
      <b/>
      <sz val="46"/>
      <name val="Muli"/>
    </font>
    <font>
      <b/>
      <sz val="28"/>
      <color indexed="48"/>
      <name val="Muli"/>
    </font>
    <font>
      <b/>
      <sz val="28"/>
      <color theme="9" tint="-0.249977111117893"/>
      <name val="Muli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28"/>
      <name val="Muli"/>
    </font>
    <font>
      <b/>
      <u/>
      <sz val="36"/>
      <name val="Muli"/>
    </font>
    <font>
      <sz val="10"/>
      <color rgb="FF000000"/>
      <name val="Times New Roman"/>
      <family val="1"/>
    </font>
    <font>
      <sz val="14"/>
      <name val="Arial"/>
      <family val="2"/>
    </font>
    <font>
      <sz val="14"/>
      <color rgb="FF052937"/>
      <name val="Arial"/>
      <family val="2"/>
    </font>
    <font>
      <b/>
      <sz val="14"/>
      <name val="Arial"/>
      <family val="2"/>
    </font>
    <font>
      <b/>
      <sz val="14"/>
      <color rgb="FF052937"/>
      <name val="Arial"/>
      <family val="2"/>
    </font>
    <font>
      <b/>
      <sz val="14"/>
      <color theme="1"/>
      <name val="Arial"/>
      <family val="2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48"/>
      <name val="Muli"/>
    </font>
    <font>
      <b/>
      <sz val="26"/>
      <color theme="9" tint="-0.249977111117893"/>
      <name val="Muli"/>
    </font>
    <font>
      <b/>
      <sz val="20"/>
      <color indexed="48"/>
      <name val="Muli"/>
    </font>
    <font>
      <b/>
      <sz val="20"/>
      <color rgb="FF0070C0"/>
      <name val="Muli"/>
    </font>
    <font>
      <b/>
      <u/>
      <sz val="28"/>
      <color theme="1"/>
      <name val="Muli"/>
    </font>
    <font>
      <sz val="24"/>
      <color rgb="FF000000"/>
      <name val="Calibri"/>
      <family val="2"/>
      <scheme val="minor"/>
    </font>
    <font>
      <b/>
      <sz val="48"/>
      <color rgb="FF000000"/>
      <name val="Calibri"/>
      <family val="2"/>
      <scheme val="minor"/>
    </font>
    <font>
      <b/>
      <sz val="36"/>
      <name val="Calibri"/>
      <family val="2"/>
      <scheme val="minor"/>
    </font>
    <font>
      <b/>
      <sz val="24"/>
      <name val="Calibri"/>
      <family val="2"/>
      <scheme val="minor"/>
    </font>
    <font>
      <b/>
      <sz val="22"/>
      <color rgb="FF000000"/>
      <name val="Times New Roman"/>
      <family val="1"/>
    </font>
    <font>
      <b/>
      <sz val="22"/>
      <color theme="1"/>
      <name val="Times New Roman"/>
      <family val="1"/>
    </font>
    <font>
      <sz val="22"/>
      <color rgb="FF000000"/>
      <name val="Muli"/>
    </font>
    <font>
      <b/>
      <sz val="22"/>
      <name val="Arial"/>
      <family val="2"/>
    </font>
    <font>
      <sz val="22"/>
      <color rgb="FF052937"/>
      <name val="Arial MT"/>
      <family val="2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b/>
      <sz val="18"/>
      <name val="Muli"/>
    </font>
    <font>
      <i/>
      <sz val="12"/>
      <name val="Muli"/>
    </font>
    <font>
      <b/>
      <sz val="36"/>
      <color theme="9" tint="-0.249977111117893"/>
      <name val="Muli"/>
    </font>
    <font>
      <b/>
      <sz val="28"/>
      <color theme="1"/>
      <name val="Muli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F5FAFF"/>
      </patternFill>
    </fill>
    <fill>
      <patternFill patternType="solid">
        <fgColor rgb="FFF0FFF1"/>
      </patternFill>
    </fill>
    <fill>
      <patternFill patternType="solid">
        <fgColor rgb="FFFFEFF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2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8" applyNumberFormat="0" applyProtection="0">
      <alignment horizontal="right" vertical="center"/>
    </xf>
    <xf numFmtId="0" fontId="2" fillId="8" borderId="18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9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2" fillId="0" borderId="0"/>
    <xf numFmtId="0" fontId="52" fillId="0" borderId="0"/>
    <xf numFmtId="0" fontId="10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" fillId="0" borderId="0"/>
  </cellStyleXfs>
  <cellXfs count="388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3" fontId="33" fillId="2" borderId="3" xfId="0" applyNumberFormat="1" applyFont="1" applyFill="1" applyBorder="1" applyAlignment="1">
      <alignment horizontal="center" vertical="center"/>
    </xf>
    <xf numFmtId="0" fontId="34" fillId="2" borderId="0" xfId="0" applyFont="1" applyFill="1" applyAlignment="1">
      <alignment vertical="center"/>
    </xf>
    <xf numFmtId="0" fontId="20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20" fillId="2" borderId="0" xfId="0" applyFont="1" applyFill="1" applyAlignment="1">
      <alignment horizontal="center" vertical="center" wrapText="1"/>
    </xf>
    <xf numFmtId="0" fontId="36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6" fillId="2" borderId="0" xfId="0" applyFont="1" applyFill="1" applyAlignment="1">
      <alignment vertical="center" wrapText="1"/>
    </xf>
    <xf numFmtId="0" fontId="36" fillId="2" borderId="0" xfId="0" applyFont="1" applyFill="1" applyAlignment="1">
      <alignment horizontal="center" vertical="center"/>
    </xf>
    <xf numFmtId="0" fontId="36" fillId="2" borderId="3" xfId="0" applyFont="1" applyFill="1" applyBorder="1" applyAlignment="1">
      <alignment vertical="center"/>
    </xf>
    <xf numFmtId="0" fontId="36" fillId="2" borderId="3" xfId="0" applyFont="1" applyFill="1" applyBorder="1" applyAlignment="1">
      <alignment vertical="center" wrapText="1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20" fillId="2" borderId="31" xfId="0" applyFont="1" applyFill="1" applyBorder="1" applyAlignment="1">
      <alignment vertical="center"/>
    </xf>
    <xf numFmtId="0" fontId="21" fillId="2" borderId="31" xfId="0" applyFont="1" applyFill="1" applyBorder="1" applyAlignment="1">
      <alignment vertical="center" wrapText="1"/>
    </xf>
    <xf numFmtId="0" fontId="20" fillId="2" borderId="32" xfId="0" applyFont="1" applyFill="1" applyBorder="1" applyAlignment="1">
      <alignment vertical="center"/>
    </xf>
    <xf numFmtId="0" fontId="40" fillId="0" borderId="0" xfId="2" applyFont="1" applyAlignment="1">
      <alignment vertical="center"/>
    </xf>
    <xf numFmtId="0" fontId="41" fillId="0" borderId="0" xfId="2" applyFont="1" applyAlignment="1">
      <alignment vertical="center"/>
    </xf>
    <xf numFmtId="0" fontId="42" fillId="0" borderId="0" xfId="2" applyFont="1" applyAlignment="1">
      <alignment vertical="center"/>
    </xf>
    <xf numFmtId="0" fontId="41" fillId="0" borderId="0" xfId="2" applyFont="1" applyAlignment="1">
      <alignment horizontal="left" vertical="center"/>
    </xf>
    <xf numFmtId="0" fontId="41" fillId="0" borderId="0" xfId="2" applyFont="1" applyAlignment="1">
      <alignment horizontal="center" vertical="center"/>
    </xf>
    <xf numFmtId="0" fontId="44" fillId="0" borderId="0" xfId="2" applyFont="1" applyAlignment="1">
      <alignment vertical="center"/>
    </xf>
    <xf numFmtId="0" fontId="43" fillId="0" borderId="0" xfId="2" applyFont="1" applyAlignment="1">
      <alignment vertical="center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/>
    </xf>
    <xf numFmtId="0" fontId="22" fillId="5" borderId="15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vertical="center"/>
    </xf>
    <xf numFmtId="0" fontId="48" fillId="2" borderId="0" xfId="0" applyFont="1" applyFill="1" applyAlignment="1">
      <alignment horizontal="left" vertical="center"/>
    </xf>
    <xf numFmtId="0" fontId="48" fillId="2" borderId="0" xfId="0" applyFont="1" applyFill="1" applyAlignment="1">
      <alignment vertical="center"/>
    </xf>
    <xf numFmtId="0" fontId="48" fillId="2" borderId="0" xfId="0" applyFont="1" applyFill="1" applyAlignment="1">
      <alignment vertical="center" wrapText="1"/>
    </xf>
    <xf numFmtId="0" fontId="49" fillId="3" borderId="0" xfId="0" applyFont="1" applyFill="1" applyAlignment="1">
      <alignment vertical="center"/>
    </xf>
    <xf numFmtId="0" fontId="49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6" fillId="2" borderId="0" xfId="0" quotePrefix="1" applyFont="1" applyFill="1" applyAlignment="1">
      <alignment horizontal="left" vertical="center"/>
    </xf>
    <xf numFmtId="0" fontId="51" fillId="0" borderId="0" xfId="0" applyFont="1" applyAlignment="1">
      <alignment vertical="center"/>
    </xf>
    <xf numFmtId="0" fontId="51" fillId="0" borderId="0" xfId="0" applyFont="1" applyAlignment="1">
      <alignment vertical="center" wrapText="1"/>
    </xf>
    <xf numFmtId="1" fontId="26" fillId="2" borderId="0" xfId="0" applyNumberFormat="1" applyFont="1" applyFill="1" applyAlignment="1">
      <alignment vertical="center" wrapText="1"/>
    </xf>
    <xf numFmtId="0" fontId="26" fillId="2" borderId="0" xfId="0" quotePrefix="1" applyFont="1" applyFill="1" applyAlignment="1">
      <alignment horizontal="left" vertical="center" wrapText="1"/>
    </xf>
    <xf numFmtId="0" fontId="27" fillId="2" borderId="36" xfId="0" applyFont="1" applyFill="1" applyBorder="1" applyAlignment="1">
      <alignment vertical="center"/>
    </xf>
    <xf numFmtId="0" fontId="56" fillId="3" borderId="0" xfId="0" applyFont="1" applyFill="1" applyAlignment="1">
      <alignment vertical="center"/>
    </xf>
    <xf numFmtId="0" fontId="57" fillId="15" borderId="0" xfId="0" applyFont="1" applyFill="1" applyAlignment="1">
      <alignment horizontal="center" vertical="center"/>
    </xf>
    <xf numFmtId="0" fontId="57" fillId="3" borderId="0" xfId="0" applyFont="1" applyFill="1" applyAlignment="1">
      <alignment vertical="center"/>
    </xf>
    <xf numFmtId="1" fontId="57" fillId="15" borderId="0" xfId="0" applyNumberFormat="1" applyFont="1" applyFill="1" applyAlignment="1">
      <alignment vertical="center"/>
    </xf>
    <xf numFmtId="0" fontId="44" fillId="0" borderId="37" xfId="2" applyFont="1" applyBorder="1" applyAlignment="1">
      <alignment horizontal="center" vertical="center" wrapText="1"/>
    </xf>
    <xf numFmtId="0" fontId="42" fillId="2" borderId="37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8" xfId="0" applyFont="1" applyFill="1" applyBorder="1" applyAlignment="1">
      <alignment horizontal="center" vertical="center"/>
    </xf>
    <xf numFmtId="0" fontId="28" fillId="2" borderId="36" xfId="0" applyFont="1" applyFill="1" applyBorder="1" applyAlignment="1">
      <alignment horizontal="left" vertical="center"/>
    </xf>
    <xf numFmtId="1" fontId="26" fillId="2" borderId="38" xfId="0" applyNumberFormat="1" applyFont="1" applyFill="1" applyBorder="1" applyAlignment="1">
      <alignment vertical="center" wrapText="1"/>
    </xf>
    <xf numFmtId="1" fontId="26" fillId="2" borderId="37" xfId="0" applyNumberFormat="1" applyFont="1" applyFill="1" applyBorder="1" applyAlignment="1">
      <alignment vertical="center" wrapText="1"/>
    </xf>
    <xf numFmtId="1" fontId="43" fillId="5" borderId="37" xfId="2" applyNumberFormat="1" applyFont="1" applyFill="1" applyBorder="1" applyAlignment="1">
      <alignment horizontal="center" vertical="center" wrapText="1"/>
    </xf>
    <xf numFmtId="0" fontId="58" fillId="2" borderId="1" xfId="0" applyFont="1" applyFill="1" applyBorder="1" applyAlignment="1">
      <alignment horizontal="center" vertical="center"/>
    </xf>
    <xf numFmtId="0" fontId="59" fillId="3" borderId="0" xfId="0" applyFont="1" applyFill="1" applyAlignment="1">
      <alignment vertical="center"/>
    </xf>
    <xf numFmtId="0" fontId="43" fillId="4" borderId="1" xfId="0" quotePrefix="1" applyFont="1" applyFill="1" applyBorder="1" applyAlignment="1">
      <alignment horizontal="center" vertical="center"/>
    </xf>
    <xf numFmtId="0" fontId="44" fillId="2" borderId="0" xfId="0" applyFont="1" applyFill="1" applyAlignment="1">
      <alignment vertical="center"/>
    </xf>
    <xf numFmtId="0" fontId="59" fillId="2" borderId="1" xfId="0" applyFont="1" applyFill="1" applyBorder="1" applyAlignment="1">
      <alignment horizontal="left" vertical="center"/>
    </xf>
    <xf numFmtId="0" fontId="58" fillId="2" borderId="1" xfId="0" applyFont="1" applyFill="1" applyBorder="1" applyAlignment="1">
      <alignment horizontal="left" vertical="center"/>
    </xf>
    <xf numFmtId="0" fontId="43" fillId="2" borderId="2" xfId="0" applyFont="1" applyFill="1" applyBorder="1" applyAlignment="1">
      <alignment horizontal="left" vertical="center"/>
    </xf>
    <xf numFmtId="0" fontId="43" fillId="2" borderId="2" xfId="0" applyFont="1" applyFill="1" applyBorder="1" applyAlignment="1">
      <alignment vertical="center"/>
    </xf>
    <xf numFmtId="3" fontId="43" fillId="2" borderId="2" xfId="0" applyNumberFormat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15" borderId="0" xfId="0" applyFont="1" applyFill="1" applyAlignment="1">
      <alignment horizontal="center" vertical="center"/>
    </xf>
    <xf numFmtId="0" fontId="43" fillId="3" borderId="0" xfId="0" applyFont="1" applyFill="1" applyAlignment="1">
      <alignment vertical="center"/>
    </xf>
    <xf numFmtId="1" fontId="43" fillId="15" borderId="0" xfId="0" applyNumberFormat="1" applyFont="1" applyFill="1" applyAlignment="1">
      <alignment vertical="center"/>
    </xf>
    <xf numFmtId="0" fontId="43" fillId="12" borderId="0" xfId="0" applyFont="1" applyFill="1" applyAlignment="1">
      <alignment horizontal="left" vertical="center"/>
    </xf>
    <xf numFmtId="0" fontId="43" fillId="12" borderId="0" xfId="0" applyFont="1" applyFill="1" applyAlignment="1">
      <alignment horizontal="center" vertical="center"/>
    </xf>
    <xf numFmtId="1" fontId="43" fillId="12" borderId="0" xfId="0" applyNumberFormat="1" applyFont="1" applyFill="1" applyAlignment="1">
      <alignment horizontal="right" vertical="center"/>
    </xf>
    <xf numFmtId="0" fontId="60" fillId="0" borderId="0" xfId="0" applyFont="1"/>
    <xf numFmtId="0" fontId="61" fillId="0" borderId="0" xfId="0" applyFont="1"/>
    <xf numFmtId="1" fontId="50" fillId="0" borderId="37" xfId="1" applyNumberFormat="1" applyFont="1" applyBorder="1" applyAlignment="1">
      <alignment horizontal="center" vertical="center" wrapText="1"/>
    </xf>
    <xf numFmtId="1" fontId="26" fillId="2" borderId="37" xfId="0" applyNumberFormat="1" applyFont="1" applyFill="1" applyBorder="1" applyAlignment="1">
      <alignment horizontal="center" vertical="center"/>
    </xf>
    <xf numFmtId="165" fontId="26" fillId="2" borderId="37" xfId="0" applyNumberFormat="1" applyFont="1" applyFill="1" applyBorder="1" applyAlignment="1">
      <alignment horizontal="center" vertical="center"/>
    </xf>
    <xf numFmtId="1" fontId="27" fillId="2" borderId="37" xfId="0" applyNumberFormat="1" applyFont="1" applyFill="1" applyBorder="1" applyAlignment="1">
      <alignment horizontal="center" vertical="center"/>
    </xf>
    <xf numFmtId="1" fontId="53" fillId="0" borderId="37" xfId="1" applyNumberFormat="1" applyFont="1" applyBorder="1" applyAlignment="1">
      <alignment horizontal="center" vertical="center" wrapText="1"/>
    </xf>
    <xf numFmtId="0" fontId="43" fillId="15" borderId="0" xfId="0" applyFont="1" applyFill="1" applyAlignment="1">
      <alignment horizontal="left" vertical="center"/>
    </xf>
    <xf numFmtId="0" fontId="26" fillId="2" borderId="37" xfId="0" applyFont="1" applyFill="1" applyBorder="1" applyAlignment="1">
      <alignment horizontal="center" vertical="center"/>
    </xf>
    <xf numFmtId="2" fontId="26" fillId="2" borderId="37" xfId="0" applyNumberFormat="1" applyFont="1" applyFill="1" applyBorder="1" applyAlignment="1">
      <alignment horizontal="center" vertical="center"/>
    </xf>
    <xf numFmtId="1" fontId="27" fillId="2" borderId="0" xfId="0" applyNumberFormat="1" applyFont="1" applyFill="1" applyAlignment="1">
      <alignment horizontal="center" vertical="center"/>
    </xf>
    <xf numFmtId="0" fontId="46" fillId="5" borderId="37" xfId="2" applyFont="1" applyFill="1" applyBorder="1" applyAlignment="1">
      <alignment horizontal="center" vertical="center" wrapText="1"/>
    </xf>
    <xf numFmtId="0" fontId="45" fillId="0" borderId="0" xfId="2" applyFont="1" applyAlignment="1">
      <alignment vertical="center"/>
    </xf>
    <xf numFmtId="0" fontId="45" fillId="0" borderId="37" xfId="2" quotePrefix="1" applyFont="1" applyBorder="1" applyAlignment="1">
      <alignment horizontal="center" vertical="center" wrapText="1"/>
    </xf>
    <xf numFmtId="0" fontId="21" fillId="5" borderId="37" xfId="2" applyFont="1" applyFill="1" applyBorder="1" applyAlignment="1">
      <alignment horizontal="center" vertical="center" wrapText="1"/>
    </xf>
    <xf numFmtId="0" fontId="44" fillId="2" borderId="0" xfId="0" applyFont="1" applyFill="1" applyAlignment="1">
      <alignment horizontal="left" vertical="center"/>
    </xf>
    <xf numFmtId="0" fontId="62" fillId="2" borderId="0" xfId="0" applyFont="1" applyFill="1" applyAlignment="1">
      <alignment horizontal="left" vertical="center"/>
    </xf>
    <xf numFmtId="0" fontId="44" fillId="2" borderId="0" xfId="0" applyFont="1" applyFill="1" applyAlignment="1">
      <alignment vertical="center" wrapText="1"/>
    </xf>
    <xf numFmtId="0" fontId="43" fillId="2" borderId="0" xfId="0" applyFont="1" applyFill="1" applyAlignment="1">
      <alignment vertical="center" wrapText="1"/>
    </xf>
    <xf numFmtId="0" fontId="45" fillId="2" borderId="0" xfId="0" applyFont="1" applyFill="1" applyAlignment="1">
      <alignment horizontal="left" vertical="center"/>
    </xf>
    <xf numFmtId="0" fontId="63" fillId="2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left" vertical="center"/>
    </xf>
    <xf numFmtId="0" fontId="26" fillId="2" borderId="37" xfId="0" applyFont="1" applyFill="1" applyBorder="1" applyAlignment="1">
      <alignment horizontal="center" vertical="center" wrapText="1"/>
    </xf>
    <xf numFmtId="0" fontId="27" fillId="0" borderId="37" xfId="0" quotePrefix="1" applyFont="1" applyBorder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46" fillId="13" borderId="38" xfId="2" applyFont="1" applyFill="1" applyBorder="1" applyAlignment="1">
      <alignment horizontal="center" vertical="center" wrapText="1"/>
    </xf>
    <xf numFmtId="0" fontId="46" fillId="13" borderId="39" xfId="2" applyFont="1" applyFill="1" applyBorder="1" applyAlignment="1">
      <alignment horizontal="center" vertical="center" wrapText="1"/>
    </xf>
    <xf numFmtId="0" fontId="43" fillId="5" borderId="37" xfId="2" applyFont="1" applyFill="1" applyBorder="1" applyAlignment="1">
      <alignment horizontal="center" vertical="center" wrapText="1"/>
    </xf>
    <xf numFmtId="0" fontId="45" fillId="0" borderId="37" xfId="2" applyFont="1" applyBorder="1" applyAlignment="1">
      <alignment horizontal="center" vertical="center" wrapText="1"/>
    </xf>
    <xf numFmtId="1" fontId="43" fillId="0" borderId="37" xfId="2" applyNumberFormat="1" applyFont="1" applyBorder="1" applyAlignment="1">
      <alignment horizontal="center" vertical="center" wrapText="1"/>
    </xf>
    <xf numFmtId="0" fontId="65" fillId="0" borderId="37" xfId="0" applyFont="1" applyBorder="1" applyAlignment="1">
      <alignment horizontal="left" vertical="top" wrapText="1"/>
    </xf>
    <xf numFmtId="0" fontId="65" fillId="0" borderId="37" xfId="0" applyFont="1" applyBorder="1" applyAlignment="1">
      <alignment vertical="top" wrapText="1"/>
    </xf>
    <xf numFmtId="0" fontId="67" fillId="0" borderId="37" xfId="0" applyFont="1" applyBorder="1" applyAlignment="1">
      <alignment vertical="top" wrapText="1"/>
    </xf>
    <xf numFmtId="0" fontId="65" fillId="16" borderId="37" xfId="0" applyFont="1" applyFill="1" applyBorder="1" applyAlignment="1">
      <alignment vertical="top" wrapText="1"/>
    </xf>
    <xf numFmtId="0" fontId="65" fillId="18" borderId="37" xfId="0" applyFont="1" applyFill="1" applyBorder="1" applyAlignment="1">
      <alignment vertical="top" wrapText="1"/>
    </xf>
    <xf numFmtId="0" fontId="65" fillId="17" borderId="37" xfId="0" applyFont="1" applyFill="1" applyBorder="1" applyAlignment="1">
      <alignment vertical="top" wrapText="1"/>
    </xf>
    <xf numFmtId="0" fontId="60" fillId="0" borderId="37" xfId="0" applyFont="1" applyBorder="1" applyAlignment="1">
      <alignment vertical="top" wrapText="1"/>
    </xf>
    <xf numFmtId="0" fontId="67" fillId="0" borderId="37" xfId="0" applyFont="1" applyBorder="1" applyAlignment="1">
      <alignment horizontal="left" vertical="top"/>
    </xf>
    <xf numFmtId="0" fontId="60" fillId="0" borderId="37" xfId="0" applyFont="1" applyBorder="1" applyAlignment="1">
      <alignment horizontal="left" vertical="top"/>
    </xf>
    <xf numFmtId="0" fontId="61" fillId="0" borderId="37" xfId="0" applyFont="1" applyBorder="1" applyAlignment="1">
      <alignment horizontal="left" vertical="top"/>
    </xf>
    <xf numFmtId="0" fontId="69" fillId="0" borderId="37" xfId="0" applyFont="1" applyBorder="1" applyAlignment="1">
      <alignment horizontal="left" vertical="top"/>
    </xf>
    <xf numFmtId="0" fontId="69" fillId="0" borderId="37" xfId="0" applyFont="1" applyBorder="1" applyAlignment="1">
      <alignment horizontal="center" vertical="top" wrapText="1"/>
    </xf>
    <xf numFmtId="0" fontId="65" fillId="0" borderId="37" xfId="0" applyFont="1" applyBorder="1" applyAlignment="1">
      <alignment vertical="center" wrapText="1"/>
    </xf>
    <xf numFmtId="0" fontId="67" fillId="0" borderId="37" xfId="0" applyFont="1" applyBorder="1" applyAlignment="1">
      <alignment vertical="center" wrapText="1"/>
    </xf>
    <xf numFmtId="0" fontId="65" fillId="0" borderId="37" xfId="0" applyFont="1" applyBorder="1" applyAlignment="1">
      <alignment horizontal="left" vertical="center" wrapText="1"/>
    </xf>
    <xf numFmtId="0" fontId="67" fillId="0" borderId="37" xfId="0" applyFont="1" applyBorder="1" applyAlignment="1">
      <alignment horizontal="left" vertical="center" wrapText="1"/>
    </xf>
    <xf numFmtId="0" fontId="60" fillId="0" borderId="0" xfId="0" applyFont="1" applyAlignment="1">
      <alignment vertical="center"/>
    </xf>
    <xf numFmtId="0" fontId="60" fillId="0" borderId="37" xfId="0" applyFont="1" applyBorder="1" applyAlignment="1">
      <alignment horizontal="left" vertical="center" wrapText="1"/>
    </xf>
    <xf numFmtId="0" fontId="70" fillId="0" borderId="0" xfId="0" applyFont="1" applyAlignment="1">
      <alignment horizontal="left"/>
    </xf>
    <xf numFmtId="0" fontId="71" fillId="0" borderId="0" xfId="0" applyFont="1" applyAlignment="1">
      <alignment horizontal="left"/>
    </xf>
    <xf numFmtId="0" fontId="71" fillId="0" borderId="0" xfId="0" applyFont="1"/>
    <xf numFmtId="0" fontId="66" fillId="0" borderId="37" xfId="0" applyFont="1" applyBorder="1" applyAlignment="1">
      <alignment vertical="top" wrapText="1"/>
    </xf>
    <xf numFmtId="12" fontId="27" fillId="0" borderId="37" xfId="0" quotePrefix="1" applyNumberFormat="1" applyFont="1" applyBorder="1" applyAlignment="1">
      <alignment vertical="center" wrapText="1"/>
    </xf>
    <xf numFmtId="1" fontId="27" fillId="2" borderId="37" xfId="0" applyNumberFormat="1" applyFont="1" applyFill="1" applyBorder="1" applyAlignment="1">
      <alignment vertical="center" wrapText="1"/>
    </xf>
    <xf numFmtId="12" fontId="27" fillId="0" borderId="38" xfId="0" quotePrefix="1" applyNumberFormat="1" applyFont="1" applyBorder="1" applyAlignment="1">
      <alignment vertical="center" wrapText="1"/>
    </xf>
    <xf numFmtId="0" fontId="27" fillId="2" borderId="36" xfId="0" applyFont="1" applyFill="1" applyBorder="1" applyAlignment="1" applyProtection="1">
      <alignment vertical="center"/>
      <protection hidden="1"/>
    </xf>
    <xf numFmtId="0" fontId="28" fillId="2" borderId="36" xfId="0" applyFont="1" applyFill="1" applyBorder="1" applyAlignment="1">
      <alignment horizontal="left" vertical="center" wrapText="1"/>
    </xf>
    <xf numFmtId="0" fontId="27" fillId="2" borderId="36" xfId="0" applyFont="1" applyFill="1" applyBorder="1" applyAlignment="1">
      <alignment horizontal="left" vertical="center"/>
    </xf>
    <xf numFmtId="15" fontId="27" fillId="2" borderId="36" xfId="0" applyNumberFormat="1" applyFont="1" applyFill="1" applyBorder="1" applyAlignment="1">
      <alignment horizontal="left" vertical="center"/>
    </xf>
    <xf numFmtId="15" fontId="27" fillId="2" borderId="36" xfId="0" applyNumberFormat="1" applyFont="1" applyFill="1" applyBorder="1" applyAlignment="1">
      <alignment horizontal="left" vertical="center" wrapText="1"/>
    </xf>
    <xf numFmtId="164" fontId="27" fillId="2" borderId="36" xfId="0" quotePrefix="1" applyNumberFormat="1" applyFont="1" applyFill="1" applyBorder="1" applyAlignment="1">
      <alignment horizontal="left" vertical="center"/>
    </xf>
    <xf numFmtId="0" fontId="27" fillId="2" borderId="36" xfId="0" applyFont="1" applyFill="1" applyBorder="1" applyAlignment="1">
      <alignment horizontal="center" vertical="center" wrapText="1"/>
    </xf>
    <xf numFmtId="0" fontId="27" fillId="2" borderId="36" xfId="0" applyFont="1" applyFill="1" applyBorder="1" applyAlignment="1">
      <alignment horizontal="center" vertical="center"/>
    </xf>
    <xf numFmtId="0" fontId="27" fillId="2" borderId="36" xfId="0" applyFont="1" applyFill="1" applyBorder="1" applyAlignment="1">
      <alignment vertical="center" wrapText="1"/>
    </xf>
    <xf numFmtId="1" fontId="27" fillId="0" borderId="37" xfId="1" applyNumberFormat="1" applyFont="1" applyBorder="1" applyAlignment="1">
      <alignment horizontal="center" vertical="center" wrapText="1"/>
    </xf>
    <xf numFmtId="0" fontId="27" fillId="0" borderId="37" xfId="0" applyFont="1" applyBorder="1" applyAlignment="1">
      <alignment horizontal="center" vertical="center"/>
    </xf>
    <xf numFmtId="0" fontId="27" fillId="2" borderId="37" xfId="0" applyFont="1" applyFill="1" applyBorder="1" applyAlignment="1">
      <alignment horizontal="center" vertical="center"/>
    </xf>
    <xf numFmtId="0" fontId="27" fillId="0" borderId="40" xfId="0" quotePrefix="1" applyFont="1" applyBorder="1" applyAlignment="1">
      <alignment horizontal="center" vertical="center"/>
    </xf>
    <xf numFmtId="0" fontId="27" fillId="2" borderId="37" xfId="0" quotePrefix="1" applyFont="1" applyFill="1" applyBorder="1" applyAlignment="1">
      <alignment horizontal="left" vertical="center"/>
    </xf>
    <xf numFmtId="0" fontId="43" fillId="5" borderId="37" xfId="2" applyFont="1" applyFill="1" applyBorder="1" applyAlignment="1">
      <alignment horizontal="center" vertical="center"/>
    </xf>
    <xf numFmtId="0" fontId="41" fillId="5" borderId="37" xfId="2" applyFont="1" applyFill="1" applyBorder="1" applyAlignment="1">
      <alignment horizontal="center" vertical="center" wrapText="1"/>
    </xf>
    <xf numFmtId="0" fontId="65" fillId="3" borderId="37" xfId="0" applyFont="1" applyFill="1" applyBorder="1" applyAlignment="1">
      <alignment vertical="top" wrapText="1"/>
    </xf>
    <xf numFmtId="0" fontId="60" fillId="3" borderId="37" xfId="0" applyFont="1" applyFill="1" applyBorder="1" applyAlignment="1">
      <alignment vertical="top" wrapText="1"/>
    </xf>
    <xf numFmtId="0" fontId="66" fillId="3" borderId="37" xfId="0" applyFont="1" applyFill="1" applyBorder="1" applyAlignment="1">
      <alignment vertical="top" wrapText="1"/>
    </xf>
    <xf numFmtId="12" fontId="65" fillId="3" borderId="37" xfId="0" applyNumberFormat="1" applyFont="1" applyFill="1" applyBorder="1" applyAlignment="1">
      <alignment vertical="top" wrapText="1"/>
    </xf>
    <xf numFmtId="12" fontId="60" fillId="0" borderId="0" xfId="0" applyNumberFormat="1" applyFont="1"/>
    <xf numFmtId="0" fontId="73" fillId="2" borderId="1" xfId="0" applyFont="1" applyFill="1" applyBorder="1" applyAlignment="1">
      <alignment horizontal="left" vertical="center"/>
    </xf>
    <xf numFmtId="0" fontId="74" fillId="2" borderId="1" xfId="0" applyFont="1" applyFill="1" applyBorder="1" applyAlignment="1">
      <alignment vertical="center"/>
    </xf>
    <xf numFmtId="0" fontId="21" fillId="2" borderId="2" xfId="0" applyFont="1" applyFill="1" applyBorder="1" applyAlignment="1">
      <alignment vertical="center"/>
    </xf>
    <xf numFmtId="0" fontId="21" fillId="14" borderId="2" xfId="0" applyFont="1" applyFill="1" applyBorder="1" applyAlignment="1">
      <alignment horizontal="center" vertical="center"/>
    </xf>
    <xf numFmtId="0" fontId="75" fillId="14" borderId="2" xfId="0" applyFont="1" applyFill="1" applyBorder="1" applyAlignment="1">
      <alignment vertical="center"/>
    </xf>
    <xf numFmtId="0" fontId="21" fillId="5" borderId="2" xfId="0" applyFont="1" applyFill="1" applyBorder="1" applyAlignment="1">
      <alignment vertical="center"/>
    </xf>
    <xf numFmtId="1" fontId="21" fillId="14" borderId="2" xfId="0" applyNumberFormat="1" applyFont="1" applyFill="1" applyBorder="1" applyAlignment="1">
      <alignment vertical="center"/>
    </xf>
    <xf numFmtId="0" fontId="76" fillId="0" borderId="0" xfId="0" applyFont="1" applyAlignment="1">
      <alignment vertical="center"/>
    </xf>
    <xf numFmtId="0" fontId="77" fillId="0" borderId="0" xfId="64" applyFont="1" applyAlignment="1">
      <alignment horizontal="left" vertical="center"/>
    </xf>
    <xf numFmtId="0" fontId="78" fillId="0" borderId="0" xfId="64" applyFont="1" applyAlignment="1">
      <alignment horizontal="left" vertical="center"/>
    </xf>
    <xf numFmtId="0" fontId="79" fillId="0" borderId="0" xfId="64" applyFont="1" applyAlignment="1">
      <alignment vertical="center" wrapText="1"/>
    </xf>
    <xf numFmtId="0" fontId="80" fillId="0" borderId="0" xfId="64" applyFont="1" applyAlignment="1">
      <alignment vertical="center" wrapText="1"/>
    </xf>
    <xf numFmtId="0" fontId="77" fillId="0" borderId="0" xfId="64" applyFont="1" applyAlignment="1">
      <alignment horizontal="left" vertical="center" wrapText="1"/>
    </xf>
    <xf numFmtId="0" fontId="81" fillId="0" borderId="0" xfId="64" applyFont="1" applyAlignment="1">
      <alignment horizontal="center" vertical="center"/>
    </xf>
    <xf numFmtId="0" fontId="83" fillId="0" borderId="37" xfId="64" applyFont="1" applyBorder="1" applyAlignment="1">
      <alignment horizontal="left" vertical="center"/>
    </xf>
    <xf numFmtId="0" fontId="26" fillId="0" borderId="37" xfId="64" applyFont="1" applyBorder="1" applyAlignment="1">
      <alignment horizontal="left" vertical="center" wrapText="1"/>
    </xf>
    <xf numFmtId="0" fontId="84" fillId="0" borderId="37" xfId="67" applyFont="1" applyBorder="1" applyAlignment="1">
      <alignment horizontal="left" vertical="center" wrapText="1"/>
    </xf>
    <xf numFmtId="0" fontId="83" fillId="0" borderId="37" xfId="64" applyFont="1" applyBorder="1" applyAlignment="1">
      <alignment horizontal="left" vertical="center" wrapText="1"/>
    </xf>
    <xf numFmtId="0" fontId="83" fillId="0" borderId="0" xfId="64" applyFont="1" applyAlignment="1">
      <alignment horizontal="left" vertical="center"/>
    </xf>
    <xf numFmtId="0" fontId="85" fillId="0" borderId="37" xfId="64" applyFont="1" applyBorder="1" applyAlignment="1">
      <alignment horizontal="left" vertical="center" wrapText="1"/>
    </xf>
    <xf numFmtId="0" fontId="64" fillId="0" borderId="0" xfId="64" applyAlignment="1">
      <alignment horizontal="left" vertical="top"/>
    </xf>
    <xf numFmtId="0" fontId="64" fillId="0" borderId="0" xfId="64" applyAlignment="1">
      <alignment horizontal="left" vertical="top" wrapText="1"/>
    </xf>
    <xf numFmtId="0" fontId="35" fillId="0" borderId="0" xfId="59" applyFont="1"/>
    <xf numFmtId="0" fontId="1" fillId="0" borderId="0" xfId="68"/>
    <xf numFmtId="0" fontId="86" fillId="9" borderId="37" xfId="68" applyFont="1" applyFill="1" applyBorder="1" applyAlignment="1">
      <alignment vertical="center"/>
    </xf>
    <xf numFmtId="0" fontId="87" fillId="0" borderId="37" xfId="68" applyFont="1" applyBorder="1" applyAlignment="1">
      <alignment horizontal="center"/>
    </xf>
    <xf numFmtId="0" fontId="87" fillId="0" borderId="37" xfId="68" quotePrefix="1" applyFont="1" applyBorder="1" applyAlignment="1">
      <alignment horizontal="center"/>
    </xf>
    <xf numFmtId="16" fontId="87" fillId="0" borderId="37" xfId="68" quotePrefix="1" applyNumberFormat="1" applyFont="1" applyBorder="1" applyAlignment="1">
      <alignment horizontal="center"/>
    </xf>
    <xf numFmtId="0" fontId="88" fillId="0" borderId="0" xfId="59" applyFont="1" applyAlignment="1">
      <alignment vertical="center"/>
    </xf>
    <xf numFmtId="0" fontId="88" fillId="5" borderId="43" xfId="59" applyFont="1" applyFill="1" applyBorder="1" applyAlignment="1">
      <alignment horizontal="left" vertical="center"/>
    </xf>
    <xf numFmtId="14" fontId="88" fillId="19" borderId="43" xfId="59" applyNumberFormat="1" applyFont="1" applyFill="1" applyBorder="1" applyAlignment="1">
      <alignment horizontal="center" vertical="center"/>
    </xf>
    <xf numFmtId="0" fontId="88" fillId="0" borderId="4" xfId="59" applyFont="1" applyBorder="1" applyAlignment="1">
      <alignment horizontal="center" vertical="center"/>
    </xf>
    <xf numFmtId="0" fontId="88" fillId="19" borderId="43" xfId="59" applyFont="1" applyFill="1" applyBorder="1" applyAlignment="1">
      <alignment horizontal="center" vertical="center"/>
    </xf>
    <xf numFmtId="0" fontId="88" fillId="19" borderId="43" xfId="59" applyFont="1" applyFill="1" applyBorder="1" applyAlignment="1">
      <alignment horizontal="left" vertical="center"/>
    </xf>
    <xf numFmtId="0" fontId="88" fillId="0" borderId="0" xfId="59" applyFont="1" applyAlignment="1">
      <alignment horizontal="left" vertical="center"/>
    </xf>
    <xf numFmtId="0" fontId="88" fillId="0" borderId="0" xfId="59" applyFont="1" applyAlignment="1">
      <alignment horizontal="center" vertical="center"/>
    </xf>
    <xf numFmtId="0" fontId="1" fillId="0" borderId="23" xfId="68" applyBorder="1"/>
    <xf numFmtId="0" fontId="35" fillId="0" borderId="21" xfId="59" applyFont="1" applyBorder="1"/>
    <xf numFmtId="0" fontId="36" fillId="5" borderId="43" xfId="59" applyFont="1" applyFill="1" applyBorder="1" applyAlignment="1">
      <alignment horizontal="center" vertical="center"/>
    </xf>
    <xf numFmtId="0" fontId="36" fillId="5" borderId="43" xfId="59" applyFont="1" applyFill="1" applyBorder="1" applyAlignment="1">
      <alignment horizontal="center" vertical="center" wrapText="1"/>
    </xf>
    <xf numFmtId="0" fontId="88" fillId="0" borderId="43" xfId="59" applyFont="1" applyBorder="1" applyAlignment="1">
      <alignment horizontal="center" vertical="center"/>
    </xf>
    <xf numFmtId="0" fontId="88" fillId="0" borderId="43" xfId="59" applyFont="1" applyBorder="1" applyAlignment="1">
      <alignment horizontal="center" vertical="center" wrapText="1"/>
    </xf>
    <xf numFmtId="0" fontId="88" fillId="0" borderId="0" xfId="59" applyFont="1" applyAlignment="1">
      <alignment horizontal="left" vertical="center" wrapText="1"/>
    </xf>
    <xf numFmtId="0" fontId="88" fillId="0" borderId="0" xfId="68" applyFont="1" applyAlignment="1">
      <alignment vertical="center"/>
    </xf>
    <xf numFmtId="0" fontId="88" fillId="0" borderId="0" xfId="59" applyFont="1" applyAlignment="1">
      <alignment horizontal="center" vertical="top"/>
    </xf>
    <xf numFmtId="0" fontId="35" fillId="0" borderId="0" xfId="59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43" fillId="10" borderId="41" xfId="0" applyFont="1" applyFill="1" applyBorder="1" applyAlignment="1">
      <alignment vertical="center"/>
    </xf>
    <xf numFmtId="0" fontId="43" fillId="10" borderId="39" xfId="0" applyFont="1" applyFill="1" applyBorder="1" applyAlignment="1">
      <alignment vertical="center"/>
    </xf>
    <xf numFmtId="0" fontId="43" fillId="10" borderId="21" xfId="0" applyFont="1" applyFill="1" applyBorder="1" applyAlignment="1">
      <alignment vertical="center"/>
    </xf>
    <xf numFmtId="1" fontId="50" fillId="0" borderId="40" xfId="1" applyNumberFormat="1" applyFont="1" applyBorder="1" applyAlignment="1">
      <alignment vertical="center" wrapText="1"/>
    </xf>
    <xf numFmtId="0" fontId="26" fillId="2" borderId="37" xfId="0" applyFont="1" applyFill="1" applyBorder="1" applyAlignment="1">
      <alignment vertical="center"/>
    </xf>
    <xf numFmtId="0" fontId="45" fillId="0" borderId="37" xfId="2" applyFont="1" applyBorder="1" applyAlignment="1">
      <alignment vertical="center"/>
    </xf>
    <xf numFmtId="0" fontId="46" fillId="0" borderId="37" xfId="2" applyFont="1" applyBorder="1" applyAlignment="1">
      <alignment horizontal="center" wrapText="1"/>
    </xf>
    <xf numFmtId="0" fontId="81" fillId="20" borderId="37" xfId="64" applyFont="1" applyFill="1" applyBorder="1" applyAlignment="1">
      <alignment horizontal="center" vertical="center"/>
    </xf>
    <xf numFmtId="0" fontId="82" fillId="20" borderId="37" xfId="66" applyFont="1" applyFill="1" applyBorder="1" applyAlignment="1">
      <alignment horizontal="left" vertical="center"/>
    </xf>
    <xf numFmtId="0" fontId="82" fillId="20" borderId="37" xfId="66" applyFont="1" applyFill="1" applyBorder="1" applyAlignment="1">
      <alignment horizontal="center" vertical="center"/>
    </xf>
    <xf numFmtId="0" fontId="81" fillId="20" borderId="37" xfId="64" applyFont="1" applyFill="1" applyBorder="1" applyAlignment="1">
      <alignment horizontal="center" vertical="center" wrapText="1"/>
    </xf>
    <xf numFmtId="0" fontId="46" fillId="4" borderId="1" xfId="0" quotePrefix="1" applyFont="1" applyFill="1" applyBorder="1" applyAlignment="1">
      <alignment horizontal="center" vertical="center"/>
    </xf>
    <xf numFmtId="0" fontId="92" fillId="2" borderId="1" xfId="0" applyFont="1" applyFill="1" applyBorder="1" applyAlignment="1">
      <alignment horizontal="center" vertical="center"/>
    </xf>
    <xf numFmtId="0" fontId="46" fillId="2" borderId="2" xfId="0" applyFont="1" applyFill="1" applyBorder="1" applyAlignment="1">
      <alignment horizontal="center" vertical="center"/>
    </xf>
    <xf numFmtId="0" fontId="46" fillId="2" borderId="3" xfId="0" applyFont="1" applyFill="1" applyBorder="1" applyAlignment="1">
      <alignment vertical="center" wrapText="1"/>
    </xf>
    <xf numFmtId="0" fontId="46" fillId="2" borderId="3" xfId="0" applyFont="1" applyFill="1" applyBorder="1" applyAlignment="1">
      <alignment vertical="center"/>
    </xf>
    <xf numFmtId="3" fontId="46" fillId="2" borderId="2" xfId="0" applyNumberFormat="1" applyFont="1" applyFill="1" applyBorder="1" applyAlignment="1">
      <alignment horizontal="center" vertical="center"/>
    </xf>
    <xf numFmtId="0" fontId="46" fillId="2" borderId="0" xfId="0" applyFont="1" applyFill="1" applyAlignment="1">
      <alignment vertical="center" wrapText="1"/>
    </xf>
    <xf numFmtId="0" fontId="46" fillId="2" borderId="1" xfId="0" applyFont="1" applyFill="1" applyBorder="1" applyAlignment="1">
      <alignment horizontal="center" vertical="center" wrapText="1"/>
    </xf>
    <xf numFmtId="0" fontId="46" fillId="2" borderId="1" xfId="0" applyFont="1" applyFill="1" applyBorder="1" applyAlignment="1">
      <alignment vertical="center" wrapText="1"/>
    </xf>
    <xf numFmtId="1" fontId="46" fillId="14" borderId="2" xfId="0" applyNumberFormat="1" applyFont="1" applyFill="1" applyBorder="1" applyAlignment="1">
      <alignment horizontal="center" vertical="center"/>
    </xf>
    <xf numFmtId="1" fontId="46" fillId="15" borderId="0" xfId="0" applyNumberFormat="1" applyFont="1" applyFill="1" applyAlignment="1">
      <alignment horizontal="center" vertical="center"/>
    </xf>
    <xf numFmtId="1" fontId="46" fillId="15" borderId="1" xfId="0" applyNumberFormat="1" applyFont="1" applyFill="1" applyBorder="1" applyAlignment="1">
      <alignment horizontal="center" vertical="center"/>
    </xf>
    <xf numFmtId="1" fontId="46" fillId="15" borderId="0" xfId="0" applyNumberFormat="1" applyFont="1" applyFill="1" applyAlignment="1">
      <alignment horizontal="left" vertical="center"/>
    </xf>
    <xf numFmtId="1" fontId="46" fillId="12" borderId="0" xfId="0" applyNumberFormat="1" applyFont="1" applyFill="1" applyAlignment="1">
      <alignment horizontal="center" vertical="center"/>
    </xf>
    <xf numFmtId="0" fontId="44" fillId="2" borderId="37" xfId="0" applyFont="1" applyFill="1" applyBorder="1" applyAlignment="1">
      <alignment horizontal="center" vertical="center" wrapText="1"/>
    </xf>
    <xf numFmtId="0" fontId="44" fillId="2" borderId="37" xfId="0" applyFont="1" applyFill="1" applyBorder="1" applyAlignment="1">
      <alignment horizontal="center" vertical="center"/>
    </xf>
    <xf numFmtId="1" fontId="43" fillId="2" borderId="37" xfId="0" applyNumberFormat="1" applyFont="1" applyFill="1" applyBorder="1" applyAlignment="1">
      <alignment horizontal="center" vertical="center" wrapText="1"/>
    </xf>
    <xf numFmtId="0" fontId="44" fillId="0" borderId="37" xfId="0" applyFont="1" applyBorder="1" applyAlignment="1">
      <alignment horizontal="center" vertical="center"/>
    </xf>
    <xf numFmtId="165" fontId="44" fillId="2" borderId="37" xfId="0" applyNumberFormat="1" applyFont="1" applyFill="1" applyBorder="1" applyAlignment="1">
      <alignment horizontal="center" vertical="center"/>
    </xf>
    <xf numFmtId="1" fontId="93" fillId="0" borderId="37" xfId="0" quotePrefix="1" applyNumberFormat="1" applyFont="1" applyBorder="1" applyAlignment="1">
      <alignment horizontal="center" vertical="center" wrapText="1"/>
    </xf>
    <xf numFmtId="0" fontId="44" fillId="2" borderId="9" xfId="0" applyFont="1" applyFill="1" applyBorder="1" applyAlignment="1">
      <alignment horizontal="center" vertical="center" wrapText="1"/>
    </xf>
    <xf numFmtId="0" fontId="44" fillId="2" borderId="10" xfId="0" applyFont="1" applyFill="1" applyBorder="1" applyAlignment="1">
      <alignment horizontal="center" vertical="center" wrapText="1"/>
    </xf>
    <xf numFmtId="0" fontId="44" fillId="2" borderId="9" xfId="0" applyFont="1" applyFill="1" applyBorder="1" applyAlignment="1">
      <alignment horizontal="center" vertical="center"/>
    </xf>
    <xf numFmtId="1" fontId="43" fillId="2" borderId="9" xfId="0" applyNumberFormat="1" applyFont="1" applyFill="1" applyBorder="1" applyAlignment="1">
      <alignment horizontal="center" vertical="center" wrapText="1"/>
    </xf>
    <xf numFmtId="0" fontId="46" fillId="10" borderId="30" xfId="0" applyFont="1" applyFill="1" applyBorder="1" applyAlignment="1">
      <alignment vertical="center"/>
    </xf>
    <xf numFmtId="0" fontId="46" fillId="10" borderId="21" xfId="0" applyFont="1" applyFill="1" applyBorder="1" applyAlignment="1">
      <alignment vertical="center"/>
    </xf>
    <xf numFmtId="0" fontId="90" fillId="5" borderId="6" xfId="0" applyFont="1" applyFill="1" applyBorder="1" applyAlignment="1">
      <alignment horizontal="center" vertical="center"/>
    </xf>
    <xf numFmtId="0" fontId="90" fillId="5" borderId="6" xfId="0" applyFont="1" applyFill="1" applyBorder="1" applyAlignment="1">
      <alignment horizontal="center" vertical="center" wrapText="1"/>
    </xf>
    <xf numFmtId="0" fontId="44" fillId="21" borderId="37" xfId="0" applyFont="1" applyFill="1" applyBorder="1" applyAlignment="1">
      <alignment horizontal="center" vertical="center"/>
    </xf>
    <xf numFmtId="1" fontId="26" fillId="2" borderId="38" xfId="0" applyNumberFormat="1" applyFont="1" applyFill="1" applyBorder="1" applyAlignment="1">
      <alignment horizontal="center" vertical="center" wrapText="1"/>
    </xf>
    <xf numFmtId="1" fontId="26" fillId="2" borderId="39" xfId="0" applyNumberFormat="1" applyFont="1" applyFill="1" applyBorder="1" applyAlignment="1">
      <alignment horizontal="center" vertical="center" wrapText="1"/>
    </xf>
    <xf numFmtId="0" fontId="26" fillId="2" borderId="38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26" fillId="2" borderId="39" xfId="0" applyFont="1" applyFill="1" applyBorder="1" applyAlignment="1">
      <alignment horizontal="center" vertical="center" wrapText="1"/>
    </xf>
    <xf numFmtId="0" fontId="26" fillId="2" borderId="37" xfId="0" applyFont="1" applyFill="1" applyBorder="1" applyAlignment="1">
      <alignment horizontal="center" vertical="center" wrapText="1"/>
    </xf>
    <xf numFmtId="0" fontId="26" fillId="2" borderId="37" xfId="0" applyFont="1" applyFill="1" applyBorder="1" applyAlignment="1">
      <alignment horizontal="center" vertical="center"/>
    </xf>
    <xf numFmtId="0" fontId="47" fillId="2" borderId="0" xfId="0" applyFont="1" applyFill="1" applyAlignment="1">
      <alignment horizontal="left" vertical="center"/>
    </xf>
    <xf numFmtId="0" fontId="27" fillId="0" borderId="38" xfId="0" quotePrefix="1" applyFont="1" applyBorder="1" applyAlignment="1">
      <alignment horizontal="center" vertical="center"/>
    </xf>
    <xf numFmtId="0" fontId="27" fillId="0" borderId="41" xfId="0" quotePrefix="1" applyFont="1" applyBorder="1" applyAlignment="1">
      <alignment horizontal="center" vertical="center"/>
    </xf>
    <xf numFmtId="0" fontId="27" fillId="0" borderId="39" xfId="0" quotePrefix="1" applyFont="1" applyBorder="1" applyAlignment="1">
      <alignment horizontal="center" vertical="center"/>
    </xf>
    <xf numFmtId="0" fontId="26" fillId="9" borderId="38" xfId="0" applyFont="1" applyFill="1" applyBorder="1" applyAlignment="1">
      <alignment horizontal="left" vertical="center" wrapText="1"/>
    </xf>
    <xf numFmtId="0" fontId="26" fillId="9" borderId="39" xfId="0" applyFont="1" applyFill="1" applyBorder="1" applyAlignment="1">
      <alignment horizontal="left" vertical="center" wrapText="1"/>
    </xf>
    <xf numFmtId="12" fontId="42" fillId="0" borderId="38" xfId="0" quotePrefix="1" applyNumberFormat="1" applyFont="1" applyBorder="1" applyAlignment="1">
      <alignment horizontal="center" vertical="center" wrapText="1"/>
    </xf>
    <xf numFmtId="12" fontId="42" fillId="0" borderId="41" xfId="0" quotePrefix="1" applyNumberFormat="1" applyFont="1" applyBorder="1" applyAlignment="1">
      <alignment horizontal="center" vertical="center" wrapText="1"/>
    </xf>
    <xf numFmtId="12" fontId="42" fillId="0" borderId="39" xfId="0" quotePrefix="1" applyNumberFormat="1" applyFont="1" applyBorder="1" applyAlignment="1">
      <alignment horizontal="center" vertical="center" wrapText="1"/>
    </xf>
    <xf numFmtId="0" fontId="27" fillId="3" borderId="38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7" fillId="3" borderId="26" xfId="0" applyFont="1" applyFill="1" applyBorder="1" applyAlignment="1">
      <alignment horizontal="center" vertical="center" wrapText="1"/>
    </xf>
    <xf numFmtId="0" fontId="27" fillId="3" borderId="27" xfId="0" applyFont="1" applyFill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43" fillId="2" borderId="0" xfId="0" applyFont="1" applyFill="1" applyAlignment="1">
      <alignment horizontal="left" vertical="center" wrapText="1"/>
    </xf>
    <xf numFmtId="0" fontId="26" fillId="2" borderId="38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26" fillId="2" borderId="39" xfId="0" quotePrefix="1" applyFont="1" applyFill="1" applyBorder="1" applyAlignment="1">
      <alignment horizontal="center" vertical="center" wrapText="1"/>
    </xf>
    <xf numFmtId="0" fontId="26" fillId="2" borderId="38" xfId="0" applyFont="1" applyFill="1" applyBorder="1" applyAlignment="1">
      <alignment horizontal="center" vertical="center"/>
    </xf>
    <xf numFmtId="0" fontId="26" fillId="2" borderId="41" xfId="0" applyFont="1" applyFill="1" applyBorder="1" applyAlignment="1">
      <alignment horizontal="center" vertical="center"/>
    </xf>
    <xf numFmtId="0" fontId="26" fillId="2" borderId="39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 wrapText="1"/>
    </xf>
    <xf numFmtId="0" fontId="43" fillId="3" borderId="33" xfId="0" applyFont="1" applyFill="1" applyBorder="1" applyAlignment="1">
      <alignment horizontal="left" vertical="center" wrapText="1"/>
    </xf>
    <xf numFmtId="0" fontId="43" fillId="3" borderId="41" xfId="0" applyFont="1" applyFill="1" applyBorder="1" applyAlignment="1">
      <alignment horizontal="left" vertical="center" wrapText="1"/>
    </xf>
    <xf numFmtId="0" fontId="55" fillId="2" borderId="40" xfId="0" applyFont="1" applyFill="1" applyBorder="1" applyAlignment="1">
      <alignment horizontal="center" vertical="center" wrapText="1"/>
    </xf>
    <xf numFmtId="0" fontId="55" fillId="2" borderId="9" xfId="0" applyFont="1" applyFill="1" applyBorder="1" applyAlignment="1">
      <alignment horizontal="center" vertical="center" wrapText="1"/>
    </xf>
    <xf numFmtId="0" fontId="26" fillId="2" borderId="20" xfId="0" applyFont="1" applyFill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0" fontId="26" fillId="2" borderId="28" xfId="0" applyFont="1" applyFill="1" applyBorder="1" applyAlignment="1">
      <alignment horizontal="center" vertical="center"/>
    </xf>
    <xf numFmtId="0" fontId="26" fillId="2" borderId="25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center" vertical="center"/>
    </xf>
    <xf numFmtId="12" fontId="26" fillId="0" borderId="34" xfId="0" quotePrefix="1" applyNumberFormat="1" applyFont="1" applyBorder="1" applyAlignment="1">
      <alignment horizontal="center" vertical="center" wrapText="1"/>
    </xf>
    <xf numFmtId="12" fontId="26" fillId="0" borderId="27" xfId="0" quotePrefix="1" applyNumberFormat="1" applyFont="1" applyBorder="1" applyAlignment="1">
      <alignment horizontal="center" vertical="center" wrapText="1"/>
    </xf>
    <xf numFmtId="12" fontId="26" fillId="0" borderId="10" xfId="0" quotePrefix="1" applyNumberFormat="1" applyFont="1" applyBorder="1" applyAlignment="1">
      <alignment horizontal="center" vertical="center" wrapText="1"/>
    </xf>
    <xf numFmtId="12" fontId="26" fillId="0" borderId="35" xfId="0" quotePrefix="1" applyNumberFormat="1" applyFont="1" applyBorder="1" applyAlignment="1">
      <alignment horizontal="center" vertical="center" wrapText="1"/>
    </xf>
    <xf numFmtId="0" fontId="46" fillId="2" borderId="0" xfId="0" applyFont="1" applyFill="1" applyAlignment="1">
      <alignment horizontal="left" vertical="center" wrapText="1"/>
    </xf>
    <xf numFmtId="0" fontId="26" fillId="9" borderId="34" xfId="0" applyFont="1" applyFill="1" applyBorder="1" applyAlignment="1">
      <alignment horizontal="center" vertical="center" wrapText="1"/>
    </xf>
    <xf numFmtId="0" fontId="26" fillId="9" borderId="27" xfId="0" applyFont="1" applyFill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center" vertical="center"/>
    </xf>
    <xf numFmtId="0" fontId="27" fillId="2" borderId="41" xfId="0" applyFont="1" applyFill="1" applyBorder="1" applyAlignment="1">
      <alignment horizontal="center" vertical="center"/>
    </xf>
    <xf numFmtId="0" fontId="27" fillId="2" borderId="39" xfId="0" applyFont="1" applyFill="1" applyBorder="1" applyAlignment="1">
      <alignment horizontal="center" vertical="center"/>
    </xf>
    <xf numFmtId="0" fontId="72" fillId="2" borderId="0" xfId="0" applyFont="1" applyFill="1" applyAlignment="1">
      <alignment horizontal="left" vertical="top" wrapText="1"/>
    </xf>
    <xf numFmtId="0" fontId="24" fillId="2" borderId="34" xfId="0" quotePrefix="1" applyFont="1" applyFill="1" applyBorder="1" applyAlignment="1">
      <alignment horizontal="center" vertical="center" wrapText="1"/>
    </xf>
    <xf numFmtId="0" fontId="24" fillId="2" borderId="26" xfId="0" quotePrefix="1" applyFont="1" applyFill="1" applyBorder="1" applyAlignment="1">
      <alignment horizontal="center" vertical="center" wrapText="1"/>
    </xf>
    <xf numFmtId="0" fontId="24" fillId="2" borderId="27" xfId="0" quotePrefix="1" applyFont="1" applyFill="1" applyBorder="1" applyAlignment="1">
      <alignment horizontal="center" vertical="center" wrapText="1"/>
    </xf>
    <xf numFmtId="0" fontId="24" fillId="2" borderId="10" xfId="0" quotePrefix="1" applyFont="1" applyFill="1" applyBorder="1" applyAlignment="1">
      <alignment horizontal="center" vertical="center" wrapText="1"/>
    </xf>
    <xf numFmtId="0" fontId="24" fillId="2" borderId="33" xfId="0" quotePrefix="1" applyFont="1" applyFill="1" applyBorder="1" applyAlignment="1">
      <alignment horizontal="center" vertical="center" wrapText="1"/>
    </xf>
    <xf numFmtId="0" fontId="24" fillId="2" borderId="35" xfId="0" quotePrefix="1" applyFont="1" applyFill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/>
    </xf>
    <xf numFmtId="0" fontId="54" fillId="2" borderId="36" xfId="0" applyFont="1" applyFill="1" applyBorder="1" applyAlignment="1">
      <alignment horizontal="left" vertical="center" wrapText="1"/>
    </xf>
    <xf numFmtId="0" fontId="22" fillId="11" borderId="37" xfId="0" applyFont="1" applyFill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37" xfId="0" quotePrefix="1" applyFont="1" applyBorder="1" applyAlignment="1">
      <alignment horizontal="center" vertical="center"/>
    </xf>
    <xf numFmtId="16" fontId="23" fillId="0" borderId="37" xfId="0" quotePrefix="1" applyNumberFormat="1" applyFont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15" fontId="27" fillId="2" borderId="36" xfId="0" quotePrefix="1" applyNumberFormat="1" applyFont="1" applyFill="1" applyBorder="1" applyAlignment="1">
      <alignment horizontal="left" vertical="center"/>
    </xf>
    <xf numFmtId="15" fontId="27" fillId="2" borderId="36" xfId="0" applyNumberFormat="1" applyFont="1" applyFill="1" applyBorder="1" applyAlignment="1">
      <alignment horizontal="left" vertical="center"/>
    </xf>
    <xf numFmtId="0" fontId="21" fillId="3" borderId="24" xfId="0" applyFont="1" applyFill="1" applyBorder="1" applyAlignment="1">
      <alignment horizontal="left" vertical="center" wrapText="1"/>
    </xf>
    <xf numFmtId="0" fontId="27" fillId="2" borderId="36" xfId="0" applyFont="1" applyFill="1" applyBorder="1" applyAlignment="1">
      <alignment horizontal="center" vertical="center"/>
    </xf>
    <xf numFmtId="0" fontId="44" fillId="2" borderId="37" xfId="0" applyFont="1" applyFill="1" applyBorder="1" applyAlignment="1">
      <alignment horizontal="center" vertical="center" wrapText="1"/>
    </xf>
    <xf numFmtId="0" fontId="44" fillId="2" borderId="38" xfId="0" applyFont="1" applyFill="1" applyBorder="1" applyAlignment="1">
      <alignment horizontal="center" vertical="center" wrapText="1"/>
    </xf>
    <xf numFmtId="0" fontId="44" fillId="2" borderId="39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horizontal="center" vertical="center" wrapText="1"/>
    </xf>
    <xf numFmtId="0" fontId="22" fillId="5" borderId="5" xfId="0" applyFont="1" applyFill="1" applyBorder="1" applyAlignment="1">
      <alignment horizontal="center" vertical="center" wrapText="1"/>
    </xf>
    <xf numFmtId="0" fontId="93" fillId="0" borderId="10" xfId="0" applyFont="1" applyBorder="1" applyAlignment="1">
      <alignment horizontal="center" vertical="center" wrapText="1"/>
    </xf>
    <xf numFmtId="0" fontId="93" fillId="0" borderId="33" xfId="0" applyFont="1" applyBorder="1" applyAlignment="1">
      <alignment horizontal="center" vertical="center" wrapText="1"/>
    </xf>
    <xf numFmtId="0" fontId="93" fillId="0" borderId="35" xfId="0" applyFont="1" applyBorder="1" applyAlignment="1">
      <alignment horizontal="center" vertical="center" wrapText="1"/>
    </xf>
    <xf numFmtId="0" fontId="22" fillId="5" borderId="15" xfId="0" applyFont="1" applyFill="1" applyBorder="1" applyAlignment="1">
      <alignment horizontal="center" vertical="center" wrapText="1"/>
    </xf>
    <xf numFmtId="0" fontId="22" fillId="5" borderId="14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left"/>
    </xf>
    <xf numFmtId="0" fontId="30" fillId="2" borderId="25" xfId="0" applyFont="1" applyFill="1" applyBorder="1" applyAlignment="1">
      <alignment horizontal="left"/>
    </xf>
    <xf numFmtId="0" fontId="22" fillId="5" borderId="13" xfId="0" applyFont="1" applyFill="1" applyBorder="1" applyAlignment="1">
      <alignment horizontal="center" vertical="center"/>
    </xf>
    <xf numFmtId="0" fontId="22" fillId="5" borderId="16" xfId="0" applyFont="1" applyFill="1" applyBorder="1" applyAlignment="1">
      <alignment horizontal="center" vertical="center"/>
    </xf>
    <xf numFmtId="0" fontId="22" fillId="5" borderId="14" xfId="0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90" fillId="5" borderId="42" xfId="0" applyFont="1" applyFill="1" applyBorder="1" applyAlignment="1">
      <alignment horizontal="center" vertical="center"/>
    </xf>
    <xf numFmtId="0" fontId="90" fillId="5" borderId="6" xfId="0" applyFont="1" applyFill="1" applyBorder="1" applyAlignment="1">
      <alignment horizontal="center" vertical="center"/>
    </xf>
    <xf numFmtId="0" fontId="90" fillId="5" borderId="7" xfId="0" applyFont="1" applyFill="1" applyBorder="1" applyAlignment="1">
      <alignment horizontal="center" vertical="center" wrapText="1"/>
    </xf>
    <xf numFmtId="0" fontId="90" fillId="5" borderId="4" xfId="0" applyFont="1" applyFill="1" applyBorder="1" applyAlignment="1">
      <alignment horizontal="center" vertical="center" wrapText="1"/>
    </xf>
    <xf numFmtId="0" fontId="90" fillId="5" borderId="5" xfId="0" applyFont="1" applyFill="1" applyBorder="1" applyAlignment="1">
      <alignment horizontal="center" vertical="center" wrapText="1"/>
    </xf>
    <xf numFmtId="0" fontId="43" fillId="5" borderId="38" xfId="2" applyFont="1" applyFill="1" applyBorder="1" applyAlignment="1">
      <alignment horizontal="center" vertical="center" wrapText="1"/>
    </xf>
    <xf numFmtId="0" fontId="43" fillId="5" borderId="41" xfId="2" applyFont="1" applyFill="1" applyBorder="1" applyAlignment="1">
      <alignment horizontal="center" vertical="center" wrapText="1"/>
    </xf>
    <xf numFmtId="0" fontId="46" fillId="0" borderId="37" xfId="2" applyFont="1" applyBorder="1" applyAlignment="1">
      <alignment horizontal="center" wrapText="1"/>
    </xf>
    <xf numFmtId="1" fontId="43" fillId="5" borderId="38" xfId="2" applyNumberFormat="1" applyFont="1" applyFill="1" applyBorder="1" applyAlignment="1">
      <alignment horizontal="center" vertical="center" wrapText="1"/>
    </xf>
    <xf numFmtId="1" fontId="43" fillId="5" borderId="41" xfId="2" applyNumberFormat="1" applyFont="1" applyFill="1" applyBorder="1" applyAlignment="1">
      <alignment horizontal="center" vertical="center" wrapText="1"/>
    </xf>
    <xf numFmtId="1" fontId="43" fillId="5" borderId="39" xfId="2" applyNumberFormat="1" applyFont="1" applyFill="1" applyBorder="1" applyAlignment="1">
      <alignment horizontal="center" vertical="center" wrapText="1"/>
    </xf>
    <xf numFmtId="0" fontId="31" fillId="0" borderId="38" xfId="2" quotePrefix="1" applyFont="1" applyBorder="1" applyAlignment="1">
      <alignment horizontal="center" wrapText="1"/>
    </xf>
    <xf numFmtId="0" fontId="31" fillId="0" borderId="41" xfId="2" quotePrefix="1" applyFont="1" applyBorder="1" applyAlignment="1">
      <alignment horizontal="center" wrapText="1"/>
    </xf>
    <xf numFmtId="0" fontId="31" fillId="0" borderId="39" xfId="2" quotePrefix="1" applyFont="1" applyBorder="1" applyAlignment="1">
      <alignment horizontal="center" wrapText="1"/>
    </xf>
    <xf numFmtId="0" fontId="46" fillId="0" borderId="38" xfId="2" applyFont="1" applyBorder="1" applyAlignment="1">
      <alignment horizontal="center" wrapText="1"/>
    </xf>
    <xf numFmtId="0" fontId="46" fillId="0" borderId="41" xfId="2" applyFont="1" applyBorder="1" applyAlignment="1">
      <alignment horizontal="center" wrapText="1"/>
    </xf>
    <xf numFmtId="0" fontId="46" fillId="0" borderId="39" xfId="2" applyFont="1" applyBorder="1" applyAlignment="1">
      <alignment horizontal="center" wrapText="1"/>
    </xf>
    <xf numFmtId="0" fontId="43" fillId="0" borderId="38" xfId="2" applyFont="1" applyBorder="1" applyAlignment="1">
      <alignment horizontal="center"/>
    </xf>
    <xf numFmtId="0" fontId="43" fillId="0" borderId="41" xfId="2" applyFont="1" applyBorder="1" applyAlignment="1">
      <alignment horizontal="center"/>
    </xf>
    <xf numFmtId="0" fontId="43" fillId="0" borderId="39" xfId="2" applyFont="1" applyBorder="1" applyAlignment="1">
      <alignment horizontal="center"/>
    </xf>
    <xf numFmtId="0" fontId="88" fillId="0" borderId="43" xfId="59" applyFont="1" applyBorder="1" applyAlignment="1">
      <alignment horizontal="left" vertical="center" wrapText="1"/>
    </xf>
    <xf numFmtId="0" fontId="88" fillId="0" borderId="0" xfId="59" applyFont="1" applyAlignment="1">
      <alignment horizontal="left" vertical="center" wrapText="1"/>
    </xf>
    <xf numFmtId="0" fontId="88" fillId="0" borderId="43" xfId="59" applyFont="1" applyBorder="1" applyAlignment="1">
      <alignment horizontal="center" vertical="center"/>
    </xf>
    <xf numFmtId="0" fontId="90" fillId="0" borderId="43" xfId="59" applyFont="1" applyBorder="1" applyAlignment="1">
      <alignment vertical="center" wrapText="1"/>
    </xf>
    <xf numFmtId="0" fontId="36" fillId="0" borderId="43" xfId="59" applyFont="1" applyBorder="1" applyAlignment="1">
      <alignment vertical="center" wrapText="1"/>
    </xf>
    <xf numFmtId="0" fontId="36" fillId="5" borderId="43" xfId="59" applyFont="1" applyFill="1" applyBorder="1" applyAlignment="1">
      <alignment horizontal="center" vertical="center"/>
    </xf>
    <xf numFmtId="0" fontId="88" fillId="5" borderId="43" xfId="59" applyFont="1" applyFill="1" applyBorder="1" applyAlignment="1">
      <alignment horizontal="left" vertical="center"/>
    </xf>
    <xf numFmtId="0" fontId="88" fillId="0" borderId="4" xfId="59" applyFont="1" applyBorder="1" applyAlignment="1">
      <alignment vertical="center"/>
    </xf>
    <xf numFmtId="0" fontId="88" fillId="0" borderId="4" xfId="59" applyFont="1" applyBorder="1" applyAlignment="1">
      <alignment horizontal="left" vertical="center"/>
    </xf>
    <xf numFmtId="0" fontId="44" fillId="13" borderId="37" xfId="0" applyFont="1" applyFill="1" applyBorder="1" applyAlignment="1">
      <alignment horizontal="center" vertical="center"/>
    </xf>
  </cellXfs>
  <cellStyles count="6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 2" xfId="12" xr:uid="{00000000-0005-0000-0000-000009000000}"/>
    <cellStyle name="Comma 2 2" xfId="13" xr:uid="{00000000-0005-0000-0000-00000A000000}"/>
    <cellStyle name="Comma 3" xfId="14" xr:uid="{00000000-0005-0000-0000-00000B000000}"/>
    <cellStyle name="Comma 4" xfId="15" xr:uid="{00000000-0005-0000-0000-00000C000000}"/>
    <cellStyle name="Comma0" xfId="16" xr:uid="{00000000-0005-0000-0000-00000D000000}"/>
    <cellStyle name="Currency 2" xfId="17" xr:uid="{00000000-0005-0000-0000-00000E000000}"/>
    <cellStyle name="Currency0" xfId="18" xr:uid="{00000000-0005-0000-0000-00000F000000}"/>
    <cellStyle name="Date" xfId="19" xr:uid="{00000000-0005-0000-0000-000010000000}"/>
    <cellStyle name="Excel Built-in 20% - Accent1" xfId="20" xr:uid="{00000000-0005-0000-0000-000011000000}"/>
    <cellStyle name="Fixed" xfId="21" xr:uid="{00000000-0005-0000-0000-000012000000}"/>
    <cellStyle name="Grey" xfId="22" xr:uid="{00000000-0005-0000-0000-000013000000}"/>
    <cellStyle name="Heading 1 2" xfId="23" xr:uid="{00000000-0005-0000-0000-000014000000}"/>
    <cellStyle name="Heading 2 2" xfId="24" xr:uid="{00000000-0005-0000-0000-000015000000}"/>
    <cellStyle name="Input [yellow]" xfId="25" xr:uid="{00000000-0005-0000-0000-000016000000}"/>
    <cellStyle name="Normal" xfId="0" builtinId="0"/>
    <cellStyle name="Normal - Style1" xfId="26" xr:uid="{00000000-0005-0000-0000-000018000000}"/>
    <cellStyle name="Normal 133" xfId="1" xr:uid="{00000000-0005-0000-0000-000019000000}"/>
    <cellStyle name="Normal 146" xfId="64" xr:uid="{CC834D5A-9FD5-4F12-A253-50C5E58FF098}"/>
    <cellStyle name="Normal 146 3" xfId="65" xr:uid="{FEC16D26-C1AD-4893-817C-6E1358835823}"/>
    <cellStyle name="Normal 147" xfId="67" xr:uid="{FF58909B-0FB5-4A9F-AA2B-E3A88A22A97C}"/>
    <cellStyle name="Normal 2" xfId="2" xr:uid="{00000000-0005-0000-0000-00001A000000}"/>
    <cellStyle name="Normal 2 2" xfId="27" xr:uid="{00000000-0005-0000-0000-00001B000000}"/>
    <cellStyle name="Normal 2 3" xfId="59" xr:uid="{00000000-0005-0000-0000-00001C000000}"/>
    <cellStyle name="Normal 2 3 2 2" xfId="62" xr:uid="{00000000-0005-0000-0000-00001D000000}"/>
    <cellStyle name="Normal 2 4 2" xfId="68" xr:uid="{7FBD2885-42EC-4C18-9F71-B366EED47EE5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4 4 2 2" xfId="63" xr:uid="{0B33900A-7276-430F-9036-A0B8D4BBDDC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7 2" xfId="66" xr:uid="{6FEFF82A-34E2-45E9-8E3E-9131F4C58BDE}"/>
    <cellStyle name="Normal 8" xfId="61" xr:uid="{00000000-0005-0000-0000-000028000000}"/>
    <cellStyle name="Percent [2]" xfId="37" xr:uid="{00000000-0005-0000-0000-000029000000}"/>
    <cellStyle name="Percent 2" xfId="38" xr:uid="{00000000-0005-0000-0000-00002A000000}"/>
    <cellStyle name="Percent 2 2" xfId="39" xr:uid="{00000000-0005-0000-0000-00002B000000}"/>
    <cellStyle name="Percent 2 3" xfId="40" xr:uid="{00000000-0005-0000-0000-00002C000000}"/>
    <cellStyle name="Percent 3" xfId="41" xr:uid="{00000000-0005-0000-0000-00002D000000}"/>
    <cellStyle name="SAPBEXstdData" xfId="42" xr:uid="{00000000-0005-0000-0000-00002E000000}"/>
    <cellStyle name="SAPBEXstdItem" xfId="43" xr:uid="{00000000-0005-0000-0000-00002F000000}"/>
    <cellStyle name="Style 1" xfId="44" xr:uid="{00000000-0005-0000-0000-000030000000}"/>
    <cellStyle name="Times New Roman" xfId="45" xr:uid="{00000000-0005-0000-0000-000031000000}"/>
    <cellStyle name="Total 2" xfId="46" xr:uid="{00000000-0005-0000-0000-000032000000}"/>
    <cellStyle name="Обычный_Лист1" xfId="47" xr:uid="{00000000-0005-0000-0000-000033000000}"/>
    <cellStyle name="똿뗦먛귟 [0.00]_PRODUCT DETAIL Q1" xfId="48" xr:uid="{00000000-0005-0000-0000-000034000000}"/>
    <cellStyle name="똿뗦먛귟_PRODUCT DETAIL Q1" xfId="49" xr:uid="{00000000-0005-0000-0000-000035000000}"/>
    <cellStyle name="믅됞 [0.00]_PRODUCT DETAIL Q1" xfId="50" xr:uid="{00000000-0005-0000-0000-000036000000}"/>
    <cellStyle name="믅됞_PRODUCT DETAIL Q1" xfId="51" xr:uid="{00000000-0005-0000-0000-000037000000}"/>
    <cellStyle name="백분율_HOBONG" xfId="52" xr:uid="{00000000-0005-0000-0000-000038000000}"/>
    <cellStyle name="뷭?_BOOKSHIP" xfId="53" xr:uid="{00000000-0005-0000-0000-000039000000}"/>
    <cellStyle name="콤마 [0]_1202" xfId="54" xr:uid="{00000000-0005-0000-0000-00003A000000}"/>
    <cellStyle name="콤마_1202" xfId="55" xr:uid="{00000000-0005-0000-0000-00003B000000}"/>
    <cellStyle name="통화 [0]_1202" xfId="56" xr:uid="{00000000-0005-0000-0000-00003C000000}"/>
    <cellStyle name="통화_1202" xfId="57" xr:uid="{00000000-0005-0000-0000-00003D000000}"/>
    <cellStyle name="표준_(정보부문)월별인원계획" xfId="58" xr:uid="{00000000-0005-0000-0000-00003E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theme" Target="theme/theme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sheetMetadata" Target="metadata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sharedStrings" Target="sharedStrings.xml"/><Relationship Id="rId30" Type="http://schemas.microsoft.com/office/2017/06/relationships/rdRichValue" Target="richData/rdrichvalue.xml"/><Relationship Id="rId35" Type="http://schemas.openxmlformats.org/officeDocument/2006/relationships/customXml" Target="../customXml/item2.xml"/><Relationship Id="rId8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1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2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447167</xdr:colOff>
      <xdr:row>3</xdr:row>
      <xdr:rowOff>238125</xdr:rowOff>
    </xdr:from>
    <xdr:to>
      <xdr:col>15</xdr:col>
      <xdr:colOff>1086717</xdr:colOff>
      <xdr:row>8</xdr:row>
      <xdr:rowOff>214312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F2DF0C-E781-4FF3-AFFF-B710C1577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54167" y="1738313"/>
          <a:ext cx="3401800" cy="2619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447167</xdr:colOff>
      <xdr:row>3</xdr:row>
      <xdr:rowOff>238125</xdr:rowOff>
    </xdr:from>
    <xdr:to>
      <xdr:col>15</xdr:col>
      <xdr:colOff>1086717</xdr:colOff>
      <xdr:row>8</xdr:row>
      <xdr:rowOff>214312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267694-3495-436C-9680-02312AA47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81827" y="1746885"/>
          <a:ext cx="3504670" cy="25746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977113</xdr:colOff>
      <xdr:row>23</xdr:row>
      <xdr:rowOff>371475</xdr:rowOff>
    </xdr:from>
    <xdr:to>
      <xdr:col>2</xdr:col>
      <xdr:colOff>433249</xdr:colOff>
      <xdr:row>23</xdr:row>
      <xdr:rowOff>3038473</xdr:rowOff>
    </xdr:to>
    <xdr:pic>
      <xdr:nvPicPr>
        <xdr:cNvPr id="3" name="Picture 2" descr="A white tag with black string&#10;&#10;Description automatically generated">
          <a:extLst>
            <a:ext uri="{FF2B5EF4-FFF2-40B4-BE49-F238E27FC236}">
              <a16:creationId xmlns:a16="http://schemas.microsoft.com/office/drawing/2014/main" id="{70A036BE-9D42-49C4-AC15-1BA8AE3B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7086932" y="26799056"/>
          <a:ext cx="2666998" cy="4675836"/>
        </a:xfrm>
        <a:prstGeom prst="rect">
          <a:avLst/>
        </a:prstGeom>
      </xdr:spPr>
    </xdr:pic>
    <xdr:clientData/>
  </xdr:twoCellAnchor>
  <xdr:twoCellAnchor editAs="oneCell">
    <xdr:from>
      <xdr:col>2</xdr:col>
      <xdr:colOff>912845</xdr:colOff>
      <xdr:row>23</xdr:row>
      <xdr:rowOff>300487</xdr:rowOff>
    </xdr:from>
    <xdr:to>
      <xdr:col>3</xdr:col>
      <xdr:colOff>2332360</xdr:colOff>
      <xdr:row>23</xdr:row>
      <xdr:rowOff>3286123</xdr:rowOff>
    </xdr:to>
    <xdr:pic>
      <xdr:nvPicPr>
        <xdr:cNvPr id="7" name="Picture 6" descr="A white tag with a string&#10;&#10;Description automatically generated">
          <a:extLst>
            <a:ext uri="{FF2B5EF4-FFF2-40B4-BE49-F238E27FC236}">
              <a16:creationId xmlns:a16="http://schemas.microsoft.com/office/drawing/2014/main" id="{BA9BDD70-BE5D-46A8-A267-B85832A0E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15136422" y="23914973"/>
          <a:ext cx="2985636" cy="5715290"/>
        </a:xfrm>
        <a:prstGeom prst="rect">
          <a:avLst/>
        </a:prstGeom>
      </xdr:spPr>
    </xdr:pic>
    <xdr:clientData/>
  </xdr:twoCellAnchor>
  <xdr:twoCellAnchor editAs="oneCell">
    <xdr:from>
      <xdr:col>2</xdr:col>
      <xdr:colOff>842962</xdr:colOff>
      <xdr:row>25</xdr:row>
      <xdr:rowOff>247651</xdr:rowOff>
    </xdr:from>
    <xdr:to>
      <xdr:col>2</xdr:col>
      <xdr:colOff>3905249</xdr:colOff>
      <xdr:row>25</xdr:row>
      <xdr:rowOff>2223972</xdr:rowOff>
    </xdr:to>
    <xdr:pic>
      <xdr:nvPicPr>
        <xdr:cNvPr id="11" name="Picture 10" descr="A plastic bag on a table&#10;&#10;Description automatically generated">
          <a:extLst>
            <a:ext uri="{FF2B5EF4-FFF2-40B4-BE49-F238E27FC236}">
              <a16:creationId xmlns:a16="http://schemas.microsoft.com/office/drawing/2014/main" id="{43EB1D57-7C34-48FA-9871-66302B100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49262" y="33566101"/>
          <a:ext cx="3062287" cy="1976321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5810248</xdr:colOff>
      <xdr:row>29</xdr:row>
      <xdr:rowOff>145803</xdr:rowOff>
    </xdr:from>
    <xdr:to>
      <xdr:col>3</xdr:col>
      <xdr:colOff>2229800</xdr:colOff>
      <xdr:row>29</xdr:row>
      <xdr:rowOff>2647949</xdr:rowOff>
    </xdr:to>
    <xdr:pic>
      <xdr:nvPicPr>
        <xdr:cNvPr id="12" name="Picture 11" descr="A screenshot of a computer&#10;&#10;Description automatically generated">
          <a:extLst>
            <a:ext uri="{FF2B5EF4-FFF2-40B4-BE49-F238E27FC236}">
              <a16:creationId xmlns:a16="http://schemas.microsoft.com/office/drawing/2014/main" id="{30FB3E5B-F39C-4197-B2FB-14995CFB7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15648" y="41312853"/>
          <a:ext cx="6615112" cy="2502146"/>
        </a:xfrm>
        <a:prstGeom prst="rect">
          <a:avLst/>
        </a:prstGeom>
      </xdr:spPr>
    </xdr:pic>
    <xdr:clientData/>
  </xdr:twoCellAnchor>
  <xdr:twoCellAnchor editAs="oneCell">
    <xdr:from>
      <xdr:col>2</xdr:col>
      <xdr:colOff>1181099</xdr:colOff>
      <xdr:row>27</xdr:row>
      <xdr:rowOff>102045</xdr:rowOff>
    </xdr:from>
    <xdr:to>
      <xdr:col>3</xdr:col>
      <xdr:colOff>457200</xdr:colOff>
      <xdr:row>27</xdr:row>
      <xdr:rowOff>2206554</xdr:rowOff>
    </xdr:to>
    <xdr:pic>
      <xdr:nvPicPr>
        <xdr:cNvPr id="13" name="Picture 12" descr="A label with a bar code&#10;&#10;Description automatically generated">
          <a:extLst>
            <a:ext uri="{FF2B5EF4-FFF2-40B4-BE49-F238E27FC236}">
              <a16:creationId xmlns:a16="http://schemas.microsoft.com/office/drawing/2014/main" id="{B1DEC9EF-63A4-4F9C-95BC-ADD9C81A1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49199" y="37192395"/>
          <a:ext cx="3657601" cy="2104509"/>
        </a:xfrm>
        <a:prstGeom prst="rect">
          <a:avLst/>
        </a:prstGeom>
      </xdr:spPr>
    </xdr:pic>
    <xdr:clientData/>
  </xdr:twoCellAnchor>
  <xdr:twoCellAnchor>
    <xdr:from>
      <xdr:col>1</xdr:col>
      <xdr:colOff>9929813</xdr:colOff>
      <xdr:row>0</xdr:row>
      <xdr:rowOff>261938</xdr:rowOff>
    </xdr:from>
    <xdr:to>
      <xdr:col>1</xdr:col>
      <xdr:colOff>12094596</xdr:colOff>
      <xdr:row>4</xdr:row>
      <xdr:rowOff>71438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4502BDE-DB8D-4009-A86E-6C653D622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882813" y="261938"/>
          <a:ext cx="2164783" cy="1666875"/>
        </a:xfrm>
        <a:prstGeom prst="rect">
          <a:avLst/>
        </a:prstGeom>
      </xdr:spPr>
    </xdr:pic>
    <xdr:clientData/>
  </xdr:twoCellAnchor>
  <xdr:oneCellAnchor>
    <xdr:from>
      <xdr:col>2</xdr:col>
      <xdr:colOff>900913</xdr:colOff>
      <xdr:row>23</xdr:row>
      <xdr:rowOff>371475</xdr:rowOff>
    </xdr:from>
    <xdr:ext cx="4675836" cy="2666998"/>
    <xdr:pic>
      <xdr:nvPicPr>
        <xdr:cNvPr id="5" name="Picture 4" descr="A white tag with black string&#10;&#10;Description automatically generated">
          <a:extLst>
            <a:ext uri="{FF2B5EF4-FFF2-40B4-BE49-F238E27FC236}">
              <a16:creationId xmlns:a16="http://schemas.microsoft.com/office/drawing/2014/main" id="{1F33A735-3E7F-4957-9B78-ABA009633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3373432" y="26799056"/>
          <a:ext cx="2666998" cy="4675836"/>
        </a:xfrm>
        <a:prstGeom prst="rect">
          <a:avLst/>
        </a:prstGeom>
      </xdr:spPr>
    </xdr:pic>
    <xdr:clientData/>
  </xdr:oneCellAnchor>
  <xdr:oneCellAnchor>
    <xdr:from>
      <xdr:col>2</xdr:col>
      <xdr:colOff>703296</xdr:colOff>
      <xdr:row>23</xdr:row>
      <xdr:rowOff>262387</xdr:rowOff>
    </xdr:from>
    <xdr:ext cx="5801015" cy="2985636"/>
    <xdr:pic>
      <xdr:nvPicPr>
        <xdr:cNvPr id="6" name="Picture 5" descr="A white tag with a string&#10;&#10;Description automatically generated">
          <a:extLst>
            <a:ext uri="{FF2B5EF4-FFF2-40B4-BE49-F238E27FC236}">
              <a16:creationId xmlns:a16="http://schemas.microsoft.com/office/drawing/2014/main" id="{A5C25BB8-5DE7-4796-A5CA-C4DDC27ED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13579086" y="26286697"/>
          <a:ext cx="2985636" cy="5801015"/>
        </a:xfrm>
        <a:prstGeom prst="rect">
          <a:avLst/>
        </a:prstGeom>
      </xdr:spPr>
    </xdr:pic>
    <xdr:clientData/>
  </xdr:oneCellAnchor>
  <xdr:twoCellAnchor editAs="oneCell">
    <xdr:from>
      <xdr:col>2</xdr:col>
      <xdr:colOff>2095500</xdr:colOff>
      <xdr:row>21</xdr:row>
      <xdr:rowOff>361950</xdr:rowOff>
    </xdr:from>
    <xdr:to>
      <xdr:col>3</xdr:col>
      <xdr:colOff>773614</xdr:colOff>
      <xdr:row>21</xdr:row>
      <xdr:rowOff>2115606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20FC4F5-E51B-4C54-906C-4F585D526A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3549" r="21415"/>
        <a:stretch/>
      </xdr:blipFill>
      <xdr:spPr>
        <a:xfrm rot="16200000">
          <a:off x="15054779" y="22835671"/>
          <a:ext cx="1753656" cy="30596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17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AIME%20LEON%20DORE\4.%20FW23\2%20-%20PRODUCTION\3.%20STYLE%20FILE%20-%20COMMENTS\CUTTING%20DOCKETS\DROP%201\BULK\ALD%20-%20CUTTING%20DOCKET%20-%20FW23WR003B%20-%20PATTERN%20SWIM%20TRUNK%20-%20BULK%2023062023.XLSX" TargetMode="External"/><Relationship Id="rId2" Type="http://schemas.microsoft.com/office/2019/04/relationships/externalLinkLongPath" Target="file:///N:\Merchandising\CUSTOMERS\2%20-%20NEW%20FOLDER%20SYSTEM\CUSTOMERS\AIME%20LEON%20DORE\4.%20FW23\2%20-%20PRODUCTION\3.%20STYLE%20FILE%20-%20COMMENTS\CUTTING%20DOCKETS\DROP%201\BULK\ALD%20-%20CUTTING%20DOCKET%20-%20FW23WR003B%20-%20PATTERN%20SWIM%20TRUNK%20-%20BULK%2023062023.XLSX?F4BDE1EC" TargetMode="External"/><Relationship Id="rId1" Type="http://schemas.openxmlformats.org/officeDocument/2006/relationships/externalLinkPath" Target="file:///\\F4BDE1EC\ALD%20-%20CUTTING%20DOCKET%20-%20FW23WR003B%20-%20PATTERN%20SWIM%20TRUNK%20-%20BULK%202306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THÔNG SỐ"/>
      <sheetName val="GRADING"/>
      <sheetName val="PP METTING"/>
      <sheetName val="LINK"/>
      <sheetName val="3. ĐỊNH VỊ HÌNH IN.THÊU"/>
      <sheetName val="4. THÔNG SỐ SẢN XUẤT"/>
    </sheetNames>
    <sheetDataSet>
      <sheetData sheetId="0">
        <row r="95">
          <cell r="F95" t="str">
            <v>NATURAL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 filterMode="1">
    <pageSetUpPr fitToPage="1"/>
  </sheetPr>
  <dimension ref="A1:Q142"/>
  <sheetViews>
    <sheetView view="pageBreakPreview" topLeftCell="A5" zoomScale="40" zoomScaleNormal="55" zoomScaleSheetLayoutView="40" zoomScalePageLayoutView="40" workbookViewId="0">
      <selection activeCell="K43" sqref="K43"/>
    </sheetView>
  </sheetViews>
  <sheetFormatPr defaultColWidth="9.109375" defaultRowHeight="16.8"/>
  <cols>
    <col min="1" max="1" width="8.44140625" style="39" customWidth="1"/>
    <col min="2" max="2" width="24.5546875" style="39" customWidth="1"/>
    <col min="3" max="3" width="34.44140625" style="39" customWidth="1"/>
    <col min="4" max="4" width="32.88671875" style="39" customWidth="1"/>
    <col min="5" max="5" width="32.33203125" style="39" customWidth="1"/>
    <col min="6" max="6" width="24.77734375" style="39" customWidth="1"/>
    <col min="7" max="7" width="21.6640625" style="40" customWidth="1"/>
    <col min="8" max="8" width="21.6640625" style="39" customWidth="1"/>
    <col min="9" max="10" width="16.33203125" style="39" customWidth="1"/>
    <col min="11" max="11" width="18.5546875" style="39" customWidth="1"/>
    <col min="12" max="12" width="13.88671875" style="39" customWidth="1"/>
    <col min="13" max="13" width="19.109375" style="39" customWidth="1"/>
    <col min="14" max="14" width="9.21875" style="39" customWidth="1"/>
    <col min="15" max="15" width="13.44140625" style="39" customWidth="1"/>
    <col min="16" max="16" width="41.44140625" style="39" customWidth="1"/>
    <col min="17" max="17" width="21.6640625" style="39" customWidth="1"/>
    <col min="18" max="19" width="9.109375" style="39"/>
    <col min="20" max="20" width="11.109375" style="39" bestFit="1" customWidth="1"/>
    <col min="21" max="16384" width="9.109375" style="39"/>
  </cols>
  <sheetData>
    <row r="1" spans="1:16" s="1" customFormat="1" ht="39.9" customHeight="1">
      <c r="A1" s="42"/>
      <c r="B1" s="42"/>
      <c r="C1" s="42"/>
      <c r="D1" s="43"/>
      <c r="E1" s="42"/>
      <c r="F1" s="42"/>
      <c r="G1" s="42"/>
      <c r="H1" s="42"/>
      <c r="I1" s="42"/>
      <c r="J1" s="42"/>
      <c r="K1" s="42"/>
      <c r="L1" s="44"/>
      <c r="M1" s="322" t="s">
        <v>0</v>
      </c>
      <c r="N1" s="322" t="s">
        <v>0</v>
      </c>
      <c r="O1" s="323" t="s">
        <v>1</v>
      </c>
      <c r="P1" s="323"/>
    </row>
    <row r="2" spans="1:16" s="1" customFormat="1" ht="39.9" customHeight="1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4"/>
      <c r="M2" s="322" t="s">
        <v>2</v>
      </c>
      <c r="N2" s="322" t="s">
        <v>2</v>
      </c>
      <c r="O2" s="324" t="s">
        <v>3</v>
      </c>
      <c r="P2" s="324"/>
    </row>
    <row r="3" spans="1:16" s="1" customFormat="1" ht="39.9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4"/>
      <c r="M3" s="322" t="s">
        <v>4</v>
      </c>
      <c r="N3" s="322" t="s">
        <v>4</v>
      </c>
      <c r="O3" s="325" t="s">
        <v>5</v>
      </c>
      <c r="P3" s="323"/>
    </row>
    <row r="4" spans="1:16" s="2" customFormat="1" ht="33" customHeight="1" thickBot="1">
      <c r="B4" s="3" t="s">
        <v>275</v>
      </c>
      <c r="G4" s="4"/>
    </row>
    <row r="5" spans="1:16" s="2" customFormat="1" ht="33" customHeight="1">
      <c r="B5" s="5" t="s">
        <v>6</v>
      </c>
      <c r="C5" s="5"/>
      <c r="D5" s="3"/>
      <c r="F5" s="6"/>
      <c r="G5" s="327" t="s">
        <v>393</v>
      </c>
      <c r="H5" s="328"/>
      <c r="I5" s="328"/>
      <c r="J5" s="328"/>
      <c r="K5" s="328"/>
      <c r="L5" s="329"/>
    </row>
    <row r="6" spans="1:16" s="7" customFormat="1" ht="33" customHeight="1">
      <c r="B6" s="8" t="s">
        <v>7</v>
      </c>
      <c r="C6" s="8"/>
      <c r="D6" s="326" t="s">
        <v>276</v>
      </c>
      <c r="E6" s="326"/>
      <c r="F6" s="338"/>
      <c r="G6" s="330"/>
      <c r="H6" s="331"/>
      <c r="I6" s="331"/>
      <c r="J6" s="331"/>
      <c r="K6" s="331"/>
      <c r="L6" s="332"/>
      <c r="M6" s="10"/>
      <c r="N6" s="10"/>
      <c r="O6" s="10"/>
      <c r="P6" s="10"/>
    </row>
    <row r="7" spans="1:16" s="7" customFormat="1" ht="33" customHeight="1">
      <c r="B7" s="8" t="s">
        <v>9</v>
      </c>
      <c r="C7" s="8"/>
      <c r="D7" s="9" t="s">
        <v>10</v>
      </c>
      <c r="E7" s="9"/>
      <c r="F7" s="8"/>
      <c r="G7" s="330"/>
      <c r="H7" s="331"/>
      <c r="I7" s="331"/>
      <c r="J7" s="331"/>
      <c r="K7" s="331"/>
      <c r="L7" s="332"/>
      <c r="M7" s="10"/>
      <c r="N7" s="10"/>
      <c r="O7" s="10"/>
      <c r="P7" s="10"/>
    </row>
    <row r="8" spans="1:16" s="7" customFormat="1" ht="72.75" customHeight="1" thickBot="1">
      <c r="B8" s="8" t="s">
        <v>11</v>
      </c>
      <c r="C8" s="8"/>
      <c r="D8" s="326" t="s">
        <v>12</v>
      </c>
      <c r="E8" s="326"/>
      <c r="F8" s="326"/>
      <c r="G8" s="333"/>
      <c r="H8" s="334"/>
      <c r="I8" s="334"/>
      <c r="J8" s="334"/>
      <c r="K8" s="334"/>
      <c r="L8" s="335"/>
      <c r="M8" s="10"/>
      <c r="N8" s="10"/>
      <c r="O8" s="10"/>
      <c r="P8" s="10"/>
    </row>
    <row r="9" spans="1:16" s="11" customFormat="1" ht="32.4">
      <c r="B9" s="12" t="s">
        <v>13</v>
      </c>
      <c r="C9" s="12"/>
      <c r="D9" s="63" t="s">
        <v>14</v>
      </c>
      <c r="E9" s="13"/>
      <c r="F9" s="14"/>
      <c r="G9" s="15"/>
      <c r="H9" s="14"/>
      <c r="I9" s="14"/>
      <c r="J9" s="14"/>
      <c r="K9" s="14"/>
      <c r="L9" s="14"/>
      <c r="M9" s="14"/>
      <c r="N9" s="14"/>
      <c r="O9" s="14"/>
      <c r="P9" s="14"/>
    </row>
    <row r="10" spans="1:16" s="11" customFormat="1" ht="32.4">
      <c r="B10" s="155" t="s">
        <v>15</v>
      </c>
      <c r="C10" s="155"/>
      <c r="D10" s="80" t="s">
        <v>16</v>
      </c>
      <c r="E10" s="80"/>
      <c r="F10" s="80"/>
      <c r="G10" s="156"/>
      <c r="H10" s="80"/>
      <c r="I10" s="71"/>
      <c r="J10" s="71" t="s">
        <v>17</v>
      </c>
      <c r="K10" s="71"/>
      <c r="L10" s="71" t="s">
        <v>18</v>
      </c>
      <c r="M10" s="157"/>
      <c r="N10" s="157"/>
      <c r="O10" s="157"/>
      <c r="P10" s="157"/>
    </row>
    <row r="11" spans="1:16" s="11" customFormat="1" ht="32.4">
      <c r="B11" s="71" t="s">
        <v>19</v>
      </c>
      <c r="C11" s="71"/>
      <c r="D11" s="336">
        <v>45652</v>
      </c>
      <c r="E11" s="337"/>
      <c r="F11" s="337"/>
      <c r="G11" s="159"/>
      <c r="H11" s="158"/>
      <c r="I11" s="71"/>
      <c r="J11" s="71" t="s">
        <v>20</v>
      </c>
      <c r="K11" s="71"/>
      <c r="L11" s="321" t="s">
        <v>311</v>
      </c>
      <c r="M11" s="321"/>
      <c r="N11" s="321"/>
      <c r="O11" s="321"/>
      <c r="P11" s="321"/>
    </row>
    <row r="12" spans="1:16" s="11" customFormat="1" ht="52.5" customHeight="1">
      <c r="B12" s="71" t="s">
        <v>21</v>
      </c>
      <c r="C12" s="71"/>
      <c r="D12" s="160">
        <f>D11+19</f>
        <v>45671</v>
      </c>
      <c r="E12" s="71"/>
      <c r="F12" s="71"/>
      <c r="G12" s="161"/>
      <c r="H12" s="162"/>
      <c r="I12" s="71"/>
      <c r="J12" s="71" t="s">
        <v>22</v>
      </c>
      <c r="L12" s="321" t="s">
        <v>23</v>
      </c>
      <c r="M12" s="321"/>
      <c r="N12" s="321"/>
      <c r="O12" s="321"/>
      <c r="P12" s="321"/>
    </row>
    <row r="13" spans="1:16" s="11" customFormat="1" ht="32.4">
      <c r="B13" s="339"/>
      <c r="C13" s="339"/>
      <c r="D13" s="339"/>
      <c r="E13" s="339"/>
      <c r="F13" s="339"/>
      <c r="G13" s="161"/>
      <c r="H13" s="162"/>
      <c r="I13" s="71"/>
      <c r="J13" s="71" t="s">
        <v>24</v>
      </c>
      <c r="K13" s="71"/>
      <c r="L13" s="71"/>
      <c r="M13" s="162"/>
      <c r="N13" s="157"/>
      <c r="O13" s="157"/>
      <c r="P13" s="162"/>
    </row>
    <row r="14" spans="1:16" s="11" customFormat="1" ht="32.4">
      <c r="B14" s="71" t="s">
        <v>25</v>
      </c>
      <c r="C14" s="71"/>
      <c r="D14" s="71" t="s">
        <v>26</v>
      </c>
      <c r="E14" s="71"/>
      <c r="F14" s="71"/>
      <c r="G14" s="163"/>
      <c r="H14" s="71"/>
      <c r="I14" s="71"/>
      <c r="J14" s="71" t="s">
        <v>27</v>
      </c>
      <c r="K14" s="71"/>
      <c r="L14" s="157" t="s">
        <v>28</v>
      </c>
      <c r="M14" s="157"/>
      <c r="N14" s="157"/>
      <c r="O14" s="157"/>
      <c r="P14" s="157"/>
    </row>
    <row r="15" spans="1:16" s="11" customFormat="1" ht="21" customHeight="1">
      <c r="B15" s="16" t="s">
        <v>29</v>
      </c>
      <c r="C15" s="16"/>
      <c r="D15" s="16"/>
      <c r="E15" s="12"/>
      <c r="F15" s="12"/>
      <c r="G15" s="17"/>
      <c r="H15" s="12"/>
      <c r="I15" s="12"/>
      <c r="J15" s="12"/>
      <c r="K15" s="12"/>
      <c r="L15" s="12"/>
      <c r="M15" s="12"/>
      <c r="N15" s="12"/>
      <c r="O15" s="12"/>
      <c r="P15" s="12"/>
    </row>
    <row r="16" spans="1:16" s="18" customFormat="1" ht="18.75" customHeight="1"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</row>
    <row r="17" spans="2:16" s="87" customFormat="1" ht="54">
      <c r="B17" s="84"/>
      <c r="C17" s="85" t="s">
        <v>30</v>
      </c>
      <c r="D17" s="85" t="s">
        <v>31</v>
      </c>
      <c r="E17" s="86" t="s">
        <v>32</v>
      </c>
      <c r="F17" s="234" t="s">
        <v>33</v>
      </c>
      <c r="G17" s="234" t="s">
        <v>34</v>
      </c>
      <c r="H17" s="234" t="s">
        <v>35</v>
      </c>
      <c r="I17" s="234" t="s">
        <v>36</v>
      </c>
      <c r="J17" s="234" t="s">
        <v>37</v>
      </c>
      <c r="K17" s="234" t="s">
        <v>38</v>
      </c>
      <c r="L17" s="234"/>
      <c r="M17" s="234"/>
      <c r="N17" s="234"/>
      <c r="O17" s="234"/>
      <c r="P17" s="235" t="s">
        <v>39</v>
      </c>
    </row>
    <row r="18" spans="2:16" s="87" customFormat="1" ht="54">
      <c r="B18" s="88" t="s">
        <v>40</v>
      </c>
      <c r="C18" s="89"/>
      <c r="D18" s="90" t="s">
        <v>308</v>
      </c>
      <c r="E18" s="91"/>
      <c r="F18" s="236">
        <v>8</v>
      </c>
      <c r="G18" s="236">
        <v>26</v>
      </c>
      <c r="H18" s="236">
        <v>61</v>
      </c>
      <c r="I18" s="236">
        <v>64</v>
      </c>
      <c r="J18" s="236">
        <v>31</v>
      </c>
      <c r="K18" s="236">
        <v>10</v>
      </c>
      <c r="L18" s="237"/>
      <c r="M18" s="238"/>
      <c r="N18" s="238"/>
      <c r="O18" s="238"/>
      <c r="P18" s="239">
        <f>SUM(E18:O18)</f>
        <v>200</v>
      </c>
    </row>
    <row r="19" spans="2:16" s="87" customFormat="1" ht="54">
      <c r="B19" s="176" t="s">
        <v>41</v>
      </c>
      <c r="C19" s="177"/>
      <c r="D19" s="178" t="str">
        <f>+D18</f>
        <v>ALOE WASH</v>
      </c>
      <c r="E19" s="178"/>
      <c r="F19" s="236">
        <f>ROUND(F18*6%,0)</f>
        <v>0</v>
      </c>
      <c r="G19" s="236">
        <f t="shared" ref="G19:K19" si="0">ROUND(G18*6%,0)</f>
        <v>2</v>
      </c>
      <c r="H19" s="236">
        <f t="shared" si="0"/>
        <v>4</v>
      </c>
      <c r="I19" s="236">
        <f t="shared" si="0"/>
        <v>4</v>
      </c>
      <c r="J19" s="236">
        <f t="shared" si="0"/>
        <v>2</v>
      </c>
      <c r="K19" s="236">
        <f t="shared" si="0"/>
        <v>1</v>
      </c>
      <c r="L19" s="236"/>
      <c r="M19" s="240"/>
      <c r="N19" s="240"/>
      <c r="O19" s="240"/>
      <c r="P19" s="239">
        <f t="shared" ref="P19:P21" si="1">SUM(E19:O19)</f>
        <v>13</v>
      </c>
    </row>
    <row r="20" spans="2:16" s="87" customFormat="1" ht="54">
      <c r="B20" s="176" t="s">
        <v>277</v>
      </c>
      <c r="C20" s="177"/>
      <c r="D20" s="178" t="str">
        <f>D19</f>
        <v>ALOE WASH</v>
      </c>
      <c r="E20" s="178"/>
      <c r="F20" s="236">
        <v>1</v>
      </c>
      <c r="G20" s="236">
        <v>2</v>
      </c>
      <c r="H20" s="236">
        <v>2</v>
      </c>
      <c r="I20" s="236">
        <v>1</v>
      </c>
      <c r="J20" s="236">
        <v>1</v>
      </c>
      <c r="K20" s="241">
        <v>1</v>
      </c>
      <c r="L20" s="241"/>
      <c r="M20" s="240"/>
      <c r="N20" s="240"/>
      <c r="O20" s="240"/>
      <c r="P20" s="239">
        <f t="shared" si="1"/>
        <v>8</v>
      </c>
    </row>
    <row r="21" spans="2:16" s="87" customFormat="1" ht="54">
      <c r="B21" s="176" t="s">
        <v>278</v>
      </c>
      <c r="C21" s="177"/>
      <c r="D21" s="178" t="str">
        <f>D20</f>
        <v>ALOE WASH</v>
      </c>
      <c r="E21" s="178"/>
      <c r="F21" s="236"/>
      <c r="G21" s="236"/>
      <c r="H21" s="236">
        <v>2</v>
      </c>
      <c r="I21" s="236"/>
      <c r="J21" s="236"/>
      <c r="K21" s="236"/>
      <c r="L21" s="236"/>
      <c r="M21" s="242"/>
      <c r="N21" s="242"/>
      <c r="O21" s="242"/>
      <c r="P21" s="239">
        <f t="shared" si="1"/>
        <v>2</v>
      </c>
    </row>
    <row r="22" spans="2:16" s="93" customFormat="1" ht="54">
      <c r="B22" s="179" t="s">
        <v>42</v>
      </c>
      <c r="C22" s="180"/>
      <c r="D22" s="181" t="str">
        <f>D21</f>
        <v>ALOE WASH</v>
      </c>
      <c r="E22" s="182"/>
      <c r="F22" s="243">
        <f>SUBTOTAL(9,F18:F21)</f>
        <v>9</v>
      </c>
      <c r="G22" s="243">
        <f>SUBTOTAL(9,G18:G21)</f>
        <v>30</v>
      </c>
      <c r="H22" s="243">
        <f t="shared" ref="H22:K22" si="2">SUBTOTAL(9,H18:H21)</f>
        <v>69</v>
      </c>
      <c r="I22" s="243">
        <f t="shared" si="2"/>
        <v>69</v>
      </c>
      <c r="J22" s="243">
        <f t="shared" si="2"/>
        <v>34</v>
      </c>
      <c r="K22" s="243">
        <f t="shared" si="2"/>
        <v>12</v>
      </c>
      <c r="L22" s="243"/>
      <c r="M22" s="243"/>
      <c r="N22" s="243"/>
      <c r="O22" s="243"/>
      <c r="P22" s="243">
        <f t="shared" ref="P22" si="3">SUBTOTAL(9,P18:P21)</f>
        <v>223</v>
      </c>
    </row>
    <row r="23" spans="2:16" s="72" customFormat="1" ht="67.8">
      <c r="B23" s="73"/>
      <c r="C23" s="73"/>
      <c r="D23" s="74"/>
      <c r="E23" s="75"/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5"/>
    </row>
    <row r="24" spans="2:16" s="87" customFormat="1" ht="54">
      <c r="B24" s="84"/>
      <c r="C24" s="85" t="s">
        <v>30</v>
      </c>
      <c r="D24" s="85" t="s">
        <v>31</v>
      </c>
      <c r="E24" s="86" t="s">
        <v>32</v>
      </c>
      <c r="F24" s="234" t="s">
        <v>33</v>
      </c>
      <c r="G24" s="234" t="s">
        <v>34</v>
      </c>
      <c r="H24" s="234" t="s">
        <v>35</v>
      </c>
      <c r="I24" s="234" t="s">
        <v>36</v>
      </c>
      <c r="J24" s="234" t="s">
        <v>37</v>
      </c>
      <c r="K24" s="234" t="s">
        <v>38</v>
      </c>
      <c r="L24" s="234"/>
      <c r="M24" s="234"/>
      <c r="N24" s="234"/>
      <c r="O24" s="234"/>
      <c r="P24" s="235" t="s">
        <v>39</v>
      </c>
    </row>
    <row r="25" spans="2:16" s="87" customFormat="1" ht="54">
      <c r="B25" s="88" t="s">
        <v>40</v>
      </c>
      <c r="C25" s="89"/>
      <c r="D25" s="90" t="s">
        <v>309</v>
      </c>
      <c r="E25" s="91"/>
      <c r="F25" s="236">
        <v>17</v>
      </c>
      <c r="G25" s="236">
        <v>48</v>
      </c>
      <c r="H25" s="236">
        <v>121</v>
      </c>
      <c r="I25" s="236">
        <v>126</v>
      </c>
      <c r="J25" s="236">
        <v>68</v>
      </c>
      <c r="K25" s="236">
        <v>20</v>
      </c>
      <c r="L25" s="237"/>
      <c r="M25" s="238"/>
      <c r="N25" s="238"/>
      <c r="O25" s="238"/>
      <c r="P25" s="239">
        <f>SUM(E25:O25)</f>
        <v>400</v>
      </c>
    </row>
    <row r="26" spans="2:16" s="87" customFormat="1" ht="54">
      <c r="B26" s="176" t="s">
        <v>41</v>
      </c>
      <c r="C26" s="177"/>
      <c r="D26" s="178" t="str">
        <f>+D25</f>
        <v>COCONUT MILK</v>
      </c>
      <c r="E26" s="178"/>
      <c r="F26" s="236">
        <f>ROUND(F25*6%,0)</f>
        <v>1</v>
      </c>
      <c r="G26" s="236">
        <f t="shared" ref="G26:K26" si="4">ROUND(G25*6%,0)</f>
        <v>3</v>
      </c>
      <c r="H26" s="236">
        <f t="shared" si="4"/>
        <v>7</v>
      </c>
      <c r="I26" s="236">
        <f t="shared" si="4"/>
        <v>8</v>
      </c>
      <c r="J26" s="236">
        <f t="shared" si="4"/>
        <v>4</v>
      </c>
      <c r="K26" s="236">
        <f t="shared" si="4"/>
        <v>1</v>
      </c>
      <c r="L26" s="236"/>
      <c r="M26" s="240"/>
      <c r="N26" s="240"/>
      <c r="O26" s="240"/>
      <c r="P26" s="239">
        <f t="shared" ref="P26:P28" si="5">SUM(E26:O26)</f>
        <v>24</v>
      </c>
    </row>
    <row r="27" spans="2:16" s="87" customFormat="1" ht="54">
      <c r="B27" s="176" t="s">
        <v>277</v>
      </c>
      <c r="C27" s="177"/>
      <c r="D27" s="178" t="str">
        <f>D26</f>
        <v>COCONUT MILK</v>
      </c>
      <c r="E27" s="178"/>
      <c r="F27" s="236">
        <v>1</v>
      </c>
      <c r="G27" s="236">
        <v>2</v>
      </c>
      <c r="H27" s="236">
        <v>2</v>
      </c>
      <c r="I27" s="236">
        <v>1</v>
      </c>
      <c r="J27" s="236">
        <v>1</v>
      </c>
      <c r="K27" s="241">
        <v>1</v>
      </c>
      <c r="L27" s="241"/>
      <c r="M27" s="240"/>
      <c r="N27" s="240"/>
      <c r="O27" s="240"/>
      <c r="P27" s="239">
        <f t="shared" si="5"/>
        <v>8</v>
      </c>
    </row>
    <row r="28" spans="2:16" s="87" customFormat="1" ht="54">
      <c r="B28" s="176" t="s">
        <v>278</v>
      </c>
      <c r="C28" s="177"/>
      <c r="D28" s="178" t="str">
        <f>D27</f>
        <v>COCONUT MILK</v>
      </c>
      <c r="E28" s="178"/>
      <c r="F28" s="236"/>
      <c r="G28" s="236"/>
      <c r="H28" s="236">
        <v>2</v>
      </c>
      <c r="I28" s="236"/>
      <c r="J28" s="236"/>
      <c r="K28" s="236"/>
      <c r="L28" s="236"/>
      <c r="M28" s="242"/>
      <c r="N28" s="242"/>
      <c r="O28" s="242"/>
      <c r="P28" s="239">
        <f t="shared" si="5"/>
        <v>2</v>
      </c>
    </row>
    <row r="29" spans="2:16" s="93" customFormat="1" ht="54">
      <c r="B29" s="179" t="s">
        <v>42</v>
      </c>
      <c r="C29" s="180"/>
      <c r="D29" s="181" t="str">
        <f>D28</f>
        <v>COCONUT MILK</v>
      </c>
      <c r="E29" s="182"/>
      <c r="F29" s="243">
        <f>SUBTOTAL(9,F25:F28)</f>
        <v>19</v>
      </c>
      <c r="G29" s="243">
        <f>SUBTOTAL(9,G25:G28)</f>
        <v>53</v>
      </c>
      <c r="H29" s="243">
        <f t="shared" ref="H29:K29" si="6">SUBTOTAL(9,H25:H28)</f>
        <v>132</v>
      </c>
      <c r="I29" s="243">
        <f t="shared" si="6"/>
        <v>135</v>
      </c>
      <c r="J29" s="243">
        <f t="shared" si="6"/>
        <v>73</v>
      </c>
      <c r="K29" s="243">
        <f t="shared" si="6"/>
        <v>22</v>
      </c>
      <c r="L29" s="243"/>
      <c r="M29" s="243"/>
      <c r="N29" s="243"/>
      <c r="O29" s="243"/>
      <c r="P29" s="243">
        <f t="shared" ref="P29" si="7">SUBTOTAL(9,P25:P28)</f>
        <v>434</v>
      </c>
    </row>
    <row r="30" spans="2:16" s="95" customFormat="1" ht="54">
      <c r="B30" s="107"/>
      <c r="C30" s="94"/>
      <c r="E30" s="96"/>
      <c r="F30" s="246"/>
      <c r="G30" s="244"/>
      <c r="H30" s="244"/>
      <c r="I30" s="244"/>
      <c r="J30" s="244"/>
      <c r="K30" s="244"/>
      <c r="L30" s="246"/>
      <c r="M30" s="246"/>
      <c r="N30" s="246"/>
      <c r="O30" s="246"/>
      <c r="P30" s="239"/>
    </row>
    <row r="31" spans="2:16" s="87" customFormat="1" ht="54" hidden="1">
      <c r="B31" s="84"/>
      <c r="C31" s="85" t="s">
        <v>30</v>
      </c>
      <c r="D31" s="85" t="s">
        <v>31</v>
      </c>
      <c r="E31" s="86" t="s">
        <v>32</v>
      </c>
      <c r="F31" s="234" t="s">
        <v>33</v>
      </c>
      <c r="G31" s="234" t="s">
        <v>34</v>
      </c>
      <c r="H31" s="234" t="s">
        <v>35</v>
      </c>
      <c r="I31" s="234" t="s">
        <v>36</v>
      </c>
      <c r="J31" s="234" t="s">
        <v>37</v>
      </c>
      <c r="K31" s="234" t="s">
        <v>38</v>
      </c>
      <c r="L31" s="234"/>
      <c r="M31" s="234"/>
      <c r="N31" s="234"/>
      <c r="O31" s="234"/>
      <c r="P31" s="235" t="s">
        <v>39</v>
      </c>
    </row>
    <row r="32" spans="2:16" s="87" customFormat="1" ht="54" hidden="1">
      <c r="B32" s="88" t="s">
        <v>40</v>
      </c>
      <c r="C32" s="89"/>
      <c r="D32" s="90" t="s">
        <v>310</v>
      </c>
      <c r="E32" s="91"/>
      <c r="F32" s="236">
        <v>17</v>
      </c>
      <c r="G32" s="236">
        <v>48</v>
      </c>
      <c r="H32" s="236">
        <v>121</v>
      </c>
      <c r="I32" s="236">
        <v>126</v>
      </c>
      <c r="J32" s="236">
        <v>68</v>
      </c>
      <c r="K32" s="236">
        <v>20</v>
      </c>
      <c r="L32" s="237"/>
      <c r="M32" s="238"/>
      <c r="N32" s="238"/>
      <c r="O32" s="238"/>
      <c r="P32" s="239">
        <f>SUM(E32:O32)</f>
        <v>400</v>
      </c>
    </row>
    <row r="33" spans="1:17" s="87" customFormat="1" ht="54" hidden="1">
      <c r="B33" s="176" t="s">
        <v>41</v>
      </c>
      <c r="C33" s="177"/>
      <c r="D33" s="178" t="str">
        <f>+D32</f>
        <v>JET BLACK</v>
      </c>
      <c r="E33" s="178"/>
      <c r="F33" s="236">
        <f>ROUND(F32*6%,0)</f>
        <v>1</v>
      </c>
      <c r="G33" s="236">
        <f t="shared" ref="G33:K33" si="8">ROUND(G32*6%,0)</f>
        <v>3</v>
      </c>
      <c r="H33" s="236">
        <f t="shared" si="8"/>
        <v>7</v>
      </c>
      <c r="I33" s="236">
        <f t="shared" si="8"/>
        <v>8</v>
      </c>
      <c r="J33" s="236">
        <f t="shared" si="8"/>
        <v>4</v>
      </c>
      <c r="K33" s="236">
        <f t="shared" si="8"/>
        <v>1</v>
      </c>
      <c r="L33" s="236"/>
      <c r="M33" s="240"/>
      <c r="N33" s="240"/>
      <c r="O33" s="240"/>
      <c r="P33" s="239">
        <f t="shared" ref="P33:P35" si="9">SUM(E33:O33)</f>
        <v>24</v>
      </c>
    </row>
    <row r="34" spans="1:17" s="87" customFormat="1" ht="54" hidden="1">
      <c r="B34" s="176" t="s">
        <v>277</v>
      </c>
      <c r="C34" s="177"/>
      <c r="D34" s="178" t="str">
        <f>D33</f>
        <v>JET BLACK</v>
      </c>
      <c r="E34" s="178"/>
      <c r="F34" s="236">
        <v>1</v>
      </c>
      <c r="G34" s="236">
        <v>2</v>
      </c>
      <c r="H34" s="236">
        <v>2</v>
      </c>
      <c r="I34" s="236">
        <v>1</v>
      </c>
      <c r="J34" s="236">
        <v>1</v>
      </c>
      <c r="K34" s="241">
        <v>1</v>
      </c>
      <c r="L34" s="241"/>
      <c r="M34" s="240"/>
      <c r="N34" s="240"/>
      <c r="O34" s="240"/>
      <c r="P34" s="239">
        <f t="shared" si="9"/>
        <v>8</v>
      </c>
    </row>
    <row r="35" spans="1:17" s="87" customFormat="1" ht="54" hidden="1">
      <c r="B35" s="176" t="s">
        <v>278</v>
      </c>
      <c r="C35" s="177"/>
      <c r="D35" s="178" t="str">
        <f>D34</f>
        <v>JET BLACK</v>
      </c>
      <c r="E35" s="178"/>
      <c r="F35" s="236"/>
      <c r="G35" s="236"/>
      <c r="H35" s="236">
        <v>2</v>
      </c>
      <c r="I35" s="236"/>
      <c r="J35" s="236"/>
      <c r="K35" s="236"/>
      <c r="L35" s="236"/>
      <c r="M35" s="242"/>
      <c r="N35" s="242"/>
      <c r="O35" s="242"/>
      <c r="P35" s="239">
        <f t="shared" si="9"/>
        <v>2</v>
      </c>
    </row>
    <row r="36" spans="1:17" s="93" customFormat="1" ht="54" hidden="1">
      <c r="B36" s="179" t="s">
        <v>42</v>
      </c>
      <c r="C36" s="180"/>
      <c r="D36" s="181" t="str">
        <f>D35</f>
        <v>JET BLACK</v>
      </c>
      <c r="E36" s="182"/>
      <c r="F36" s="243">
        <f>SUBTOTAL(9,F32:F35)</f>
        <v>0</v>
      </c>
      <c r="G36" s="243">
        <f>SUBTOTAL(9,G32:G35)</f>
        <v>0</v>
      </c>
      <c r="H36" s="243">
        <f t="shared" ref="H36:K36" si="10">SUBTOTAL(9,H32:H35)</f>
        <v>0</v>
      </c>
      <c r="I36" s="243">
        <f t="shared" si="10"/>
        <v>0</v>
      </c>
      <c r="J36" s="243">
        <f t="shared" si="10"/>
        <v>0</v>
      </c>
      <c r="K36" s="243">
        <f t="shared" si="10"/>
        <v>0</v>
      </c>
      <c r="L36" s="243"/>
      <c r="M36" s="243"/>
      <c r="N36" s="243"/>
      <c r="O36" s="243"/>
      <c r="P36" s="243">
        <f t="shared" ref="P36" si="11">SUBTOTAL(9,P32:P35)</f>
        <v>0</v>
      </c>
    </row>
    <row r="37" spans="1:17" s="95" customFormat="1" ht="54" hidden="1">
      <c r="B37" s="107"/>
      <c r="C37" s="94"/>
      <c r="E37" s="96"/>
      <c r="F37" s="246"/>
      <c r="G37" s="244"/>
      <c r="H37" s="244"/>
      <c r="I37" s="244"/>
      <c r="J37" s="244"/>
      <c r="K37" s="244"/>
      <c r="L37" s="246"/>
      <c r="M37" s="246"/>
      <c r="N37" s="246"/>
      <c r="O37" s="246"/>
      <c r="P37" s="239"/>
    </row>
    <row r="38" spans="1:17" s="93" customFormat="1" ht="54">
      <c r="B38" s="97" t="s">
        <v>43</v>
      </c>
      <c r="C38" s="98"/>
      <c r="D38" s="97"/>
      <c r="E38" s="99"/>
      <c r="F38" s="247">
        <f>F22+F29</f>
        <v>28</v>
      </c>
      <c r="G38" s="247">
        <f t="shared" ref="G38:K38" si="12">G22+G29</f>
        <v>83</v>
      </c>
      <c r="H38" s="247">
        <f t="shared" si="12"/>
        <v>201</v>
      </c>
      <c r="I38" s="247">
        <f t="shared" si="12"/>
        <v>204</v>
      </c>
      <c r="J38" s="247">
        <f t="shared" si="12"/>
        <v>107</v>
      </c>
      <c r="K38" s="247">
        <f t="shared" si="12"/>
        <v>34</v>
      </c>
      <c r="L38" s="247"/>
      <c r="M38" s="247"/>
      <c r="N38" s="247"/>
      <c r="O38" s="247"/>
      <c r="P38" s="247">
        <f t="shared" ref="P38" si="13">P22+P29</f>
        <v>657</v>
      </c>
    </row>
    <row r="39" spans="1:17" s="20" customFormat="1" ht="24">
      <c r="C39" s="21"/>
      <c r="D39" s="351"/>
      <c r="E39" s="351"/>
      <c r="F39" s="351"/>
      <c r="G39" s="351"/>
      <c r="H39" s="351"/>
      <c r="I39" s="351"/>
      <c r="J39" s="351"/>
      <c r="K39" s="351"/>
      <c r="L39" s="351"/>
      <c r="M39" s="351"/>
      <c r="N39" s="351"/>
      <c r="O39" s="22"/>
      <c r="P39" s="22"/>
    </row>
    <row r="40" spans="1:17" s="1" customFormat="1" ht="42" thickBot="1">
      <c r="B40" s="59" t="s">
        <v>44</v>
      </c>
      <c r="C40" s="23"/>
      <c r="D40" s="352"/>
      <c r="E40" s="352"/>
      <c r="F40" s="352"/>
      <c r="G40" s="352"/>
      <c r="H40" s="352"/>
      <c r="I40" s="352"/>
      <c r="J40" s="352"/>
      <c r="K40" s="352"/>
      <c r="L40" s="352"/>
      <c r="M40" s="352"/>
      <c r="N40" s="352"/>
      <c r="O40" s="24"/>
      <c r="P40" s="92"/>
    </row>
    <row r="41" spans="1:17" s="25" customFormat="1" ht="192.6" thickBot="1">
      <c r="A41" s="356" t="s">
        <v>45</v>
      </c>
      <c r="B41" s="357"/>
      <c r="C41" s="357"/>
      <c r="D41" s="54" t="s">
        <v>46</v>
      </c>
      <c r="E41" s="54" t="s">
        <v>47</v>
      </c>
      <c r="F41" s="54" t="s">
        <v>48</v>
      </c>
      <c r="G41" s="55" t="s">
        <v>49</v>
      </c>
      <c r="H41" s="55" t="s">
        <v>50</v>
      </c>
      <c r="I41" s="55" t="s">
        <v>51</v>
      </c>
      <c r="J41" s="55" t="s">
        <v>52</v>
      </c>
      <c r="K41" s="55" t="s">
        <v>53</v>
      </c>
      <c r="L41" s="55" t="s">
        <v>54</v>
      </c>
      <c r="M41" s="55" t="s">
        <v>55</v>
      </c>
      <c r="N41" s="343" t="s">
        <v>56</v>
      </c>
      <c r="O41" s="344"/>
      <c r="P41" s="345"/>
    </row>
    <row r="42" spans="1:17" s="222" customFormat="1" ht="54">
      <c r="A42" s="259" t="str">
        <f>D18</f>
        <v>ALOE WASH</v>
      </c>
      <c r="B42" s="225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</row>
    <row r="43" spans="1:17" s="78" customFormat="1" ht="265.8" customHeight="1">
      <c r="A43" s="77">
        <v>1</v>
      </c>
      <c r="B43" s="340" t="str">
        <f>$L$11</f>
        <v>WYU2308-4 # 100% COTTON MESH</v>
      </c>
      <c r="C43" s="340" t="s">
        <v>57</v>
      </c>
      <c r="D43" s="248" t="s">
        <v>258</v>
      </c>
      <c r="E43" s="248" t="str">
        <f>D18</f>
        <v>ALOE WASH</v>
      </c>
      <c r="F43" s="249" t="s">
        <v>35</v>
      </c>
      <c r="G43" s="250">
        <f>$P$22</f>
        <v>223</v>
      </c>
      <c r="H43" s="262">
        <v>1.27</v>
      </c>
      <c r="I43" s="252">
        <f>G43*H43</f>
        <v>283.20999999999998</v>
      </c>
      <c r="J43" s="252">
        <f>I43*0.9%+(I43/30)*0.5</f>
        <v>7.2690566666666667</v>
      </c>
      <c r="K43" s="252"/>
      <c r="L43" s="249"/>
      <c r="M43" s="253">
        <f>ROUNDUP(SUM(I43:L43),0)</f>
        <v>291</v>
      </c>
      <c r="N43" s="346" t="s">
        <v>394</v>
      </c>
      <c r="O43" s="347"/>
      <c r="P43" s="348"/>
    </row>
    <row r="44" spans="1:17" s="78" customFormat="1" ht="160.80000000000001" customHeight="1">
      <c r="A44" s="77">
        <v>3</v>
      </c>
      <c r="B44" s="341" t="s">
        <v>312</v>
      </c>
      <c r="C44" s="342"/>
      <c r="D44" s="248" t="s">
        <v>59</v>
      </c>
      <c r="E44" s="248" t="str">
        <f>D19</f>
        <v>ALOE WASH</v>
      </c>
      <c r="F44" s="249" t="s">
        <v>35</v>
      </c>
      <c r="G44" s="250">
        <f>G43</f>
        <v>223</v>
      </c>
      <c r="H44" s="251">
        <v>7.0000000000000007E-2</v>
      </c>
      <c r="I44" s="252">
        <f>G44*H44</f>
        <v>15.610000000000001</v>
      </c>
      <c r="J44" s="252">
        <f>I44*5%+(I44/30)*0.5</f>
        <v>1.0406666666666669</v>
      </c>
      <c r="K44" s="252"/>
      <c r="L44" s="249"/>
      <c r="M44" s="253">
        <f>ROUNDUP(SUM(I44:L44),0)</f>
        <v>17</v>
      </c>
      <c r="N44" s="346" t="s">
        <v>390</v>
      </c>
      <c r="O44" s="347"/>
      <c r="P44" s="348"/>
    </row>
    <row r="45" spans="1:17" s="124" customFormat="1" ht="70.2" customHeight="1">
      <c r="A45" s="258" t="str">
        <f>D25</f>
        <v>COCONUT MILK</v>
      </c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4"/>
      <c r="Q45" s="25"/>
    </row>
    <row r="46" spans="1:17" s="78" customFormat="1" ht="190.2" customHeight="1">
      <c r="A46" s="79">
        <v>1</v>
      </c>
      <c r="B46" s="340" t="str">
        <f>L11</f>
        <v>WYU2308-4 # 100% COTTON MESH</v>
      </c>
      <c r="C46" s="340" t="s">
        <v>57</v>
      </c>
      <c r="D46" s="254" t="s">
        <v>58</v>
      </c>
      <c r="E46" s="255" t="str">
        <f>D25</f>
        <v>COCONUT MILK</v>
      </c>
      <c r="F46" s="256" t="s">
        <v>35</v>
      </c>
      <c r="G46" s="257">
        <f>P29</f>
        <v>434</v>
      </c>
      <c r="H46" s="251">
        <v>0.99</v>
      </c>
      <c r="I46" s="252">
        <f>G46*H46</f>
        <v>429.65999999999997</v>
      </c>
      <c r="J46" s="252">
        <f>I46*2.9%+(I46/30)*0.5</f>
        <v>19.621139999999997</v>
      </c>
      <c r="K46" s="252"/>
      <c r="L46" s="249"/>
      <c r="M46" s="253">
        <f>ROUNDUP(SUM(I46:L46),0)</f>
        <v>450</v>
      </c>
      <c r="N46" s="346" t="s">
        <v>391</v>
      </c>
      <c r="O46" s="347"/>
      <c r="P46" s="348"/>
    </row>
    <row r="47" spans="1:17" s="78" customFormat="1" ht="190.2" customHeight="1">
      <c r="A47" s="79">
        <v>3</v>
      </c>
      <c r="B47" s="341" t="s">
        <v>312</v>
      </c>
      <c r="C47" s="342"/>
      <c r="D47" s="248" t="s">
        <v>59</v>
      </c>
      <c r="E47" s="255" t="str">
        <f>E46</f>
        <v>COCONUT MILK</v>
      </c>
      <c r="F47" s="256" t="s">
        <v>35</v>
      </c>
      <c r="G47" s="257">
        <f>G46</f>
        <v>434</v>
      </c>
      <c r="H47" s="251">
        <v>7.0000000000000007E-2</v>
      </c>
      <c r="I47" s="252">
        <f>G47*H47</f>
        <v>30.380000000000003</v>
      </c>
      <c r="J47" s="252">
        <f>I47*7.1%+(I47/30)*0.5+2</f>
        <v>4.663313333333333</v>
      </c>
      <c r="K47" s="252"/>
      <c r="L47" s="249"/>
      <c r="M47" s="253">
        <f>ROUNDUP(SUM(I47:L47),0)</f>
        <v>36</v>
      </c>
      <c r="N47" s="346" t="s">
        <v>392</v>
      </c>
      <c r="O47" s="347"/>
      <c r="P47" s="348"/>
    </row>
    <row r="48" spans="1:17" s="124" customFormat="1" ht="85.8" hidden="1" customHeight="1">
      <c r="A48" s="258" t="str">
        <f>D32</f>
        <v>JET BLACK</v>
      </c>
      <c r="B48" s="223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4"/>
      <c r="Q48" s="25"/>
    </row>
    <row r="49" spans="1:16" s="78" customFormat="1" ht="149.4" hidden="1" customHeight="1">
      <c r="A49" s="79">
        <v>1</v>
      </c>
      <c r="B49" s="340" t="str">
        <f>$B$43</f>
        <v>WYU2308-4 # 100% COTTON MESH</v>
      </c>
      <c r="C49" s="340" t="s">
        <v>57</v>
      </c>
      <c r="D49" s="254" t="s">
        <v>58</v>
      </c>
      <c r="E49" s="255" t="str">
        <f>D32</f>
        <v>JET BLACK</v>
      </c>
      <c r="F49" s="256" t="s">
        <v>35</v>
      </c>
      <c r="G49" s="257">
        <f>$P$36</f>
        <v>0</v>
      </c>
      <c r="H49" s="251">
        <v>0.99</v>
      </c>
      <c r="I49" s="252">
        <f>G49*H49</f>
        <v>0</v>
      </c>
      <c r="J49" s="252">
        <f>I49*2.6%+(I49/30)*0.5</f>
        <v>0</v>
      </c>
      <c r="K49" s="252"/>
      <c r="L49" s="249"/>
      <c r="M49" s="253">
        <f>ROUNDUP(SUM(I49:L49),0)</f>
        <v>0</v>
      </c>
      <c r="N49" s="346"/>
      <c r="O49" s="347"/>
      <c r="P49" s="348"/>
    </row>
    <row r="50" spans="1:16" s="78" customFormat="1" ht="149.4" hidden="1" customHeight="1">
      <c r="A50" s="79">
        <v>3</v>
      </c>
      <c r="B50" s="341" t="s">
        <v>312</v>
      </c>
      <c r="C50" s="342"/>
      <c r="D50" s="248" t="s">
        <v>59</v>
      </c>
      <c r="E50" s="255" t="str">
        <f>E49</f>
        <v>JET BLACK</v>
      </c>
      <c r="F50" s="256" t="s">
        <v>35</v>
      </c>
      <c r="G50" s="257">
        <f>G49</f>
        <v>0</v>
      </c>
      <c r="H50" s="251">
        <v>7.0000000000000007E-2</v>
      </c>
      <c r="I50" s="252">
        <f>G50*H50</f>
        <v>0</v>
      </c>
      <c r="J50" s="252">
        <f>I50*7.1%+(I50/30)*0.5+2</f>
        <v>2</v>
      </c>
      <c r="K50" s="252"/>
      <c r="L50" s="249"/>
      <c r="M50" s="253">
        <f>ROUNDUP(SUM(I50:L50),0)</f>
        <v>2</v>
      </c>
      <c r="N50" s="346"/>
      <c r="O50" s="347"/>
      <c r="P50" s="348"/>
    </row>
    <row r="51" spans="1:16" s="26" customFormat="1" ht="19.8">
      <c r="A51" s="24"/>
      <c r="B51" s="24"/>
      <c r="C51" s="24"/>
      <c r="D51" s="24"/>
      <c r="E51" s="24"/>
      <c r="F51" s="24"/>
      <c r="G51" s="27"/>
      <c r="H51" s="24"/>
      <c r="I51" s="24"/>
      <c r="J51" s="24"/>
      <c r="K51" s="24"/>
      <c r="L51" s="24"/>
      <c r="M51" s="24"/>
      <c r="N51" s="24"/>
      <c r="O51" s="24"/>
      <c r="P51" s="24"/>
    </row>
    <row r="52" spans="1:16" s="28" customFormat="1" ht="33" thickBot="1">
      <c r="B52" s="59" t="s">
        <v>60</v>
      </c>
      <c r="C52" s="29"/>
      <c r="D52" s="29"/>
      <c r="E52" s="29"/>
      <c r="G52" s="30"/>
      <c r="P52" s="31"/>
    </row>
    <row r="53" spans="1:16" s="41" customFormat="1" ht="72">
      <c r="A53" s="353" t="s">
        <v>61</v>
      </c>
      <c r="B53" s="354"/>
      <c r="C53" s="354"/>
      <c r="D53" s="354"/>
      <c r="E53" s="355"/>
      <c r="F53" s="56" t="s">
        <v>62</v>
      </c>
      <c r="G53" s="56" t="s">
        <v>63</v>
      </c>
      <c r="H53" s="349" t="s">
        <v>64</v>
      </c>
      <c r="I53" s="350"/>
      <c r="J53" s="57" t="s">
        <v>48</v>
      </c>
      <c r="K53" s="56" t="s">
        <v>65</v>
      </c>
      <c r="L53" s="56" t="s">
        <v>66</v>
      </c>
      <c r="M53" s="58" t="s">
        <v>67</v>
      </c>
      <c r="N53" s="58" t="s">
        <v>68</v>
      </c>
      <c r="O53" s="58" t="s">
        <v>69</v>
      </c>
      <c r="P53" s="58" t="s">
        <v>70</v>
      </c>
    </row>
    <row r="54" spans="1:16" s="11" customFormat="1" ht="59.4" customHeight="1">
      <c r="A54" s="108">
        <v>1</v>
      </c>
      <c r="B54" s="269" t="s">
        <v>71</v>
      </c>
      <c r="C54" s="269"/>
      <c r="D54" s="269"/>
      <c r="E54" s="269"/>
      <c r="F54" s="102" t="str">
        <f>E43</f>
        <v>ALOE WASH</v>
      </c>
      <c r="G54" s="164" t="s">
        <v>313</v>
      </c>
      <c r="H54" s="263" t="str">
        <f>$A$42</f>
        <v>ALOE WASH</v>
      </c>
      <c r="I54" s="264" t="str">
        <f t="shared" ref="I54:I68" si="14">$H$54</f>
        <v>ALOE WASH</v>
      </c>
      <c r="J54" s="103" t="s">
        <v>72</v>
      </c>
      <c r="K54" s="103">
        <f>$P$22</f>
        <v>223</v>
      </c>
      <c r="L54" s="109">
        <v>0.04</v>
      </c>
      <c r="M54" s="104">
        <f>K54*L54*1.23</f>
        <v>10.9716</v>
      </c>
      <c r="N54" s="104"/>
      <c r="O54" s="105">
        <f t="shared" ref="O54" si="15">ROUNDUP(N54+M54,0)</f>
        <v>11</v>
      </c>
      <c r="P54" s="153" t="s">
        <v>317</v>
      </c>
    </row>
    <row r="55" spans="1:16" s="11" customFormat="1" ht="59.4" customHeight="1">
      <c r="A55" s="108">
        <v>1</v>
      </c>
      <c r="B55" s="269" t="s">
        <v>71</v>
      </c>
      <c r="C55" s="269"/>
      <c r="D55" s="269"/>
      <c r="E55" s="269"/>
      <c r="F55" s="102" t="str">
        <f>H55</f>
        <v>COCONUT MILK</v>
      </c>
      <c r="G55" s="164" t="s">
        <v>314</v>
      </c>
      <c r="H55" s="263" t="str">
        <f>$E$46</f>
        <v>COCONUT MILK</v>
      </c>
      <c r="I55" s="264" t="str">
        <f t="shared" si="14"/>
        <v>ALOE WASH</v>
      </c>
      <c r="J55" s="103" t="s">
        <v>72</v>
      </c>
      <c r="K55" s="103">
        <f>$G$46</f>
        <v>434</v>
      </c>
      <c r="L55" s="109">
        <v>0.04</v>
      </c>
      <c r="M55" s="104">
        <f t="shared" ref="M55:M56" si="16">K55*L55*1.23</f>
        <v>21.352799999999998</v>
      </c>
      <c r="N55" s="104"/>
      <c r="O55" s="105">
        <f t="shared" ref="O55" si="17">ROUNDUP(N55+M55,0)</f>
        <v>22</v>
      </c>
      <c r="P55" s="153" t="s">
        <v>317</v>
      </c>
    </row>
    <row r="56" spans="1:16" s="11" customFormat="1" ht="59.4" hidden="1" customHeight="1">
      <c r="A56" s="108">
        <v>1</v>
      </c>
      <c r="B56" s="269" t="s">
        <v>71</v>
      </c>
      <c r="C56" s="269"/>
      <c r="D56" s="269"/>
      <c r="E56" s="269"/>
      <c r="F56" s="102" t="str">
        <f>H56</f>
        <v>JET BLACK</v>
      </c>
      <c r="G56" s="164" t="s">
        <v>315</v>
      </c>
      <c r="H56" s="263" t="str">
        <f>$E$49</f>
        <v>JET BLACK</v>
      </c>
      <c r="I56" s="264" t="str">
        <f t="shared" si="14"/>
        <v>ALOE WASH</v>
      </c>
      <c r="J56" s="103" t="s">
        <v>72</v>
      </c>
      <c r="K56" s="103">
        <f>$G$49</f>
        <v>0</v>
      </c>
      <c r="L56" s="109">
        <v>0.04</v>
      </c>
      <c r="M56" s="104">
        <f t="shared" si="16"/>
        <v>0</v>
      </c>
      <c r="N56" s="104"/>
      <c r="O56" s="105">
        <f t="shared" ref="O56" si="18">ROUNDUP(N56+M56,0)</f>
        <v>0</v>
      </c>
      <c r="P56" s="153" t="s">
        <v>317</v>
      </c>
    </row>
    <row r="57" spans="1:16" s="11" customFormat="1" ht="53.4" customHeight="1">
      <c r="A57" s="108">
        <v>1</v>
      </c>
      <c r="B57" s="269" t="s">
        <v>260</v>
      </c>
      <c r="C57" s="269"/>
      <c r="D57" s="269"/>
      <c r="E57" s="269"/>
      <c r="F57" s="102" t="s">
        <v>82</v>
      </c>
      <c r="G57" s="164" t="s">
        <v>316</v>
      </c>
      <c r="H57" s="263" t="str">
        <f t="shared" ref="H57" si="19">$A$42</f>
        <v>ALOE WASH</v>
      </c>
      <c r="I57" s="264" t="str">
        <f t="shared" si="14"/>
        <v>ALOE WASH</v>
      </c>
      <c r="J57" s="103" t="s">
        <v>72</v>
      </c>
      <c r="K57" s="103">
        <f t="shared" ref="K57" si="20">$P$22</f>
        <v>223</v>
      </c>
      <c r="L57" s="109">
        <v>0.01</v>
      </c>
      <c r="M57" s="104">
        <f t="shared" ref="M57" si="21">K57*L57</f>
        <v>2.23</v>
      </c>
      <c r="N57" s="104"/>
      <c r="O57" s="105">
        <f t="shared" ref="O57" si="22">ROUNDUP(N57+M57,0)</f>
        <v>3</v>
      </c>
      <c r="P57" s="153" t="s">
        <v>317</v>
      </c>
    </row>
    <row r="58" spans="1:16" s="11" customFormat="1" ht="53.4" customHeight="1">
      <c r="A58" s="108">
        <v>1</v>
      </c>
      <c r="B58" s="269" t="s">
        <v>260</v>
      </c>
      <c r="C58" s="269"/>
      <c r="D58" s="269"/>
      <c r="E58" s="269"/>
      <c r="F58" s="102" t="s">
        <v>82</v>
      </c>
      <c r="G58" s="164" t="s">
        <v>316</v>
      </c>
      <c r="H58" s="263" t="str">
        <f t="shared" ref="H58" si="23">$E$46</f>
        <v>COCONUT MILK</v>
      </c>
      <c r="I58" s="264" t="str">
        <f t="shared" si="14"/>
        <v>ALOE WASH</v>
      </c>
      <c r="J58" s="103" t="s">
        <v>72</v>
      </c>
      <c r="K58" s="103">
        <f t="shared" ref="K58" si="24">$G$46</f>
        <v>434</v>
      </c>
      <c r="L58" s="109">
        <v>0.01</v>
      </c>
      <c r="M58" s="104">
        <f t="shared" ref="M58:M59" si="25">K58*L58</f>
        <v>4.34</v>
      </c>
      <c r="N58" s="104"/>
      <c r="O58" s="105">
        <f t="shared" ref="O58:O59" si="26">ROUNDUP(N58+M58,0)</f>
        <v>5</v>
      </c>
      <c r="P58" s="153" t="s">
        <v>317</v>
      </c>
    </row>
    <row r="59" spans="1:16" s="11" customFormat="1" ht="53.4" hidden="1" customHeight="1">
      <c r="A59" s="108">
        <v>1</v>
      </c>
      <c r="B59" s="269" t="s">
        <v>260</v>
      </c>
      <c r="C59" s="269"/>
      <c r="D59" s="269"/>
      <c r="E59" s="269"/>
      <c r="F59" s="102" t="s">
        <v>82</v>
      </c>
      <c r="G59" s="164" t="s">
        <v>316</v>
      </c>
      <c r="H59" s="263" t="str">
        <f t="shared" ref="H59" si="27">$E$49</f>
        <v>JET BLACK</v>
      </c>
      <c r="I59" s="264" t="str">
        <f t="shared" si="14"/>
        <v>ALOE WASH</v>
      </c>
      <c r="J59" s="103" t="s">
        <v>72</v>
      </c>
      <c r="K59" s="103">
        <f t="shared" ref="K59" si="28">$G$49</f>
        <v>0</v>
      </c>
      <c r="L59" s="109">
        <v>0.01</v>
      </c>
      <c r="M59" s="104">
        <f t="shared" si="25"/>
        <v>0</v>
      </c>
      <c r="N59" s="104"/>
      <c r="O59" s="105">
        <f t="shared" si="26"/>
        <v>0</v>
      </c>
      <c r="P59" s="153" t="s">
        <v>317</v>
      </c>
    </row>
    <row r="60" spans="1:16" s="11" customFormat="1" ht="79.5" customHeight="1">
      <c r="A60" s="108">
        <v>2</v>
      </c>
      <c r="B60" s="265" t="s">
        <v>259</v>
      </c>
      <c r="C60" s="266"/>
      <c r="D60" s="266"/>
      <c r="E60" s="267"/>
      <c r="F60" s="102" t="s">
        <v>73</v>
      </c>
      <c r="G60" s="164"/>
      <c r="H60" s="263" t="str">
        <f t="shared" ref="H60" si="29">$A$42</f>
        <v>ALOE WASH</v>
      </c>
      <c r="I60" s="264" t="str">
        <f t="shared" si="14"/>
        <v>ALOE WASH</v>
      </c>
      <c r="J60" s="103" t="s">
        <v>74</v>
      </c>
      <c r="K60" s="103">
        <f t="shared" ref="K60" si="30">$P$22</f>
        <v>223</v>
      </c>
      <c r="L60" s="104">
        <v>1</v>
      </c>
      <c r="M60" s="103">
        <f t="shared" ref="M60" si="31">L60*K60</f>
        <v>223</v>
      </c>
      <c r="N60" s="104"/>
      <c r="O60" s="105">
        <f t="shared" ref="O60" si="32">N60+M60</f>
        <v>223</v>
      </c>
      <c r="P60" s="153" t="s">
        <v>321</v>
      </c>
    </row>
    <row r="61" spans="1:16" s="11" customFormat="1" ht="99" customHeight="1">
      <c r="A61" s="108">
        <f>A60</f>
        <v>2</v>
      </c>
      <c r="B61" s="265" t="s">
        <v>259</v>
      </c>
      <c r="C61" s="266"/>
      <c r="D61" s="266"/>
      <c r="E61" s="267"/>
      <c r="F61" s="102" t="s">
        <v>73</v>
      </c>
      <c r="G61" s="164"/>
      <c r="H61" s="263" t="str">
        <f t="shared" ref="H61" si="33">$E$46</f>
        <v>COCONUT MILK</v>
      </c>
      <c r="I61" s="264" t="str">
        <f t="shared" si="14"/>
        <v>ALOE WASH</v>
      </c>
      <c r="J61" s="103" t="s">
        <v>74</v>
      </c>
      <c r="K61" s="103">
        <f t="shared" ref="K61" si="34">$G$46</f>
        <v>434</v>
      </c>
      <c r="L61" s="104">
        <v>1</v>
      </c>
      <c r="M61" s="103">
        <f t="shared" ref="M61" si="35">L61*K61</f>
        <v>434</v>
      </c>
      <c r="N61" s="104"/>
      <c r="O61" s="105">
        <f t="shared" ref="O61" si="36">N61+M61</f>
        <v>434</v>
      </c>
      <c r="P61" s="153" t="s">
        <v>321</v>
      </c>
    </row>
    <row r="62" spans="1:16" s="11" customFormat="1" ht="99" hidden="1" customHeight="1">
      <c r="A62" s="108">
        <f>A61</f>
        <v>2</v>
      </c>
      <c r="B62" s="265" t="s">
        <v>259</v>
      </c>
      <c r="C62" s="266"/>
      <c r="D62" s="266"/>
      <c r="E62" s="267"/>
      <c r="F62" s="102" t="s">
        <v>73</v>
      </c>
      <c r="G62" s="102"/>
      <c r="H62" s="263" t="str">
        <f t="shared" ref="H62" si="37">$E$49</f>
        <v>JET BLACK</v>
      </c>
      <c r="I62" s="264" t="str">
        <f t="shared" si="14"/>
        <v>ALOE WASH</v>
      </c>
      <c r="J62" s="103" t="s">
        <v>74</v>
      </c>
      <c r="K62" s="103">
        <f t="shared" ref="K62" si="38">$G$49</f>
        <v>0</v>
      </c>
      <c r="L62" s="104">
        <v>1</v>
      </c>
      <c r="M62" s="103">
        <f t="shared" ref="M62" si="39">L62*K62</f>
        <v>0</v>
      </c>
      <c r="N62" s="104"/>
      <c r="O62" s="105">
        <f t="shared" ref="O62" si="40">N62+M62</f>
        <v>0</v>
      </c>
      <c r="P62" s="153" t="s">
        <v>321</v>
      </c>
    </row>
    <row r="63" spans="1:16" s="11" customFormat="1" ht="46.2" customHeight="1">
      <c r="A63" s="108">
        <v>3</v>
      </c>
      <c r="B63" s="268" t="s">
        <v>319</v>
      </c>
      <c r="C63" s="269"/>
      <c r="D63" s="269"/>
      <c r="E63" s="269"/>
      <c r="F63" s="102" t="s">
        <v>73</v>
      </c>
      <c r="G63" s="106"/>
      <c r="H63" s="263" t="str">
        <f t="shared" ref="H63" si="41">$A$42</f>
        <v>ALOE WASH</v>
      </c>
      <c r="I63" s="264" t="str">
        <f t="shared" si="14"/>
        <v>ALOE WASH</v>
      </c>
      <c r="J63" s="103" t="s">
        <v>74</v>
      </c>
      <c r="K63" s="103">
        <f t="shared" ref="K63" si="42">$P$22</f>
        <v>223</v>
      </c>
      <c r="L63" s="104">
        <v>1</v>
      </c>
      <c r="M63" s="103">
        <f t="shared" ref="M63:M66" si="43">L63*K63</f>
        <v>223</v>
      </c>
      <c r="N63" s="104"/>
      <c r="O63" s="105">
        <f t="shared" ref="O63:O66" si="44">N63+M63</f>
        <v>223</v>
      </c>
      <c r="P63" s="153" t="s">
        <v>320</v>
      </c>
    </row>
    <row r="64" spans="1:16" s="11" customFormat="1" ht="46.2" customHeight="1">
      <c r="A64" s="108">
        <f>A63</f>
        <v>3</v>
      </c>
      <c r="B64" s="268" t="str">
        <f>B63</f>
        <v>NHÃN THÀNH PHẦN 100% COTTON ALD-COO-683</v>
      </c>
      <c r="C64" s="269"/>
      <c r="D64" s="269"/>
      <c r="E64" s="269"/>
      <c r="F64" s="102" t="s">
        <v>73</v>
      </c>
      <c r="G64" s="106"/>
      <c r="H64" s="263" t="str">
        <f t="shared" ref="H64" si="45">$E$46</f>
        <v>COCONUT MILK</v>
      </c>
      <c r="I64" s="264" t="str">
        <f t="shared" si="14"/>
        <v>ALOE WASH</v>
      </c>
      <c r="J64" s="103" t="s">
        <v>74</v>
      </c>
      <c r="K64" s="103">
        <f t="shared" ref="K64" si="46">$G$46</f>
        <v>434</v>
      </c>
      <c r="L64" s="104">
        <v>1</v>
      </c>
      <c r="M64" s="103">
        <f t="shared" si="43"/>
        <v>434</v>
      </c>
      <c r="N64" s="104"/>
      <c r="O64" s="105">
        <f t="shared" si="44"/>
        <v>434</v>
      </c>
      <c r="P64" s="153" t="s">
        <v>320</v>
      </c>
    </row>
    <row r="65" spans="1:17" s="11" customFormat="1" ht="46.2" hidden="1" customHeight="1">
      <c r="A65" s="108">
        <f>A64</f>
        <v>3</v>
      </c>
      <c r="B65" s="268" t="str">
        <f>B64</f>
        <v>NHÃN THÀNH PHẦN 100% COTTON ALD-COO-683</v>
      </c>
      <c r="C65" s="269"/>
      <c r="D65" s="269"/>
      <c r="E65" s="269"/>
      <c r="F65" s="102" t="s">
        <v>73</v>
      </c>
      <c r="G65" s="106"/>
      <c r="H65" s="263" t="str">
        <f t="shared" ref="H65" si="47">$E$49</f>
        <v>JET BLACK</v>
      </c>
      <c r="I65" s="264" t="str">
        <f t="shared" si="14"/>
        <v>ALOE WASH</v>
      </c>
      <c r="J65" s="103" t="s">
        <v>74</v>
      </c>
      <c r="K65" s="103">
        <f t="shared" ref="K65" si="48">$G$49</f>
        <v>0</v>
      </c>
      <c r="L65" s="104">
        <v>1</v>
      </c>
      <c r="M65" s="103">
        <f t="shared" ref="M65" si="49">L65*K65</f>
        <v>0</v>
      </c>
      <c r="N65" s="104"/>
      <c r="O65" s="105">
        <f t="shared" ref="O65" si="50">N65+M65</f>
        <v>0</v>
      </c>
      <c r="P65" s="153" t="s">
        <v>320</v>
      </c>
    </row>
    <row r="66" spans="1:17" s="11" customFormat="1" ht="60" customHeight="1">
      <c r="A66" s="108">
        <v>4</v>
      </c>
      <c r="B66" s="268" t="s">
        <v>75</v>
      </c>
      <c r="C66" s="269"/>
      <c r="D66" s="269"/>
      <c r="E66" s="269"/>
      <c r="F66" s="102" t="s">
        <v>73</v>
      </c>
      <c r="G66" s="106"/>
      <c r="H66" s="263" t="str">
        <f t="shared" ref="H66" si="51">$A$42</f>
        <v>ALOE WASH</v>
      </c>
      <c r="I66" s="264" t="str">
        <f t="shared" si="14"/>
        <v>ALOE WASH</v>
      </c>
      <c r="J66" s="103" t="s">
        <v>74</v>
      </c>
      <c r="K66" s="103">
        <f t="shared" ref="K66" si="52">$P$22</f>
        <v>223</v>
      </c>
      <c r="L66" s="104">
        <v>1</v>
      </c>
      <c r="M66" s="103">
        <f t="shared" si="43"/>
        <v>223</v>
      </c>
      <c r="N66" s="104"/>
      <c r="O66" s="105">
        <f t="shared" si="44"/>
        <v>223</v>
      </c>
      <c r="P66" s="153" t="s">
        <v>318</v>
      </c>
    </row>
    <row r="67" spans="1:17" s="11" customFormat="1" ht="60" customHeight="1">
      <c r="A67" s="108">
        <v>4</v>
      </c>
      <c r="B67" s="268" t="s">
        <v>75</v>
      </c>
      <c r="C67" s="269"/>
      <c r="D67" s="269"/>
      <c r="E67" s="269"/>
      <c r="F67" s="102" t="s">
        <v>73</v>
      </c>
      <c r="G67" s="106"/>
      <c r="H67" s="263" t="str">
        <f t="shared" ref="H67" si="53">$E$46</f>
        <v>COCONUT MILK</v>
      </c>
      <c r="I67" s="264" t="str">
        <f t="shared" si="14"/>
        <v>ALOE WASH</v>
      </c>
      <c r="J67" s="103" t="s">
        <v>74</v>
      </c>
      <c r="K67" s="103">
        <f t="shared" ref="K67" si="54">$G$46</f>
        <v>434</v>
      </c>
      <c r="L67" s="104">
        <v>1</v>
      </c>
      <c r="M67" s="103">
        <f t="shared" ref="M67:M68" si="55">L67*K67</f>
        <v>434</v>
      </c>
      <c r="N67" s="104"/>
      <c r="O67" s="105">
        <f t="shared" ref="O67:O68" si="56">N67+M67</f>
        <v>434</v>
      </c>
      <c r="P67" s="153" t="s">
        <v>318</v>
      </c>
    </row>
    <row r="68" spans="1:17" s="11" customFormat="1" ht="60" hidden="1" customHeight="1">
      <c r="A68" s="108">
        <v>4</v>
      </c>
      <c r="B68" s="268" t="s">
        <v>75</v>
      </c>
      <c r="C68" s="269"/>
      <c r="D68" s="269"/>
      <c r="E68" s="269"/>
      <c r="F68" s="102" t="s">
        <v>73</v>
      </c>
      <c r="G68" s="106"/>
      <c r="H68" s="263" t="str">
        <f t="shared" ref="H68" si="57">$E$49</f>
        <v>JET BLACK</v>
      </c>
      <c r="I68" s="264" t="str">
        <f t="shared" si="14"/>
        <v>ALOE WASH</v>
      </c>
      <c r="J68" s="103" t="s">
        <v>74</v>
      </c>
      <c r="K68" s="103">
        <f t="shared" ref="K68" si="58">$G$49</f>
        <v>0</v>
      </c>
      <c r="L68" s="104">
        <v>1</v>
      </c>
      <c r="M68" s="103">
        <f t="shared" si="55"/>
        <v>0</v>
      </c>
      <c r="N68" s="104"/>
      <c r="O68" s="105">
        <f t="shared" si="56"/>
        <v>0</v>
      </c>
      <c r="P68" s="153" t="s">
        <v>318</v>
      </c>
    </row>
    <row r="69" spans="1:17" s="28" customFormat="1" ht="33" thickBot="1">
      <c r="B69" s="64" t="s">
        <v>76</v>
      </c>
      <c r="C69" s="29"/>
      <c r="D69" s="29"/>
      <c r="E69" s="29"/>
      <c r="F69" s="32"/>
      <c r="G69" s="33"/>
      <c r="H69" s="32"/>
      <c r="I69" s="32"/>
      <c r="J69" s="32"/>
      <c r="K69" s="32"/>
      <c r="L69" s="32"/>
      <c r="M69" s="32"/>
      <c r="N69" s="32"/>
      <c r="O69" s="32"/>
      <c r="P69" s="31"/>
    </row>
    <row r="70" spans="1:17" s="41" customFormat="1" ht="72">
      <c r="A70" s="353" t="s">
        <v>61</v>
      </c>
      <c r="B70" s="354"/>
      <c r="C70" s="354"/>
      <c r="D70" s="354"/>
      <c r="E70" s="355"/>
      <c r="F70" s="56" t="s">
        <v>62</v>
      </c>
      <c r="G70" s="56" t="s">
        <v>63</v>
      </c>
      <c r="H70" s="349" t="s">
        <v>64</v>
      </c>
      <c r="I70" s="350"/>
      <c r="J70" s="57" t="s">
        <v>48</v>
      </c>
      <c r="K70" s="56" t="s">
        <v>65</v>
      </c>
      <c r="L70" s="56" t="s">
        <v>66</v>
      </c>
      <c r="M70" s="58" t="s">
        <v>67</v>
      </c>
      <c r="N70" s="58" t="s">
        <v>68</v>
      </c>
      <c r="O70" s="58" t="s">
        <v>69</v>
      </c>
      <c r="P70" s="58" t="s">
        <v>70</v>
      </c>
    </row>
    <row r="71" spans="1:17" s="35" customFormat="1" ht="68.400000000000006" customHeight="1">
      <c r="A71" s="108">
        <v>1</v>
      </c>
      <c r="B71" s="265" t="s">
        <v>77</v>
      </c>
      <c r="C71" s="266"/>
      <c r="D71" s="266"/>
      <c r="E71" s="267"/>
      <c r="F71" s="102" t="s">
        <v>73</v>
      </c>
      <c r="G71" s="226" t="s">
        <v>78</v>
      </c>
      <c r="H71" s="263" t="str">
        <f t="shared" ref="H71:H86" si="59">$A$42</f>
        <v>ALOE WASH</v>
      </c>
      <c r="I71" s="264" t="str">
        <f t="shared" ref="I71:I88" si="60">$H$54</f>
        <v>ALOE WASH</v>
      </c>
      <c r="J71" s="103" t="s">
        <v>74</v>
      </c>
      <c r="K71" s="103">
        <f t="shared" ref="K71:K86" si="61">$P$22</f>
        <v>223</v>
      </c>
      <c r="L71" s="109">
        <v>1</v>
      </c>
      <c r="M71" s="103">
        <f>L71*K71</f>
        <v>223</v>
      </c>
      <c r="N71" s="104"/>
      <c r="O71" s="105">
        <f t="shared" ref="O71:O83" si="62">M71</f>
        <v>223</v>
      </c>
      <c r="P71" s="153" t="s">
        <v>318</v>
      </c>
      <c r="Q71" s="110"/>
    </row>
    <row r="72" spans="1:17" s="35" customFormat="1" ht="68.400000000000006" customHeight="1">
      <c r="A72" s="108">
        <v>1</v>
      </c>
      <c r="B72" s="265" t="s">
        <v>77</v>
      </c>
      <c r="C72" s="266"/>
      <c r="D72" s="266"/>
      <c r="E72" s="267"/>
      <c r="F72" s="102" t="s">
        <v>73</v>
      </c>
      <c r="G72" s="226" t="s">
        <v>78</v>
      </c>
      <c r="H72" s="263" t="str">
        <f t="shared" ref="H72:H87" si="63">$E$46</f>
        <v>COCONUT MILK</v>
      </c>
      <c r="I72" s="264" t="str">
        <f t="shared" si="60"/>
        <v>ALOE WASH</v>
      </c>
      <c r="J72" s="103" t="s">
        <v>74</v>
      </c>
      <c r="K72" s="103">
        <f t="shared" ref="K72:K87" si="64">$G$46</f>
        <v>434</v>
      </c>
      <c r="L72" s="109">
        <v>1</v>
      </c>
      <c r="M72" s="103">
        <f t="shared" ref="M72:M75" si="65">L72*K72</f>
        <v>434</v>
      </c>
      <c r="N72" s="104"/>
      <c r="O72" s="105">
        <f t="shared" si="62"/>
        <v>434</v>
      </c>
      <c r="P72" s="153" t="s">
        <v>318</v>
      </c>
      <c r="Q72" s="110"/>
    </row>
    <row r="73" spans="1:17" s="35" customFormat="1" ht="68.400000000000006" hidden="1" customHeight="1">
      <c r="A73" s="108">
        <v>1</v>
      </c>
      <c r="B73" s="265" t="s">
        <v>77</v>
      </c>
      <c r="C73" s="266"/>
      <c r="D73" s="266"/>
      <c r="E73" s="267"/>
      <c r="F73" s="102" t="s">
        <v>73</v>
      </c>
      <c r="G73" s="226" t="s">
        <v>78</v>
      </c>
      <c r="H73" s="263" t="str">
        <f t="shared" ref="H73:H88" si="66">$E$49</f>
        <v>JET BLACK</v>
      </c>
      <c r="I73" s="264" t="str">
        <f t="shared" si="60"/>
        <v>ALOE WASH</v>
      </c>
      <c r="J73" s="103" t="s">
        <v>74</v>
      </c>
      <c r="K73" s="103">
        <f t="shared" ref="K73:K88" si="67">$G$49</f>
        <v>0</v>
      </c>
      <c r="L73" s="109">
        <v>1</v>
      </c>
      <c r="M73" s="103">
        <f t="shared" ref="M73" si="68">L73*K73</f>
        <v>0</v>
      </c>
      <c r="N73" s="104"/>
      <c r="O73" s="105">
        <f t="shared" ref="O73" si="69">M73</f>
        <v>0</v>
      </c>
      <c r="P73" s="153" t="s">
        <v>318</v>
      </c>
      <c r="Q73" s="110"/>
    </row>
    <row r="74" spans="1:17" s="35" customFormat="1" ht="32.4" customHeight="1">
      <c r="A74" s="108">
        <v>2</v>
      </c>
      <c r="B74" s="268" t="s">
        <v>322</v>
      </c>
      <c r="C74" s="269"/>
      <c r="D74" s="269"/>
      <c r="E74" s="269"/>
      <c r="F74" s="102" t="s">
        <v>79</v>
      </c>
      <c r="G74" s="226" t="s">
        <v>323</v>
      </c>
      <c r="H74" s="263" t="str">
        <f t="shared" si="59"/>
        <v>ALOE WASH</v>
      </c>
      <c r="I74" s="264" t="str">
        <f t="shared" si="60"/>
        <v>ALOE WASH</v>
      </c>
      <c r="J74" s="103" t="s">
        <v>74</v>
      </c>
      <c r="K74" s="103">
        <f t="shared" si="61"/>
        <v>223</v>
      </c>
      <c r="L74" s="109">
        <v>1</v>
      </c>
      <c r="M74" s="103">
        <f t="shared" si="65"/>
        <v>223</v>
      </c>
      <c r="N74" s="104"/>
      <c r="O74" s="105">
        <f t="shared" si="62"/>
        <v>223</v>
      </c>
      <c r="P74" s="153" t="s">
        <v>318</v>
      </c>
      <c r="Q74" s="110"/>
    </row>
    <row r="75" spans="1:17" s="35" customFormat="1" ht="32.4" customHeight="1">
      <c r="A75" s="108">
        <v>2</v>
      </c>
      <c r="B75" s="268" t="s">
        <v>322</v>
      </c>
      <c r="C75" s="269"/>
      <c r="D75" s="269"/>
      <c r="E75" s="269"/>
      <c r="F75" s="102" t="s">
        <v>79</v>
      </c>
      <c r="G75" s="226" t="s">
        <v>323</v>
      </c>
      <c r="H75" s="263" t="str">
        <f t="shared" si="63"/>
        <v>COCONUT MILK</v>
      </c>
      <c r="I75" s="264" t="str">
        <f t="shared" si="60"/>
        <v>ALOE WASH</v>
      </c>
      <c r="J75" s="103" t="s">
        <v>74</v>
      </c>
      <c r="K75" s="103">
        <f t="shared" si="64"/>
        <v>434</v>
      </c>
      <c r="L75" s="109">
        <v>1</v>
      </c>
      <c r="M75" s="103">
        <f t="shared" si="65"/>
        <v>434</v>
      </c>
      <c r="N75" s="104"/>
      <c r="O75" s="105">
        <f t="shared" si="62"/>
        <v>434</v>
      </c>
      <c r="P75" s="153" t="s">
        <v>318</v>
      </c>
      <c r="Q75" s="110"/>
    </row>
    <row r="76" spans="1:17" s="35" customFormat="1" ht="32.4" hidden="1" customHeight="1">
      <c r="A76" s="108">
        <v>2</v>
      </c>
      <c r="B76" s="268" t="s">
        <v>322</v>
      </c>
      <c r="C76" s="269"/>
      <c r="D76" s="269"/>
      <c r="E76" s="269"/>
      <c r="F76" s="102" t="s">
        <v>79</v>
      </c>
      <c r="G76" s="226" t="s">
        <v>323</v>
      </c>
      <c r="H76" s="263" t="str">
        <f t="shared" si="66"/>
        <v>JET BLACK</v>
      </c>
      <c r="I76" s="264" t="str">
        <f t="shared" si="60"/>
        <v>ALOE WASH</v>
      </c>
      <c r="J76" s="103" t="s">
        <v>74</v>
      </c>
      <c r="K76" s="103">
        <f t="shared" si="67"/>
        <v>0</v>
      </c>
      <c r="L76" s="109">
        <v>1</v>
      </c>
      <c r="M76" s="103">
        <f t="shared" ref="M76" si="70">L76*K76</f>
        <v>0</v>
      </c>
      <c r="N76" s="104"/>
      <c r="O76" s="105">
        <f t="shared" ref="O76" si="71">M76</f>
        <v>0</v>
      </c>
      <c r="P76" s="153" t="s">
        <v>318</v>
      </c>
      <c r="Q76" s="110"/>
    </row>
    <row r="77" spans="1:17" s="35" customFormat="1" ht="32.4" customHeight="1">
      <c r="A77" s="108">
        <v>3</v>
      </c>
      <c r="B77" s="268" t="s">
        <v>80</v>
      </c>
      <c r="C77" s="269"/>
      <c r="D77" s="269"/>
      <c r="E77" s="269"/>
      <c r="F77" s="102" t="s">
        <v>79</v>
      </c>
      <c r="G77" s="102"/>
      <c r="H77" s="263" t="str">
        <f t="shared" si="59"/>
        <v>ALOE WASH</v>
      </c>
      <c r="I77" s="264" t="str">
        <f t="shared" si="60"/>
        <v>ALOE WASH</v>
      </c>
      <c r="J77" s="103" t="s">
        <v>74</v>
      </c>
      <c r="K77" s="103">
        <f t="shared" si="61"/>
        <v>223</v>
      </c>
      <c r="L77" s="109">
        <f>L80</f>
        <v>2.5000000000000001E-2</v>
      </c>
      <c r="M77" s="103">
        <f t="shared" ref="M77:M81" si="72">ROUNDUP(L77*K77,0)</f>
        <v>6</v>
      </c>
      <c r="N77" s="104"/>
      <c r="O77" s="105">
        <f t="shared" si="62"/>
        <v>6</v>
      </c>
      <c r="P77" s="227"/>
      <c r="Q77" s="110"/>
    </row>
    <row r="78" spans="1:17" s="35" customFormat="1" ht="32.4" customHeight="1">
      <c r="A78" s="108">
        <v>4</v>
      </c>
      <c r="B78" s="268" t="s">
        <v>80</v>
      </c>
      <c r="C78" s="269"/>
      <c r="D78" s="269"/>
      <c r="E78" s="269"/>
      <c r="F78" s="102" t="s">
        <v>79</v>
      </c>
      <c r="G78" s="102"/>
      <c r="H78" s="263" t="str">
        <f t="shared" si="63"/>
        <v>COCONUT MILK</v>
      </c>
      <c r="I78" s="264" t="str">
        <f t="shared" si="60"/>
        <v>ALOE WASH</v>
      </c>
      <c r="J78" s="103" t="s">
        <v>74</v>
      </c>
      <c r="K78" s="103">
        <f t="shared" si="64"/>
        <v>434</v>
      </c>
      <c r="L78" s="109">
        <f>L81</f>
        <v>2.5000000000000001E-2</v>
      </c>
      <c r="M78" s="103">
        <f t="shared" si="72"/>
        <v>11</v>
      </c>
      <c r="N78" s="104"/>
      <c r="O78" s="105">
        <f>M78</f>
        <v>11</v>
      </c>
      <c r="P78" s="227"/>
      <c r="Q78" s="110"/>
    </row>
    <row r="79" spans="1:17" s="35" customFormat="1" ht="32.4" hidden="1" customHeight="1">
      <c r="A79" s="108">
        <v>4</v>
      </c>
      <c r="B79" s="268" t="s">
        <v>80</v>
      </c>
      <c r="C79" s="269"/>
      <c r="D79" s="269"/>
      <c r="E79" s="269"/>
      <c r="F79" s="102" t="s">
        <v>79</v>
      </c>
      <c r="G79" s="102"/>
      <c r="H79" s="263" t="str">
        <f t="shared" si="66"/>
        <v>JET BLACK</v>
      </c>
      <c r="I79" s="264" t="str">
        <f t="shared" si="60"/>
        <v>ALOE WASH</v>
      </c>
      <c r="J79" s="103" t="s">
        <v>74</v>
      </c>
      <c r="K79" s="103">
        <f t="shared" si="67"/>
        <v>0</v>
      </c>
      <c r="L79" s="109">
        <f>L83</f>
        <v>0.05</v>
      </c>
      <c r="M79" s="103">
        <f t="shared" ref="M79" si="73">ROUNDUP(L79*K79,0)</f>
        <v>0</v>
      </c>
      <c r="N79" s="104"/>
      <c r="O79" s="105">
        <f>M79</f>
        <v>0</v>
      </c>
      <c r="P79" s="227"/>
      <c r="Q79" s="110"/>
    </row>
    <row r="80" spans="1:17" s="35" customFormat="1" ht="32.4" customHeight="1">
      <c r="A80" s="108">
        <v>5</v>
      </c>
      <c r="B80" s="268" t="s">
        <v>81</v>
      </c>
      <c r="C80" s="269"/>
      <c r="D80" s="269"/>
      <c r="E80" s="269"/>
      <c r="F80" s="102" t="s">
        <v>82</v>
      </c>
      <c r="G80" s="102"/>
      <c r="H80" s="263" t="str">
        <f t="shared" si="59"/>
        <v>ALOE WASH</v>
      </c>
      <c r="I80" s="264" t="str">
        <f t="shared" si="60"/>
        <v>ALOE WASH</v>
      </c>
      <c r="J80" s="103" t="s">
        <v>74</v>
      </c>
      <c r="K80" s="103">
        <f t="shared" si="61"/>
        <v>223</v>
      </c>
      <c r="L80" s="109">
        <f t="shared" ref="L80:L82" si="74">1/40</f>
        <v>2.5000000000000001E-2</v>
      </c>
      <c r="M80" s="103">
        <f t="shared" si="72"/>
        <v>6</v>
      </c>
      <c r="N80" s="104"/>
      <c r="O80" s="105">
        <f t="shared" si="62"/>
        <v>6</v>
      </c>
      <c r="P80" s="105"/>
      <c r="Q80" s="110"/>
    </row>
    <row r="81" spans="1:17" s="35" customFormat="1" ht="32.4" customHeight="1">
      <c r="A81" s="108">
        <v>5</v>
      </c>
      <c r="B81" s="268" t="s">
        <v>81</v>
      </c>
      <c r="C81" s="269"/>
      <c r="D81" s="269"/>
      <c r="E81" s="269"/>
      <c r="F81" s="102" t="s">
        <v>82</v>
      </c>
      <c r="G81" s="102"/>
      <c r="H81" s="263" t="str">
        <f t="shared" si="63"/>
        <v>COCONUT MILK</v>
      </c>
      <c r="I81" s="264" t="str">
        <f t="shared" si="60"/>
        <v>ALOE WASH</v>
      </c>
      <c r="J81" s="103" t="s">
        <v>74</v>
      </c>
      <c r="K81" s="103">
        <f t="shared" si="64"/>
        <v>434</v>
      </c>
      <c r="L81" s="109">
        <f t="shared" si="74"/>
        <v>2.5000000000000001E-2</v>
      </c>
      <c r="M81" s="103">
        <f t="shared" si="72"/>
        <v>11</v>
      </c>
      <c r="N81" s="104"/>
      <c r="O81" s="105">
        <f>M81</f>
        <v>11</v>
      </c>
      <c r="P81" s="105"/>
      <c r="Q81" s="110"/>
    </row>
    <row r="82" spans="1:17" s="35" customFormat="1" ht="32.4" hidden="1" customHeight="1">
      <c r="A82" s="108">
        <v>5</v>
      </c>
      <c r="B82" s="268" t="s">
        <v>81</v>
      </c>
      <c r="C82" s="269"/>
      <c r="D82" s="269"/>
      <c r="E82" s="269"/>
      <c r="F82" s="102" t="s">
        <v>82</v>
      </c>
      <c r="G82" s="102"/>
      <c r="H82" s="263" t="str">
        <f t="shared" si="66"/>
        <v>JET BLACK</v>
      </c>
      <c r="I82" s="264" t="str">
        <f t="shared" si="60"/>
        <v>ALOE WASH</v>
      </c>
      <c r="J82" s="103" t="s">
        <v>74</v>
      </c>
      <c r="K82" s="103">
        <f t="shared" si="67"/>
        <v>0</v>
      </c>
      <c r="L82" s="109">
        <f t="shared" si="74"/>
        <v>2.5000000000000001E-2</v>
      </c>
      <c r="M82" s="103">
        <f t="shared" ref="M82" si="75">ROUNDUP(L82*K82,0)</f>
        <v>0</v>
      </c>
      <c r="N82" s="104"/>
      <c r="O82" s="105">
        <f>M82</f>
        <v>0</v>
      </c>
      <c r="P82" s="105"/>
      <c r="Q82" s="110"/>
    </row>
    <row r="83" spans="1:17" s="35" customFormat="1" ht="32.4" customHeight="1">
      <c r="A83" s="108">
        <v>6</v>
      </c>
      <c r="B83" s="265" t="s">
        <v>83</v>
      </c>
      <c r="C83" s="266"/>
      <c r="D83" s="266"/>
      <c r="E83" s="267"/>
      <c r="F83" s="102" t="s">
        <v>82</v>
      </c>
      <c r="G83" s="102"/>
      <c r="H83" s="263" t="str">
        <f t="shared" si="59"/>
        <v>ALOE WASH</v>
      </c>
      <c r="I83" s="264" t="str">
        <f t="shared" si="60"/>
        <v>ALOE WASH</v>
      </c>
      <c r="J83" s="103" t="s">
        <v>74</v>
      </c>
      <c r="K83" s="103">
        <f t="shared" si="61"/>
        <v>223</v>
      </c>
      <c r="L83" s="109">
        <f>L80*2</f>
        <v>0.05</v>
      </c>
      <c r="M83" s="103">
        <f>ROUNDUP(M80*2,0)</f>
        <v>12</v>
      </c>
      <c r="N83" s="104"/>
      <c r="O83" s="105">
        <f t="shared" si="62"/>
        <v>12</v>
      </c>
      <c r="P83" s="105"/>
      <c r="Q83" s="110"/>
    </row>
    <row r="84" spans="1:17" s="35" customFormat="1" ht="32.4" customHeight="1">
      <c r="A84" s="108">
        <v>6</v>
      </c>
      <c r="B84" s="265" t="s">
        <v>83</v>
      </c>
      <c r="C84" s="266"/>
      <c r="D84" s="266"/>
      <c r="E84" s="267"/>
      <c r="F84" s="102" t="s">
        <v>82</v>
      </c>
      <c r="G84" s="102"/>
      <c r="H84" s="263" t="str">
        <f t="shared" si="63"/>
        <v>COCONUT MILK</v>
      </c>
      <c r="I84" s="264" t="str">
        <f t="shared" si="60"/>
        <v>ALOE WASH</v>
      </c>
      <c r="J84" s="103" t="s">
        <v>74</v>
      </c>
      <c r="K84" s="103">
        <f t="shared" si="64"/>
        <v>434</v>
      </c>
      <c r="L84" s="109">
        <f>L81*2</f>
        <v>0.05</v>
      </c>
      <c r="M84" s="103">
        <f>ROUNDUP(M81*2,0)</f>
        <v>22</v>
      </c>
      <c r="N84" s="104"/>
      <c r="O84" s="105">
        <f>M84</f>
        <v>22</v>
      </c>
      <c r="P84" s="105"/>
      <c r="Q84" s="110"/>
    </row>
    <row r="85" spans="1:17" s="35" customFormat="1" ht="32.4" hidden="1" customHeight="1">
      <c r="A85" s="108">
        <v>6</v>
      </c>
      <c r="B85" s="265" t="s">
        <v>83</v>
      </c>
      <c r="C85" s="266"/>
      <c r="D85" s="266"/>
      <c r="E85" s="267"/>
      <c r="F85" s="102" t="s">
        <v>82</v>
      </c>
      <c r="G85" s="102"/>
      <c r="H85" s="263" t="str">
        <f t="shared" si="66"/>
        <v>JET BLACK</v>
      </c>
      <c r="I85" s="264" t="str">
        <f t="shared" si="60"/>
        <v>ALOE WASH</v>
      </c>
      <c r="J85" s="103" t="s">
        <v>74</v>
      </c>
      <c r="K85" s="103">
        <f t="shared" si="67"/>
        <v>0</v>
      </c>
      <c r="L85" s="109">
        <f>L82*2</f>
        <v>0.05</v>
      </c>
      <c r="M85" s="103">
        <f>ROUNDUP(M82*2,0)</f>
        <v>0</v>
      </c>
      <c r="N85" s="104"/>
      <c r="O85" s="105">
        <f>M85</f>
        <v>0</v>
      </c>
      <c r="P85" s="105"/>
      <c r="Q85" s="110"/>
    </row>
    <row r="86" spans="1:17" s="35" customFormat="1" ht="32.4" customHeight="1">
      <c r="A86" s="108">
        <v>7</v>
      </c>
      <c r="B86" s="265" t="s">
        <v>84</v>
      </c>
      <c r="C86" s="266"/>
      <c r="D86" s="266"/>
      <c r="E86" s="267"/>
      <c r="F86" s="102" t="s">
        <v>73</v>
      </c>
      <c r="G86" s="102"/>
      <c r="H86" s="263" t="str">
        <f t="shared" si="59"/>
        <v>ALOE WASH</v>
      </c>
      <c r="I86" s="264" t="str">
        <f t="shared" si="60"/>
        <v>ALOE WASH</v>
      </c>
      <c r="J86" s="103" t="s">
        <v>74</v>
      </c>
      <c r="K86" s="103">
        <f t="shared" si="61"/>
        <v>223</v>
      </c>
      <c r="L86" s="109">
        <v>1</v>
      </c>
      <c r="M86" s="103">
        <f t="shared" ref="M86:M87" si="76">L86*K86</f>
        <v>223</v>
      </c>
      <c r="N86" s="104"/>
      <c r="O86" s="105">
        <f>M86</f>
        <v>223</v>
      </c>
      <c r="P86" s="153" t="s">
        <v>324</v>
      </c>
      <c r="Q86" s="110"/>
    </row>
    <row r="87" spans="1:17" s="35" customFormat="1" ht="32.4" customHeight="1">
      <c r="A87" s="108">
        <v>7</v>
      </c>
      <c r="B87" s="265" t="s">
        <v>84</v>
      </c>
      <c r="C87" s="266"/>
      <c r="D87" s="266"/>
      <c r="E87" s="267"/>
      <c r="F87" s="102" t="s">
        <v>73</v>
      </c>
      <c r="G87" s="102"/>
      <c r="H87" s="263" t="str">
        <f t="shared" si="63"/>
        <v>COCONUT MILK</v>
      </c>
      <c r="I87" s="264" t="str">
        <f t="shared" si="60"/>
        <v>ALOE WASH</v>
      </c>
      <c r="J87" s="103" t="s">
        <v>74</v>
      </c>
      <c r="K87" s="103">
        <f t="shared" si="64"/>
        <v>434</v>
      </c>
      <c r="L87" s="109">
        <v>1</v>
      </c>
      <c r="M87" s="103">
        <f t="shared" si="76"/>
        <v>434</v>
      </c>
      <c r="N87" s="104"/>
      <c r="O87" s="105">
        <f>M87</f>
        <v>434</v>
      </c>
      <c r="P87" s="153" t="s">
        <v>324</v>
      </c>
      <c r="Q87" s="110"/>
    </row>
    <row r="88" spans="1:17" s="35" customFormat="1" ht="32.4" hidden="1" customHeight="1">
      <c r="A88" s="108">
        <v>7</v>
      </c>
      <c r="B88" s="265" t="s">
        <v>84</v>
      </c>
      <c r="C88" s="266"/>
      <c r="D88" s="266"/>
      <c r="E88" s="267"/>
      <c r="F88" s="102" t="s">
        <v>73</v>
      </c>
      <c r="G88" s="102"/>
      <c r="H88" s="263" t="str">
        <f t="shared" si="66"/>
        <v>JET BLACK</v>
      </c>
      <c r="I88" s="264" t="str">
        <f t="shared" si="60"/>
        <v>ALOE WASH</v>
      </c>
      <c r="J88" s="103" t="s">
        <v>74</v>
      </c>
      <c r="K88" s="103">
        <f t="shared" si="67"/>
        <v>0</v>
      </c>
      <c r="L88" s="109">
        <v>1</v>
      </c>
      <c r="M88" s="103">
        <f t="shared" ref="M88" si="77">L88*K88</f>
        <v>0</v>
      </c>
      <c r="N88" s="104"/>
      <c r="O88" s="105">
        <f>M88</f>
        <v>0</v>
      </c>
      <c r="P88" s="153" t="s">
        <v>324</v>
      </c>
      <c r="Q88" s="110"/>
    </row>
    <row r="89" spans="1:17" s="11" customFormat="1" ht="32.4">
      <c r="B89" s="59" t="s">
        <v>85</v>
      </c>
      <c r="C89" s="60"/>
      <c r="D89" s="61"/>
      <c r="E89" s="61"/>
      <c r="F89" s="61"/>
      <c r="G89" s="62"/>
      <c r="H89" s="61"/>
      <c r="I89" s="61"/>
      <c r="J89" s="270" t="s">
        <v>86</v>
      </c>
      <c r="K89" s="270"/>
      <c r="L89" s="270"/>
      <c r="M89" s="270"/>
      <c r="N89" s="34"/>
      <c r="O89" s="34"/>
      <c r="P89" s="35"/>
    </row>
    <row r="90" spans="1:17" s="119" customFormat="1" ht="84.75" customHeight="1">
      <c r="A90" s="119">
        <v>1</v>
      </c>
      <c r="B90" s="120" t="s">
        <v>87</v>
      </c>
      <c r="C90" s="307" t="s">
        <v>88</v>
      </c>
      <c r="D90" s="307"/>
      <c r="E90" s="307"/>
      <c r="F90" s="307"/>
      <c r="G90" s="307"/>
      <c r="H90" s="307"/>
      <c r="I90" s="307"/>
      <c r="J90" s="307"/>
      <c r="K90" s="307"/>
      <c r="L90" s="307"/>
      <c r="M90" s="307"/>
      <c r="N90" s="307"/>
      <c r="O90" s="307"/>
      <c r="P90" s="307"/>
    </row>
    <row r="91" spans="1:17" s="11" customFormat="1" ht="32.4" hidden="1">
      <c r="A91" s="65"/>
      <c r="B91" s="279" t="s">
        <v>89</v>
      </c>
      <c r="C91" s="280"/>
      <c r="D91" s="280"/>
      <c r="E91" s="280"/>
      <c r="F91" s="280"/>
      <c r="G91" s="280"/>
      <c r="H91" s="280"/>
      <c r="I91" s="292"/>
      <c r="J91" s="36"/>
      <c r="K91" s="15"/>
      <c r="L91" s="36"/>
      <c r="M91" s="36"/>
      <c r="N91" s="36"/>
      <c r="O91" s="36"/>
      <c r="P91" s="36"/>
    </row>
    <row r="92" spans="1:17" s="11" customFormat="1" ht="44.25" hidden="1" customHeight="1">
      <c r="A92" s="65"/>
      <c r="B92" s="165" t="s">
        <v>90</v>
      </c>
      <c r="C92" s="166" t="s">
        <v>91</v>
      </c>
      <c r="D92" s="166" t="s">
        <v>92</v>
      </c>
      <c r="E92" s="320" t="s">
        <v>93</v>
      </c>
      <c r="F92" s="283"/>
      <c r="G92" s="283"/>
      <c r="H92" s="283"/>
      <c r="I92" s="284"/>
      <c r="J92" s="36"/>
      <c r="K92" s="36"/>
      <c r="L92" s="36"/>
      <c r="M92" s="36"/>
      <c r="N92" s="36"/>
      <c r="O92" s="36"/>
      <c r="P92" s="36"/>
    </row>
    <row r="93" spans="1:17" s="11" customFormat="1" ht="42" hidden="1" customHeight="1">
      <c r="A93" s="65"/>
      <c r="B93" s="82" t="str">
        <f>D22</f>
        <v>ALOE WASH</v>
      </c>
      <c r="C93" s="122"/>
      <c r="D93" s="295"/>
      <c r="E93" s="314" t="s">
        <v>94</v>
      </c>
      <c r="F93" s="315"/>
      <c r="G93" s="315"/>
      <c r="H93" s="315"/>
      <c r="I93" s="316"/>
      <c r="J93" s="36"/>
      <c r="K93" s="36"/>
      <c r="L93" s="36"/>
      <c r="M93" s="36"/>
      <c r="N93" s="36"/>
    </row>
    <row r="94" spans="1:17" s="11" customFormat="1" ht="42" hidden="1" customHeight="1">
      <c r="A94" s="65"/>
      <c r="B94" s="82" t="str">
        <f>A45</f>
        <v>COCONUT MILK</v>
      </c>
      <c r="C94" s="122"/>
      <c r="D94" s="296"/>
      <c r="E94" s="317"/>
      <c r="F94" s="318"/>
      <c r="G94" s="318"/>
      <c r="H94" s="318"/>
      <c r="I94" s="319"/>
      <c r="J94" s="36"/>
      <c r="K94" s="36"/>
      <c r="L94" s="36"/>
      <c r="M94" s="36"/>
      <c r="N94" s="36"/>
    </row>
    <row r="95" spans="1:17" s="11" customFormat="1" ht="33" hidden="1" thickBot="1">
      <c r="A95" s="65"/>
      <c r="B95" s="279" t="s">
        <v>95</v>
      </c>
      <c r="C95" s="280"/>
      <c r="D95" s="280"/>
      <c r="E95" s="280"/>
      <c r="F95" s="280"/>
      <c r="G95" s="280"/>
      <c r="H95" s="280"/>
      <c r="I95" s="292"/>
      <c r="J95" s="36"/>
      <c r="K95" s="36"/>
    </row>
    <row r="96" spans="1:17" s="11" customFormat="1" ht="33" hidden="1" thickBot="1">
      <c r="A96" s="65"/>
      <c r="B96" s="265"/>
      <c r="C96" s="267"/>
      <c r="D96" s="271" t="s">
        <v>32</v>
      </c>
      <c r="E96" s="273"/>
      <c r="F96" s="123" t="s">
        <v>96</v>
      </c>
      <c r="G96" s="123" t="s">
        <v>33</v>
      </c>
      <c r="H96" s="123" t="s">
        <v>34</v>
      </c>
      <c r="I96" s="123" t="s">
        <v>35</v>
      </c>
      <c r="J96" s="123" t="s">
        <v>36</v>
      </c>
      <c r="K96" s="123" t="s">
        <v>37</v>
      </c>
      <c r="L96" s="123" t="s">
        <v>38</v>
      </c>
    </row>
    <row r="97" spans="1:16" s="11" customFormat="1" ht="137.25" hidden="1" customHeight="1">
      <c r="A97" s="65"/>
      <c r="B97" s="308" t="str">
        <f>'SPEC PPS'!B25</f>
        <v>TO BẢN LAI TAY</v>
      </c>
      <c r="C97" s="309"/>
      <c r="D97" s="303"/>
      <c r="E97" s="304"/>
      <c r="F97" s="152"/>
      <c r="G97" s="152"/>
      <c r="H97" s="152"/>
      <c r="I97" s="152" t="str">
        <f>'SPEC PPS'!I25</f>
        <v>2 in</v>
      </c>
      <c r="J97" s="152"/>
      <c r="K97" s="152"/>
      <c r="L97" s="154"/>
      <c r="M97" s="297"/>
      <c r="N97" s="298"/>
      <c r="O97" s="298"/>
      <c r="P97" s="299"/>
    </row>
    <row r="98" spans="1:16" s="11" customFormat="1" ht="137.25" hidden="1" customHeight="1" thickBot="1">
      <c r="A98" s="65"/>
      <c r="B98" s="308" t="str">
        <f>'SPEC PPS'!B26</f>
        <v>CAO XẺ TÀ</v>
      </c>
      <c r="C98" s="309"/>
      <c r="D98" s="305"/>
      <c r="E98" s="306"/>
      <c r="F98" s="152"/>
      <c r="G98" s="152"/>
      <c r="H98" s="152"/>
      <c r="I98" s="152" t="str">
        <f>'SPEC PPS'!I26</f>
        <v>1 3/8 in</v>
      </c>
      <c r="J98" s="152"/>
      <c r="K98" s="152"/>
      <c r="L98" s="154"/>
      <c r="M98" s="300"/>
      <c r="N98" s="301"/>
      <c r="O98" s="301"/>
      <c r="P98" s="302"/>
    </row>
    <row r="99" spans="1:16" s="115" customFormat="1" ht="53.1" customHeight="1">
      <c r="A99" s="121">
        <v>2</v>
      </c>
      <c r="B99" s="116" t="s">
        <v>97</v>
      </c>
      <c r="C99" s="293" t="s">
        <v>98</v>
      </c>
      <c r="D99" s="294"/>
      <c r="E99" s="294"/>
      <c r="F99" s="294"/>
      <c r="G99" s="294"/>
      <c r="H99" s="294"/>
      <c r="I99" s="294"/>
      <c r="J99" s="117"/>
      <c r="K99" s="118"/>
      <c r="L99" s="117"/>
      <c r="M99" s="117"/>
      <c r="N99" s="117"/>
      <c r="O99" s="117"/>
      <c r="P99" s="117"/>
    </row>
    <row r="100" spans="1:16" s="11" customFormat="1" ht="32.4" hidden="1">
      <c r="A100" s="65"/>
      <c r="B100" s="279" t="s">
        <v>89</v>
      </c>
      <c r="C100" s="280"/>
      <c r="D100" s="280"/>
      <c r="E100" s="280"/>
      <c r="F100" s="280"/>
      <c r="G100" s="280"/>
      <c r="H100" s="280"/>
      <c r="I100" s="292"/>
      <c r="J100" s="36"/>
      <c r="K100" s="15"/>
      <c r="L100" s="36"/>
      <c r="M100" s="36"/>
      <c r="N100" s="36"/>
      <c r="O100" s="36"/>
      <c r="P100" s="36"/>
    </row>
    <row r="101" spans="1:16" s="11" customFormat="1" ht="32.4" hidden="1">
      <c r="A101" s="65"/>
      <c r="B101" s="165" t="s">
        <v>90</v>
      </c>
      <c r="C101" s="310" t="s">
        <v>99</v>
      </c>
      <c r="D101" s="311"/>
      <c r="E101" s="311"/>
      <c r="F101" s="311"/>
      <c r="G101" s="311"/>
      <c r="H101" s="311"/>
      <c r="I101" s="312"/>
      <c r="J101" s="36"/>
      <c r="K101" s="36"/>
      <c r="L101" s="36"/>
      <c r="M101" s="36"/>
      <c r="N101" s="36"/>
      <c r="O101" s="36"/>
      <c r="P101" s="36"/>
    </row>
    <row r="102" spans="1:16" s="11" customFormat="1" ht="64.8" hidden="1">
      <c r="A102" s="65"/>
      <c r="B102" s="82" t="str">
        <f>D22</f>
        <v>ALOE WASH</v>
      </c>
      <c r="C102" s="289" t="s">
        <v>100</v>
      </c>
      <c r="D102" s="290"/>
      <c r="E102" s="290"/>
      <c r="F102" s="290"/>
      <c r="G102" s="290"/>
      <c r="H102" s="290"/>
      <c r="I102" s="291"/>
      <c r="J102" s="36"/>
      <c r="K102" s="36"/>
      <c r="L102" s="36"/>
      <c r="M102" s="36"/>
      <c r="N102" s="36"/>
    </row>
    <row r="103" spans="1:16" s="11" customFormat="1" ht="64.8" hidden="1">
      <c r="A103" s="65"/>
      <c r="B103" s="82" t="str">
        <f>D29</f>
        <v>COCONUT MILK</v>
      </c>
      <c r="C103" s="289" t="s">
        <v>100</v>
      </c>
      <c r="D103" s="290"/>
      <c r="E103" s="290"/>
      <c r="F103" s="290"/>
      <c r="G103" s="290"/>
      <c r="H103" s="290"/>
      <c r="I103" s="291"/>
      <c r="J103" s="36"/>
      <c r="K103" s="36"/>
      <c r="L103" s="36"/>
      <c r="M103" s="36"/>
      <c r="N103" s="36"/>
    </row>
    <row r="104" spans="1:16" s="11" customFormat="1" ht="32.4" hidden="1">
      <c r="A104" s="65"/>
      <c r="B104" s="279" t="s">
        <v>101</v>
      </c>
      <c r="C104" s="280"/>
      <c r="D104" s="281"/>
      <c r="E104" s="281"/>
      <c r="F104" s="281"/>
      <c r="G104" s="281"/>
      <c r="H104" s="281"/>
      <c r="I104" s="282"/>
      <c r="J104" s="36"/>
      <c r="K104" s="36"/>
    </row>
    <row r="105" spans="1:16" s="11" customFormat="1" ht="32.4" hidden="1">
      <c r="A105" s="65"/>
      <c r="B105" s="265"/>
      <c r="C105" s="267"/>
      <c r="D105" s="167" t="s">
        <v>32</v>
      </c>
      <c r="E105" s="271" t="s">
        <v>102</v>
      </c>
      <c r="F105" s="272"/>
      <c r="G105" s="272"/>
      <c r="H105" s="272"/>
      <c r="I105" s="272"/>
      <c r="J105" s="273"/>
    </row>
    <row r="106" spans="1:16" s="11" customFormat="1" ht="36" hidden="1">
      <c r="A106" s="65"/>
      <c r="B106" s="274" t="s">
        <v>103</v>
      </c>
      <c r="C106" s="275"/>
      <c r="D106" s="276" t="s">
        <v>104</v>
      </c>
      <c r="E106" s="277"/>
      <c r="F106" s="277"/>
      <c r="G106" s="277"/>
      <c r="H106" s="277"/>
      <c r="I106" s="277"/>
      <c r="J106" s="278"/>
    </row>
    <row r="107" spans="1:16" s="11" customFormat="1" ht="32.4" hidden="1">
      <c r="A107" s="65"/>
      <c r="B107" s="65"/>
      <c r="C107" s="65"/>
      <c r="D107" s="65"/>
      <c r="E107" s="65"/>
      <c r="F107" s="65"/>
      <c r="G107" s="65"/>
      <c r="H107" s="65"/>
      <c r="I107" s="65"/>
      <c r="J107" s="36"/>
      <c r="K107" s="36"/>
      <c r="L107" s="36"/>
      <c r="M107" s="36"/>
      <c r="N107" s="36"/>
      <c r="O107" s="36"/>
      <c r="P107" s="36"/>
    </row>
    <row r="108" spans="1:16" s="115" customFormat="1" ht="53.1" customHeight="1">
      <c r="A108" s="121">
        <v>3</v>
      </c>
      <c r="B108" s="116" t="s">
        <v>105</v>
      </c>
      <c r="C108" s="285" t="s">
        <v>106</v>
      </c>
      <c r="D108" s="285"/>
      <c r="E108" s="285"/>
      <c r="F108" s="285"/>
      <c r="G108" s="285"/>
      <c r="H108" s="285"/>
      <c r="I108" s="285"/>
      <c r="J108" s="285"/>
      <c r="K108" s="118"/>
      <c r="L108" s="117"/>
      <c r="M108" s="117"/>
      <c r="N108" s="117"/>
      <c r="O108" s="117"/>
      <c r="P108" s="117"/>
    </row>
    <row r="109" spans="1:16" s="11" customFormat="1" ht="32.4" hidden="1">
      <c r="A109" s="65"/>
      <c r="B109" s="165" t="s">
        <v>90</v>
      </c>
      <c r="C109" s="271" t="s">
        <v>107</v>
      </c>
      <c r="D109" s="283"/>
      <c r="E109" s="283"/>
      <c r="F109" s="283"/>
      <c r="G109" s="283"/>
      <c r="H109" s="283"/>
      <c r="I109" s="284"/>
      <c r="J109" s="36"/>
      <c r="K109" s="36"/>
      <c r="L109" s="36"/>
      <c r="M109" s="36"/>
      <c r="N109" s="36"/>
      <c r="O109" s="36"/>
      <c r="P109" s="36"/>
    </row>
    <row r="110" spans="1:16" s="11" customFormat="1" ht="70.5" hidden="1" customHeight="1">
      <c r="A110" s="65"/>
      <c r="B110" s="81" t="s">
        <v>108</v>
      </c>
      <c r="C110" s="286" t="s">
        <v>109</v>
      </c>
      <c r="D110" s="287"/>
      <c r="E110" s="287"/>
      <c r="F110" s="287"/>
      <c r="G110" s="287"/>
      <c r="H110" s="287"/>
      <c r="I110" s="288"/>
      <c r="J110" s="36"/>
      <c r="K110" s="36"/>
      <c r="L110" s="36"/>
      <c r="M110" s="36"/>
      <c r="N110" s="36"/>
    </row>
    <row r="111" spans="1:16" s="11" customFormat="1" ht="70.5" hidden="1" customHeight="1">
      <c r="A111" s="65"/>
      <c r="B111" s="81" t="str">
        <f>$D$25</f>
        <v>COCONUT MILK</v>
      </c>
      <c r="C111" s="286" t="s">
        <v>109</v>
      </c>
      <c r="D111" s="287"/>
      <c r="E111" s="287"/>
      <c r="F111" s="287"/>
      <c r="G111" s="287"/>
      <c r="H111" s="287"/>
      <c r="I111" s="288"/>
      <c r="J111" s="36"/>
      <c r="K111" s="36"/>
      <c r="L111" s="36"/>
      <c r="M111" s="36"/>
      <c r="N111" s="36"/>
    </row>
    <row r="112" spans="1:16" s="11" customFormat="1" ht="70.5" hidden="1" customHeight="1">
      <c r="A112" s="65"/>
      <c r="B112" s="81" t="e">
        <f>#REF!</f>
        <v>#REF!</v>
      </c>
      <c r="C112" s="286" t="s">
        <v>109</v>
      </c>
      <c r="D112" s="287"/>
      <c r="E112" s="287"/>
      <c r="F112" s="287"/>
      <c r="G112" s="287"/>
      <c r="H112" s="287"/>
      <c r="I112" s="288"/>
      <c r="J112" s="36"/>
      <c r="K112" s="36"/>
      <c r="L112" s="36"/>
      <c r="M112" s="36"/>
      <c r="N112" s="36"/>
    </row>
    <row r="113" spans="1:16" s="11" customFormat="1" ht="32.4">
      <c r="A113" s="65"/>
      <c r="B113" s="69"/>
      <c r="C113" s="70"/>
      <c r="D113" s="70"/>
      <c r="E113" s="70"/>
      <c r="F113" s="70"/>
      <c r="G113" s="70"/>
      <c r="H113" s="70"/>
      <c r="I113" s="70"/>
      <c r="J113" s="36"/>
      <c r="K113" s="36"/>
      <c r="L113" s="36"/>
      <c r="M113" s="36"/>
      <c r="N113" s="36"/>
    </row>
    <row r="114" spans="1:16" s="11" customFormat="1" ht="29.25" customHeight="1">
      <c r="B114" s="270" t="s">
        <v>110</v>
      </c>
      <c r="C114" s="270"/>
      <c r="D114" s="270"/>
      <c r="E114" s="270"/>
      <c r="G114" s="36"/>
      <c r="M114" s="35"/>
      <c r="N114" s="34"/>
      <c r="O114" s="34"/>
      <c r="P114" s="35"/>
    </row>
    <row r="115" spans="1:16" s="11" customFormat="1" ht="35.25" customHeight="1">
      <c r="A115" s="65">
        <v>1</v>
      </c>
      <c r="B115" s="66" t="s">
        <v>111</v>
      </c>
      <c r="C115" s="65"/>
      <c r="D115" s="65"/>
      <c r="G115" s="36"/>
      <c r="M115" s="35"/>
      <c r="N115" s="34"/>
      <c r="O115" s="34"/>
      <c r="P115" s="35"/>
    </row>
    <row r="116" spans="1:16" s="11" customFormat="1" ht="35.25" customHeight="1">
      <c r="A116" s="65">
        <v>2</v>
      </c>
      <c r="B116" s="66" t="s">
        <v>112</v>
      </c>
      <c r="C116" s="65"/>
      <c r="D116" s="65"/>
      <c r="G116" s="36"/>
      <c r="M116" s="35"/>
      <c r="N116" s="34"/>
      <c r="O116" s="34"/>
      <c r="P116" s="35"/>
    </row>
    <row r="117" spans="1:16" s="11" customFormat="1" ht="35.25" customHeight="1">
      <c r="A117" s="65">
        <v>3</v>
      </c>
      <c r="B117" s="66" t="s">
        <v>113</v>
      </c>
      <c r="C117" s="65"/>
      <c r="D117" s="65"/>
      <c r="G117" s="36"/>
      <c r="M117" s="35"/>
      <c r="N117" s="34"/>
      <c r="O117" s="34"/>
      <c r="P117" s="35"/>
    </row>
    <row r="118" spans="1:16" s="14" customFormat="1" ht="51.9" customHeight="1">
      <c r="A118" s="12"/>
      <c r="B118" s="168" t="s">
        <v>114</v>
      </c>
      <c r="C118" s="166" t="s">
        <v>33</v>
      </c>
      <c r="D118" s="166" t="s">
        <v>34</v>
      </c>
      <c r="E118" s="166" t="s">
        <v>35</v>
      </c>
      <c r="F118" s="166" t="s">
        <v>36</v>
      </c>
      <c r="G118" s="166" t="s">
        <v>37</v>
      </c>
      <c r="H118" s="166" t="s">
        <v>38</v>
      </c>
      <c r="I118" s="166" t="s">
        <v>39</v>
      </c>
      <c r="L118" s="37"/>
      <c r="M118" s="38"/>
      <c r="N118" s="38"/>
      <c r="O118" s="37"/>
    </row>
    <row r="119" spans="1:16" s="14" customFormat="1" ht="51.9" customHeight="1">
      <c r="A119" s="12"/>
      <c r="B119" s="168" t="s">
        <v>115</v>
      </c>
      <c r="C119" s="105">
        <f>F38</f>
        <v>28</v>
      </c>
      <c r="D119" s="105">
        <f t="shared" ref="D119:H119" si="78">G38</f>
        <v>83</v>
      </c>
      <c r="E119" s="105">
        <f t="shared" si="78"/>
        <v>201</v>
      </c>
      <c r="F119" s="105">
        <f t="shared" si="78"/>
        <v>204</v>
      </c>
      <c r="G119" s="105">
        <f t="shared" si="78"/>
        <v>107</v>
      </c>
      <c r="H119" s="105">
        <f t="shared" si="78"/>
        <v>34</v>
      </c>
      <c r="I119" s="105">
        <f>SUM(C119:H119)</f>
        <v>657</v>
      </c>
      <c r="L119" s="37"/>
      <c r="M119" s="38"/>
      <c r="N119" s="38"/>
      <c r="O119" s="37"/>
    </row>
    <row r="120" spans="1:16" s="67" customFormat="1" ht="72" customHeight="1">
      <c r="B120" s="183" t="s">
        <v>279</v>
      </c>
      <c r="G120" s="68"/>
    </row>
    <row r="121" spans="1:16" s="67" customFormat="1" ht="32.4">
      <c r="B121" s="313"/>
      <c r="C121" s="313"/>
      <c r="D121" s="313"/>
      <c r="E121" s="313"/>
      <c r="F121" s="313"/>
      <c r="G121" s="313"/>
      <c r="H121" s="313"/>
      <c r="I121" s="313"/>
      <c r="J121" s="313"/>
      <c r="K121" s="313"/>
      <c r="L121" s="313"/>
      <c r="M121" s="313"/>
      <c r="N121" s="313"/>
      <c r="O121" s="313"/>
      <c r="P121" s="313"/>
    </row>
    <row r="122" spans="1:16" s="67" customFormat="1" ht="32.4">
      <c r="B122" s="313"/>
      <c r="C122" s="313"/>
      <c r="D122" s="313"/>
      <c r="E122" s="313"/>
      <c r="F122" s="313"/>
      <c r="G122" s="313"/>
      <c r="H122" s="313"/>
      <c r="I122" s="313"/>
      <c r="J122" s="313"/>
      <c r="K122" s="313"/>
      <c r="L122" s="313"/>
      <c r="M122" s="313"/>
      <c r="N122" s="313"/>
      <c r="O122" s="313"/>
      <c r="P122" s="313"/>
    </row>
    <row r="123" spans="1:16" s="67" customFormat="1" ht="79.5" customHeight="1">
      <c r="G123" s="68"/>
    </row>
    <row r="124" spans="1:16" s="67" customFormat="1" ht="32.4">
      <c r="G124" s="68"/>
    </row>
    <row r="125" spans="1:16" s="67" customFormat="1" ht="32.4">
      <c r="G125" s="68"/>
    </row>
    <row r="126" spans="1:16" s="67" customFormat="1" ht="32.4">
      <c r="G126" s="68"/>
    </row>
    <row r="127" spans="1:16" s="67" customFormat="1" ht="32.4">
      <c r="G127" s="68"/>
    </row>
    <row r="128" spans="1:16" s="67" customFormat="1" ht="32.4">
      <c r="G128" s="68"/>
    </row>
    <row r="129" spans="7:7" s="67" customFormat="1" ht="32.4">
      <c r="G129" s="68"/>
    </row>
    <row r="130" spans="7:7" s="67" customFormat="1" ht="32.4">
      <c r="G130" s="68"/>
    </row>
    <row r="131" spans="7:7" s="67" customFormat="1" ht="32.4">
      <c r="G131" s="68"/>
    </row>
    <row r="132" spans="7:7" s="67" customFormat="1" ht="32.4">
      <c r="G132" s="68"/>
    </row>
    <row r="133" spans="7:7" s="67" customFormat="1" ht="32.4">
      <c r="G133" s="68"/>
    </row>
    <row r="134" spans="7:7" s="67" customFormat="1" ht="32.4">
      <c r="G134" s="68"/>
    </row>
    <row r="135" spans="7:7" s="67" customFormat="1" ht="32.4">
      <c r="G135" s="68"/>
    </row>
    <row r="136" spans="7:7" s="67" customFormat="1" ht="32.4">
      <c r="G136" s="68"/>
    </row>
    <row r="137" spans="7:7" s="67" customFormat="1" ht="32.4">
      <c r="G137" s="68"/>
    </row>
    <row r="138" spans="7:7" s="67" customFormat="1" ht="32.4">
      <c r="G138" s="68"/>
    </row>
    <row r="139" spans="7:7" s="67" customFormat="1" ht="32.4">
      <c r="G139" s="68"/>
    </row>
    <row r="140" spans="7:7" s="67" customFormat="1" ht="32.4">
      <c r="G140" s="68"/>
    </row>
    <row r="141" spans="7:7" s="67" customFormat="1" ht="32.4">
      <c r="G141" s="68"/>
    </row>
    <row r="142" spans="7:7" s="67" customFormat="1" ht="32.4">
      <c r="G142" s="68"/>
    </row>
  </sheetData>
  <autoFilter ref="A53:P106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ALOE WASH"/>
        <filter val="COCONUT MILK"/>
        <filter val="MÀU TÁC NGHIỆP"/>
      </filters>
    </filterColumn>
  </autoFilter>
  <mergeCells count="128">
    <mergeCell ref="N49:P49"/>
    <mergeCell ref="B50:C50"/>
    <mergeCell ref="N50:P50"/>
    <mergeCell ref="B47:C47"/>
    <mergeCell ref="B66:E66"/>
    <mergeCell ref="H66:I66"/>
    <mergeCell ref="A70:E70"/>
    <mergeCell ref="H70:I70"/>
    <mergeCell ref="B63:E63"/>
    <mergeCell ref="H63:I63"/>
    <mergeCell ref="B64:E64"/>
    <mergeCell ref="H64:I64"/>
    <mergeCell ref="B55:E55"/>
    <mergeCell ref="H55:I55"/>
    <mergeCell ref="B49:C49"/>
    <mergeCell ref="B56:E56"/>
    <mergeCell ref="H56:I56"/>
    <mergeCell ref="B58:E58"/>
    <mergeCell ref="H58:I58"/>
    <mergeCell ref="B59:E59"/>
    <mergeCell ref="H59:I59"/>
    <mergeCell ref="B62:E62"/>
    <mergeCell ref="H62:I62"/>
    <mergeCell ref="B65:E65"/>
    <mergeCell ref="B13:F13"/>
    <mergeCell ref="B75:E75"/>
    <mergeCell ref="B43:C43"/>
    <mergeCell ref="B44:C44"/>
    <mergeCell ref="B46:C46"/>
    <mergeCell ref="N41:P41"/>
    <mergeCell ref="N43:P43"/>
    <mergeCell ref="N44:P44"/>
    <mergeCell ref="N46:P46"/>
    <mergeCell ref="H53:I53"/>
    <mergeCell ref="H54:I54"/>
    <mergeCell ref="N47:P47"/>
    <mergeCell ref="D39:N40"/>
    <mergeCell ref="A53:E53"/>
    <mergeCell ref="B54:E54"/>
    <mergeCell ref="H60:I60"/>
    <mergeCell ref="B61:E61"/>
    <mergeCell ref="H61:I61"/>
    <mergeCell ref="A41:C41"/>
    <mergeCell ref="B57:E57"/>
    <mergeCell ref="H57:I57"/>
    <mergeCell ref="B71:E71"/>
    <mergeCell ref="H71:I71"/>
    <mergeCell ref="B60:E60"/>
    <mergeCell ref="L12:P12"/>
    <mergeCell ref="M1:N1"/>
    <mergeCell ref="O1:P1"/>
    <mergeCell ref="M2:N2"/>
    <mergeCell ref="O2:P2"/>
    <mergeCell ref="M3:N3"/>
    <mergeCell ref="O3:P3"/>
    <mergeCell ref="D8:F8"/>
    <mergeCell ref="G5:L8"/>
    <mergeCell ref="D11:F11"/>
    <mergeCell ref="L11:P11"/>
    <mergeCell ref="D6:F6"/>
    <mergeCell ref="C103:I103"/>
    <mergeCell ref="B78:E78"/>
    <mergeCell ref="H78:I78"/>
    <mergeCell ref="C101:I101"/>
    <mergeCell ref="B95:I95"/>
    <mergeCell ref="B121:P122"/>
    <mergeCell ref="B80:E80"/>
    <mergeCell ref="B74:E74"/>
    <mergeCell ref="H74:I74"/>
    <mergeCell ref="H80:I80"/>
    <mergeCell ref="B81:E81"/>
    <mergeCell ref="H81:I81"/>
    <mergeCell ref="B84:E84"/>
    <mergeCell ref="H84:I84"/>
    <mergeCell ref="B83:E83"/>
    <mergeCell ref="H83:I83"/>
    <mergeCell ref="B86:E86"/>
    <mergeCell ref="E93:I94"/>
    <mergeCell ref="H86:I86"/>
    <mergeCell ref="B96:C96"/>
    <mergeCell ref="H77:I77"/>
    <mergeCell ref="E92:I92"/>
    <mergeCell ref="B77:E77"/>
    <mergeCell ref="B91:I91"/>
    <mergeCell ref="J89:M89"/>
    <mergeCell ref="C102:I102"/>
    <mergeCell ref="B100:I100"/>
    <mergeCell ref="C99:I99"/>
    <mergeCell ref="D93:D94"/>
    <mergeCell ref="M97:P98"/>
    <mergeCell ref="D97:E98"/>
    <mergeCell ref="B82:E82"/>
    <mergeCell ref="H82:I82"/>
    <mergeCell ref="B85:E85"/>
    <mergeCell ref="H85:I85"/>
    <mergeCell ref="B87:E87"/>
    <mergeCell ref="H87:I87"/>
    <mergeCell ref="D96:E96"/>
    <mergeCell ref="C90:P90"/>
    <mergeCell ref="B97:C97"/>
    <mergeCell ref="B98:C98"/>
    <mergeCell ref="B114:E114"/>
    <mergeCell ref="E105:J105"/>
    <mergeCell ref="B105:C105"/>
    <mergeCell ref="B106:C106"/>
    <mergeCell ref="D106:J106"/>
    <mergeCell ref="B104:I104"/>
    <mergeCell ref="C109:I109"/>
    <mergeCell ref="C108:J108"/>
    <mergeCell ref="C110:I110"/>
    <mergeCell ref="C112:I112"/>
    <mergeCell ref="C111:I111"/>
    <mergeCell ref="H65:I65"/>
    <mergeCell ref="B88:E88"/>
    <mergeCell ref="H88:I88"/>
    <mergeCell ref="B67:E67"/>
    <mergeCell ref="H67:I67"/>
    <mergeCell ref="B68:E68"/>
    <mergeCell ref="H68:I68"/>
    <mergeCell ref="B73:E73"/>
    <mergeCell ref="H73:I73"/>
    <mergeCell ref="B76:E76"/>
    <mergeCell ref="H76:I76"/>
    <mergeCell ref="B79:E79"/>
    <mergeCell ref="H79:I79"/>
    <mergeCell ref="H75:I75"/>
    <mergeCell ref="B72:E72"/>
    <mergeCell ref="H72:I72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0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4CD85-85D7-4C1E-B0C8-AB7E6FCD75F8}">
  <sheetPr filterMode="1">
    <pageSetUpPr fitToPage="1"/>
  </sheetPr>
  <dimension ref="A1:Q142"/>
  <sheetViews>
    <sheetView tabSelected="1" view="pageBreakPreview" topLeftCell="A41" zoomScale="40" zoomScaleNormal="55" zoomScaleSheetLayoutView="40" zoomScalePageLayoutView="40" workbookViewId="0">
      <selection activeCell="J49" sqref="J49"/>
    </sheetView>
  </sheetViews>
  <sheetFormatPr defaultColWidth="9.109375" defaultRowHeight="16.8"/>
  <cols>
    <col min="1" max="1" width="8.44140625" style="39" customWidth="1"/>
    <col min="2" max="2" width="24.5546875" style="39" customWidth="1"/>
    <col min="3" max="3" width="34.44140625" style="39" customWidth="1"/>
    <col min="4" max="4" width="32.88671875" style="39" customWidth="1"/>
    <col min="5" max="5" width="32.33203125" style="39" customWidth="1"/>
    <col min="6" max="6" width="24.77734375" style="39" customWidth="1"/>
    <col min="7" max="7" width="21.6640625" style="40" customWidth="1"/>
    <col min="8" max="8" width="21.6640625" style="39" customWidth="1"/>
    <col min="9" max="10" width="16.33203125" style="39" customWidth="1"/>
    <col min="11" max="11" width="18.5546875" style="39" customWidth="1"/>
    <col min="12" max="12" width="13.88671875" style="39" customWidth="1"/>
    <col min="13" max="13" width="19.109375" style="39" customWidth="1"/>
    <col min="14" max="14" width="9.21875" style="39" customWidth="1"/>
    <col min="15" max="15" width="13.44140625" style="39" customWidth="1"/>
    <col min="16" max="16" width="41.44140625" style="39" customWidth="1"/>
    <col min="17" max="17" width="21.6640625" style="39" customWidth="1"/>
    <col min="18" max="19" width="9.109375" style="39"/>
    <col min="20" max="20" width="11.109375" style="39" bestFit="1" customWidth="1"/>
    <col min="21" max="16384" width="9.109375" style="39"/>
  </cols>
  <sheetData>
    <row r="1" spans="1:16" s="1" customFormat="1" ht="39.9" customHeight="1">
      <c r="A1" s="42"/>
      <c r="B1" s="42"/>
      <c r="C1" s="42"/>
      <c r="D1" s="43"/>
      <c r="E1" s="42"/>
      <c r="F1" s="42"/>
      <c r="G1" s="42"/>
      <c r="H1" s="42"/>
      <c r="I1" s="42"/>
      <c r="J1" s="42"/>
      <c r="K1" s="42"/>
      <c r="L1" s="44"/>
      <c r="M1" s="322" t="s">
        <v>0</v>
      </c>
      <c r="N1" s="322" t="s">
        <v>0</v>
      </c>
      <c r="O1" s="323" t="s">
        <v>1</v>
      </c>
      <c r="P1" s="323"/>
    </row>
    <row r="2" spans="1:16" s="1" customFormat="1" ht="39.9" customHeight="1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4"/>
      <c r="M2" s="322" t="s">
        <v>2</v>
      </c>
      <c r="N2" s="322" t="s">
        <v>2</v>
      </c>
      <c r="O2" s="324" t="s">
        <v>3</v>
      </c>
      <c r="P2" s="324"/>
    </row>
    <row r="3" spans="1:16" s="1" customFormat="1" ht="39.9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4"/>
      <c r="M3" s="322" t="s">
        <v>4</v>
      </c>
      <c r="N3" s="322" t="s">
        <v>4</v>
      </c>
      <c r="O3" s="325" t="s">
        <v>5</v>
      </c>
      <c r="P3" s="323"/>
    </row>
    <row r="4" spans="1:16" s="2" customFormat="1" ht="33" customHeight="1" thickBot="1">
      <c r="B4" s="3" t="s">
        <v>275</v>
      </c>
      <c r="G4" s="4"/>
    </row>
    <row r="5" spans="1:16" s="2" customFormat="1" ht="33" customHeight="1">
      <c r="B5" s="5" t="s">
        <v>6</v>
      </c>
      <c r="C5" s="5"/>
      <c r="D5" s="3"/>
      <c r="F5" s="6"/>
      <c r="G5" s="327" t="s">
        <v>395</v>
      </c>
      <c r="H5" s="328"/>
      <c r="I5" s="328"/>
      <c r="J5" s="328"/>
      <c r="K5" s="328"/>
      <c r="L5" s="329"/>
    </row>
    <row r="6" spans="1:16" s="7" customFormat="1" ht="33" customHeight="1">
      <c r="B6" s="8" t="s">
        <v>7</v>
      </c>
      <c r="C6" s="8"/>
      <c r="D6" s="326" t="s">
        <v>276</v>
      </c>
      <c r="E6" s="326"/>
      <c r="F6" s="338"/>
      <c r="G6" s="330"/>
      <c r="H6" s="331"/>
      <c r="I6" s="331"/>
      <c r="J6" s="331"/>
      <c r="K6" s="331"/>
      <c r="L6" s="332"/>
      <c r="M6" s="10"/>
      <c r="N6" s="10"/>
      <c r="O6" s="10"/>
      <c r="P6" s="10"/>
    </row>
    <row r="7" spans="1:16" s="7" customFormat="1" ht="33" customHeight="1">
      <c r="B7" s="8" t="s">
        <v>9</v>
      </c>
      <c r="C7" s="8"/>
      <c r="D7" s="9" t="s">
        <v>10</v>
      </c>
      <c r="E7" s="9"/>
      <c r="F7" s="8"/>
      <c r="G7" s="330"/>
      <c r="H7" s="331"/>
      <c r="I7" s="331"/>
      <c r="J7" s="331"/>
      <c r="K7" s="331"/>
      <c r="L7" s="332"/>
      <c r="M7" s="10"/>
      <c r="N7" s="10"/>
      <c r="O7" s="10"/>
      <c r="P7" s="10"/>
    </row>
    <row r="8" spans="1:16" s="7" customFormat="1" ht="72.75" customHeight="1" thickBot="1">
      <c r="B8" s="8" t="s">
        <v>11</v>
      </c>
      <c r="C8" s="8"/>
      <c r="D8" s="326" t="s">
        <v>12</v>
      </c>
      <c r="E8" s="326"/>
      <c r="F8" s="326"/>
      <c r="G8" s="333"/>
      <c r="H8" s="334"/>
      <c r="I8" s="334"/>
      <c r="J8" s="334"/>
      <c r="K8" s="334"/>
      <c r="L8" s="335"/>
      <c r="M8" s="10"/>
      <c r="N8" s="10"/>
      <c r="O8" s="10"/>
      <c r="P8" s="10"/>
    </row>
    <row r="9" spans="1:16" s="11" customFormat="1" ht="32.4">
      <c r="B9" s="12" t="s">
        <v>13</v>
      </c>
      <c r="C9" s="12"/>
      <c r="D9" s="63" t="s">
        <v>14</v>
      </c>
      <c r="E9" s="13"/>
      <c r="F9" s="14"/>
      <c r="G9" s="15"/>
      <c r="H9" s="14"/>
      <c r="I9" s="14"/>
      <c r="J9" s="14"/>
      <c r="K9" s="14"/>
      <c r="L9" s="14"/>
      <c r="M9" s="14"/>
      <c r="N9" s="14"/>
      <c r="O9" s="14"/>
      <c r="P9" s="14"/>
    </row>
    <row r="10" spans="1:16" s="11" customFormat="1" ht="32.4">
      <c r="B10" s="155" t="s">
        <v>15</v>
      </c>
      <c r="C10" s="155"/>
      <c r="D10" s="80" t="s">
        <v>16</v>
      </c>
      <c r="E10" s="80"/>
      <c r="F10" s="80"/>
      <c r="G10" s="156"/>
      <c r="H10" s="80"/>
      <c r="I10" s="71"/>
      <c r="J10" s="71" t="s">
        <v>17</v>
      </c>
      <c r="K10" s="71"/>
      <c r="L10" s="71" t="s">
        <v>18</v>
      </c>
      <c r="M10" s="157"/>
      <c r="N10" s="157"/>
      <c r="O10" s="157"/>
      <c r="P10" s="157"/>
    </row>
    <row r="11" spans="1:16" s="11" customFormat="1" ht="32.4">
      <c r="B11" s="71" t="s">
        <v>19</v>
      </c>
      <c r="C11" s="71"/>
      <c r="D11" s="336">
        <v>45663</v>
      </c>
      <c r="E11" s="337"/>
      <c r="F11" s="337"/>
      <c r="G11" s="159"/>
      <c r="H11" s="158"/>
      <c r="I11" s="71"/>
      <c r="J11" s="71" t="s">
        <v>20</v>
      </c>
      <c r="K11" s="71"/>
      <c r="L11" s="321" t="s">
        <v>311</v>
      </c>
      <c r="M11" s="321"/>
      <c r="N11" s="321"/>
      <c r="O11" s="321"/>
      <c r="P11" s="321"/>
    </row>
    <row r="12" spans="1:16" s="11" customFormat="1" ht="52.5" customHeight="1">
      <c r="B12" s="71" t="s">
        <v>21</v>
      </c>
      <c r="C12" s="71"/>
      <c r="D12" s="160">
        <f>D11+19</f>
        <v>45682</v>
      </c>
      <c r="E12" s="71"/>
      <c r="F12" s="71"/>
      <c r="G12" s="161"/>
      <c r="H12" s="162"/>
      <c r="I12" s="71"/>
      <c r="J12" s="71" t="s">
        <v>22</v>
      </c>
      <c r="L12" s="321" t="s">
        <v>23</v>
      </c>
      <c r="M12" s="321"/>
      <c r="N12" s="321"/>
      <c r="O12" s="321"/>
      <c r="P12" s="321"/>
    </row>
    <row r="13" spans="1:16" s="11" customFormat="1" ht="32.4">
      <c r="B13" s="339"/>
      <c r="C13" s="339"/>
      <c r="D13" s="339"/>
      <c r="E13" s="339"/>
      <c r="F13" s="339"/>
      <c r="G13" s="161"/>
      <c r="H13" s="162"/>
      <c r="I13" s="71"/>
      <c r="J13" s="71" t="s">
        <v>24</v>
      </c>
      <c r="K13" s="71"/>
      <c r="L13" s="71"/>
      <c r="M13" s="162"/>
      <c r="N13" s="157"/>
      <c r="O13" s="157"/>
      <c r="P13" s="162"/>
    </row>
    <row r="14" spans="1:16" s="11" customFormat="1" ht="32.4">
      <c r="B14" s="71" t="s">
        <v>25</v>
      </c>
      <c r="C14" s="71"/>
      <c r="D14" s="71" t="s">
        <v>26</v>
      </c>
      <c r="E14" s="71"/>
      <c r="F14" s="71"/>
      <c r="G14" s="163"/>
      <c r="H14" s="71"/>
      <c r="I14" s="71"/>
      <c r="J14" s="71" t="s">
        <v>27</v>
      </c>
      <c r="K14" s="71"/>
      <c r="L14" s="157" t="s">
        <v>28</v>
      </c>
      <c r="M14" s="157"/>
      <c r="N14" s="157"/>
      <c r="O14" s="157"/>
      <c r="P14" s="157"/>
    </row>
    <row r="15" spans="1:16" s="11" customFormat="1" ht="21" customHeight="1">
      <c r="B15" s="16" t="s">
        <v>29</v>
      </c>
      <c r="C15" s="16"/>
      <c r="D15" s="16"/>
      <c r="E15" s="12"/>
      <c r="F15" s="12"/>
      <c r="G15" s="17"/>
      <c r="H15" s="12"/>
      <c r="I15" s="12"/>
      <c r="J15" s="12"/>
      <c r="K15" s="12"/>
      <c r="L15" s="12"/>
      <c r="M15" s="12"/>
      <c r="N15" s="12"/>
      <c r="O15" s="12"/>
      <c r="P15" s="12"/>
    </row>
    <row r="16" spans="1:16" s="18" customFormat="1" ht="18.75" customHeight="1"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</row>
    <row r="17" spans="2:16" s="87" customFormat="1" ht="54" hidden="1">
      <c r="B17" s="84"/>
      <c r="C17" s="85" t="s">
        <v>30</v>
      </c>
      <c r="D17" s="85" t="s">
        <v>31</v>
      </c>
      <c r="E17" s="86" t="s">
        <v>32</v>
      </c>
      <c r="F17" s="234" t="s">
        <v>33</v>
      </c>
      <c r="G17" s="234" t="s">
        <v>34</v>
      </c>
      <c r="H17" s="234" t="s">
        <v>35</v>
      </c>
      <c r="I17" s="234" t="s">
        <v>36</v>
      </c>
      <c r="J17" s="234" t="s">
        <v>37</v>
      </c>
      <c r="K17" s="234" t="s">
        <v>38</v>
      </c>
      <c r="L17" s="234"/>
      <c r="M17" s="234"/>
      <c r="N17" s="234"/>
      <c r="O17" s="234"/>
      <c r="P17" s="235" t="s">
        <v>39</v>
      </c>
    </row>
    <row r="18" spans="2:16" s="87" customFormat="1" ht="54" hidden="1">
      <c r="B18" s="88" t="s">
        <v>40</v>
      </c>
      <c r="C18" s="89"/>
      <c r="D18" s="90" t="s">
        <v>308</v>
      </c>
      <c r="E18" s="91"/>
      <c r="F18" s="236">
        <v>8</v>
      </c>
      <c r="G18" s="236">
        <v>26</v>
      </c>
      <c r="H18" s="236">
        <v>61</v>
      </c>
      <c r="I18" s="236">
        <v>64</v>
      </c>
      <c r="J18" s="236">
        <v>31</v>
      </c>
      <c r="K18" s="236">
        <v>10</v>
      </c>
      <c r="L18" s="237"/>
      <c r="M18" s="238"/>
      <c r="N18" s="238"/>
      <c r="O18" s="238"/>
      <c r="P18" s="239">
        <f>SUM(E18:O18)</f>
        <v>200</v>
      </c>
    </row>
    <row r="19" spans="2:16" s="87" customFormat="1" ht="54" hidden="1">
      <c r="B19" s="176" t="s">
        <v>41</v>
      </c>
      <c r="C19" s="177"/>
      <c r="D19" s="178" t="str">
        <f>+D18</f>
        <v>ALOE WASH</v>
      </c>
      <c r="E19" s="178"/>
      <c r="F19" s="236">
        <f>ROUND(F18*6%,0)</f>
        <v>0</v>
      </c>
      <c r="G19" s="236">
        <f t="shared" ref="G19:K19" si="0">ROUND(G18*6%,0)</f>
        <v>2</v>
      </c>
      <c r="H19" s="236">
        <f t="shared" si="0"/>
        <v>4</v>
      </c>
      <c r="I19" s="236">
        <f t="shared" si="0"/>
        <v>4</v>
      </c>
      <c r="J19" s="236">
        <f t="shared" si="0"/>
        <v>2</v>
      </c>
      <c r="K19" s="236">
        <f t="shared" si="0"/>
        <v>1</v>
      </c>
      <c r="L19" s="236"/>
      <c r="M19" s="240"/>
      <c r="N19" s="240"/>
      <c r="O19" s="240"/>
      <c r="P19" s="239">
        <f t="shared" ref="P19:P21" si="1">SUM(E19:O19)</f>
        <v>13</v>
      </c>
    </row>
    <row r="20" spans="2:16" s="87" customFormat="1" ht="54" hidden="1">
      <c r="B20" s="176" t="s">
        <v>277</v>
      </c>
      <c r="C20" s="177"/>
      <c r="D20" s="178" t="str">
        <f>D19</f>
        <v>ALOE WASH</v>
      </c>
      <c r="E20" s="178"/>
      <c r="F20" s="236">
        <v>1</v>
      </c>
      <c r="G20" s="236">
        <v>2</v>
      </c>
      <c r="H20" s="236">
        <v>2</v>
      </c>
      <c r="I20" s="236">
        <v>1</v>
      </c>
      <c r="J20" s="236">
        <v>1</v>
      </c>
      <c r="K20" s="241">
        <v>1</v>
      </c>
      <c r="L20" s="241"/>
      <c r="M20" s="240"/>
      <c r="N20" s="240"/>
      <c r="O20" s="240"/>
      <c r="P20" s="239">
        <f t="shared" si="1"/>
        <v>8</v>
      </c>
    </row>
    <row r="21" spans="2:16" s="87" customFormat="1" ht="54" hidden="1">
      <c r="B21" s="176" t="s">
        <v>278</v>
      </c>
      <c r="C21" s="177"/>
      <c r="D21" s="178" t="str">
        <f>D20</f>
        <v>ALOE WASH</v>
      </c>
      <c r="E21" s="178"/>
      <c r="F21" s="236"/>
      <c r="G21" s="236"/>
      <c r="H21" s="236">
        <v>2</v>
      </c>
      <c r="I21" s="236"/>
      <c r="J21" s="236"/>
      <c r="K21" s="236"/>
      <c r="L21" s="236"/>
      <c r="M21" s="242"/>
      <c r="N21" s="242"/>
      <c r="O21" s="242"/>
      <c r="P21" s="239">
        <f t="shared" si="1"/>
        <v>2</v>
      </c>
    </row>
    <row r="22" spans="2:16" s="93" customFormat="1" ht="54" hidden="1">
      <c r="B22" s="179" t="s">
        <v>42</v>
      </c>
      <c r="C22" s="180"/>
      <c r="D22" s="181" t="str">
        <f>D21</f>
        <v>ALOE WASH</v>
      </c>
      <c r="E22" s="182"/>
      <c r="F22" s="243">
        <f>SUBTOTAL(9,F18:F21)</f>
        <v>0</v>
      </c>
      <c r="G22" s="243">
        <f>SUBTOTAL(9,G18:G21)</f>
        <v>0</v>
      </c>
      <c r="H22" s="243">
        <f t="shared" ref="H22:K22" si="2">SUBTOTAL(9,H18:H21)</f>
        <v>0</v>
      </c>
      <c r="I22" s="243">
        <f t="shared" si="2"/>
        <v>0</v>
      </c>
      <c r="J22" s="243">
        <f t="shared" si="2"/>
        <v>0</v>
      </c>
      <c r="K22" s="243">
        <f t="shared" si="2"/>
        <v>0</v>
      </c>
      <c r="L22" s="243"/>
      <c r="M22" s="243"/>
      <c r="N22" s="243"/>
      <c r="O22" s="243"/>
      <c r="P22" s="243">
        <f t="shared" ref="P22" si="3">SUBTOTAL(9,P18:P21)</f>
        <v>0</v>
      </c>
    </row>
    <row r="23" spans="2:16" s="72" customFormat="1" ht="67.8" hidden="1">
      <c r="B23" s="73"/>
      <c r="C23" s="73"/>
      <c r="D23" s="74"/>
      <c r="E23" s="75"/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5"/>
    </row>
    <row r="24" spans="2:16" s="87" customFormat="1" ht="54" hidden="1">
      <c r="B24" s="84"/>
      <c r="C24" s="85" t="s">
        <v>30</v>
      </c>
      <c r="D24" s="85" t="s">
        <v>31</v>
      </c>
      <c r="E24" s="86" t="s">
        <v>32</v>
      </c>
      <c r="F24" s="234" t="s">
        <v>33</v>
      </c>
      <c r="G24" s="234" t="s">
        <v>34</v>
      </c>
      <c r="H24" s="234" t="s">
        <v>35</v>
      </c>
      <c r="I24" s="234" t="s">
        <v>36</v>
      </c>
      <c r="J24" s="234" t="s">
        <v>37</v>
      </c>
      <c r="K24" s="234" t="s">
        <v>38</v>
      </c>
      <c r="L24" s="234"/>
      <c r="M24" s="234"/>
      <c r="N24" s="234"/>
      <c r="O24" s="234"/>
      <c r="P24" s="235" t="s">
        <v>39</v>
      </c>
    </row>
    <row r="25" spans="2:16" s="87" customFormat="1" ht="54" hidden="1">
      <c r="B25" s="88" t="s">
        <v>40</v>
      </c>
      <c r="C25" s="89"/>
      <c r="D25" s="90" t="s">
        <v>309</v>
      </c>
      <c r="E25" s="91"/>
      <c r="F25" s="236">
        <v>17</v>
      </c>
      <c r="G25" s="236">
        <v>48</v>
      </c>
      <c r="H25" s="236">
        <v>121</v>
      </c>
      <c r="I25" s="236">
        <v>126</v>
      </c>
      <c r="J25" s="236">
        <v>68</v>
      </c>
      <c r="K25" s="236">
        <v>20</v>
      </c>
      <c r="L25" s="237"/>
      <c r="M25" s="238"/>
      <c r="N25" s="238"/>
      <c r="O25" s="238"/>
      <c r="P25" s="239">
        <f>SUM(E25:O25)</f>
        <v>400</v>
      </c>
    </row>
    <row r="26" spans="2:16" s="87" customFormat="1" ht="54" hidden="1">
      <c r="B26" s="176" t="s">
        <v>41</v>
      </c>
      <c r="C26" s="177"/>
      <c r="D26" s="178" t="str">
        <f>+D25</f>
        <v>COCONUT MILK</v>
      </c>
      <c r="E26" s="178"/>
      <c r="F26" s="236">
        <f>ROUND(F25*6%,0)</f>
        <v>1</v>
      </c>
      <c r="G26" s="236">
        <f t="shared" ref="G26:K26" si="4">ROUND(G25*6%,0)</f>
        <v>3</v>
      </c>
      <c r="H26" s="236">
        <f t="shared" si="4"/>
        <v>7</v>
      </c>
      <c r="I26" s="236">
        <f t="shared" si="4"/>
        <v>8</v>
      </c>
      <c r="J26" s="236">
        <f t="shared" si="4"/>
        <v>4</v>
      </c>
      <c r="K26" s="236">
        <f t="shared" si="4"/>
        <v>1</v>
      </c>
      <c r="L26" s="236"/>
      <c r="M26" s="240"/>
      <c r="N26" s="240"/>
      <c r="O26" s="240"/>
      <c r="P26" s="239">
        <f t="shared" ref="P26:P28" si="5">SUM(E26:O26)</f>
        <v>24</v>
      </c>
    </row>
    <row r="27" spans="2:16" s="87" customFormat="1" ht="54" hidden="1">
      <c r="B27" s="176" t="s">
        <v>277</v>
      </c>
      <c r="C27" s="177"/>
      <c r="D27" s="178" t="str">
        <f>D26</f>
        <v>COCONUT MILK</v>
      </c>
      <c r="E27" s="178"/>
      <c r="F27" s="236">
        <v>1</v>
      </c>
      <c r="G27" s="236">
        <v>2</v>
      </c>
      <c r="H27" s="236">
        <v>2</v>
      </c>
      <c r="I27" s="236">
        <v>1</v>
      </c>
      <c r="J27" s="236">
        <v>1</v>
      </c>
      <c r="K27" s="241">
        <v>1</v>
      </c>
      <c r="L27" s="241"/>
      <c r="M27" s="240"/>
      <c r="N27" s="240"/>
      <c r="O27" s="240"/>
      <c r="P27" s="239">
        <f t="shared" si="5"/>
        <v>8</v>
      </c>
    </row>
    <row r="28" spans="2:16" s="87" customFormat="1" ht="54" hidden="1">
      <c r="B28" s="176" t="s">
        <v>278</v>
      </c>
      <c r="C28" s="177"/>
      <c r="D28" s="178" t="str">
        <f>D27</f>
        <v>COCONUT MILK</v>
      </c>
      <c r="E28" s="178"/>
      <c r="F28" s="236"/>
      <c r="G28" s="236"/>
      <c r="H28" s="236">
        <v>2</v>
      </c>
      <c r="I28" s="236"/>
      <c r="J28" s="236"/>
      <c r="K28" s="236"/>
      <c r="L28" s="236"/>
      <c r="M28" s="242"/>
      <c r="N28" s="242"/>
      <c r="O28" s="242"/>
      <c r="P28" s="239">
        <f t="shared" si="5"/>
        <v>2</v>
      </c>
    </row>
    <row r="29" spans="2:16" s="93" customFormat="1" ht="54" hidden="1">
      <c r="B29" s="179" t="s">
        <v>42</v>
      </c>
      <c r="C29" s="180"/>
      <c r="D29" s="181" t="str">
        <f>D28</f>
        <v>COCONUT MILK</v>
      </c>
      <c r="E29" s="182"/>
      <c r="F29" s="243">
        <f>SUBTOTAL(9,F25:F28)</f>
        <v>0</v>
      </c>
      <c r="G29" s="243">
        <f>SUBTOTAL(9,G25:G28)</f>
        <v>0</v>
      </c>
      <c r="H29" s="243">
        <f t="shared" ref="H29:K29" si="6">SUBTOTAL(9,H25:H28)</f>
        <v>0</v>
      </c>
      <c r="I29" s="243">
        <f t="shared" si="6"/>
        <v>0</v>
      </c>
      <c r="J29" s="243">
        <f t="shared" si="6"/>
        <v>0</v>
      </c>
      <c r="K29" s="243">
        <f t="shared" si="6"/>
        <v>0</v>
      </c>
      <c r="L29" s="243"/>
      <c r="M29" s="243"/>
      <c r="N29" s="243"/>
      <c r="O29" s="243"/>
      <c r="P29" s="243">
        <f t="shared" ref="P29" si="7">SUBTOTAL(9,P25:P28)</f>
        <v>0</v>
      </c>
    </row>
    <row r="30" spans="2:16" s="95" customFormat="1" ht="54">
      <c r="B30" s="107"/>
      <c r="C30" s="94"/>
      <c r="E30" s="96"/>
      <c r="F30" s="246"/>
      <c r="G30" s="244"/>
      <c r="H30" s="244"/>
      <c r="I30" s="244"/>
      <c r="J30" s="244"/>
      <c r="K30" s="244"/>
      <c r="L30" s="246"/>
      <c r="M30" s="246"/>
      <c r="N30" s="246"/>
      <c r="O30" s="246"/>
      <c r="P30" s="239"/>
    </row>
    <row r="31" spans="2:16" s="87" customFormat="1" ht="54">
      <c r="B31" s="84"/>
      <c r="C31" s="85" t="s">
        <v>30</v>
      </c>
      <c r="D31" s="85" t="s">
        <v>31</v>
      </c>
      <c r="E31" s="86" t="s">
        <v>32</v>
      </c>
      <c r="F31" s="234" t="s">
        <v>33</v>
      </c>
      <c r="G31" s="234" t="s">
        <v>34</v>
      </c>
      <c r="H31" s="234" t="s">
        <v>35</v>
      </c>
      <c r="I31" s="234" t="s">
        <v>36</v>
      </c>
      <c r="J31" s="234" t="s">
        <v>37</v>
      </c>
      <c r="K31" s="234" t="s">
        <v>38</v>
      </c>
      <c r="L31" s="234"/>
      <c r="M31" s="234"/>
      <c r="N31" s="234"/>
      <c r="O31" s="234"/>
      <c r="P31" s="235" t="s">
        <v>39</v>
      </c>
    </row>
    <row r="32" spans="2:16" s="87" customFormat="1" ht="54">
      <c r="B32" s="88" t="s">
        <v>40</v>
      </c>
      <c r="C32" s="89"/>
      <c r="D32" s="90" t="s">
        <v>310</v>
      </c>
      <c r="E32" s="91"/>
      <c r="F32" s="236">
        <v>17</v>
      </c>
      <c r="G32" s="236">
        <v>48</v>
      </c>
      <c r="H32" s="236">
        <v>121</v>
      </c>
      <c r="I32" s="236">
        <v>126</v>
      </c>
      <c r="J32" s="236">
        <v>68</v>
      </c>
      <c r="K32" s="236">
        <v>20</v>
      </c>
      <c r="L32" s="237"/>
      <c r="M32" s="238"/>
      <c r="N32" s="238"/>
      <c r="O32" s="238"/>
      <c r="P32" s="239">
        <f>SUM(E32:O32)</f>
        <v>400</v>
      </c>
    </row>
    <row r="33" spans="1:17" s="87" customFormat="1" ht="54">
      <c r="B33" s="176" t="s">
        <v>41</v>
      </c>
      <c r="C33" s="177"/>
      <c r="D33" s="178" t="str">
        <f>+D32</f>
        <v>JET BLACK</v>
      </c>
      <c r="E33" s="178"/>
      <c r="F33" s="236">
        <f>ROUND(F32*6%,0)</f>
        <v>1</v>
      </c>
      <c r="G33" s="236">
        <f t="shared" ref="G33:K33" si="8">ROUND(G32*6%,0)</f>
        <v>3</v>
      </c>
      <c r="H33" s="236">
        <f t="shared" si="8"/>
        <v>7</v>
      </c>
      <c r="I33" s="236">
        <f t="shared" si="8"/>
        <v>8</v>
      </c>
      <c r="J33" s="236">
        <f t="shared" si="8"/>
        <v>4</v>
      </c>
      <c r="K33" s="236">
        <f t="shared" si="8"/>
        <v>1</v>
      </c>
      <c r="L33" s="236"/>
      <c r="M33" s="240"/>
      <c r="N33" s="240"/>
      <c r="O33" s="240"/>
      <c r="P33" s="239">
        <f t="shared" ref="P33:P35" si="9">SUM(E33:O33)</f>
        <v>24</v>
      </c>
    </row>
    <row r="34" spans="1:17" s="87" customFormat="1" ht="54">
      <c r="B34" s="176" t="s">
        <v>277</v>
      </c>
      <c r="C34" s="177"/>
      <c r="D34" s="178" t="str">
        <f>D33</f>
        <v>JET BLACK</v>
      </c>
      <c r="E34" s="178"/>
      <c r="F34" s="236">
        <v>1</v>
      </c>
      <c r="G34" s="236">
        <v>2</v>
      </c>
      <c r="H34" s="236">
        <v>2</v>
      </c>
      <c r="I34" s="236">
        <v>1</v>
      </c>
      <c r="J34" s="236">
        <v>1</v>
      </c>
      <c r="K34" s="241">
        <v>1</v>
      </c>
      <c r="L34" s="241"/>
      <c r="M34" s="240"/>
      <c r="N34" s="240"/>
      <c r="O34" s="240"/>
      <c r="P34" s="239">
        <f t="shared" si="9"/>
        <v>8</v>
      </c>
    </row>
    <row r="35" spans="1:17" s="87" customFormat="1" ht="54">
      <c r="B35" s="176" t="s">
        <v>278</v>
      </c>
      <c r="C35" s="177"/>
      <c r="D35" s="178" t="str">
        <f>D34</f>
        <v>JET BLACK</v>
      </c>
      <c r="E35" s="178"/>
      <c r="F35" s="236"/>
      <c r="G35" s="236"/>
      <c r="H35" s="236">
        <v>2</v>
      </c>
      <c r="I35" s="236"/>
      <c r="J35" s="236"/>
      <c r="K35" s="236"/>
      <c r="L35" s="236"/>
      <c r="M35" s="242"/>
      <c r="N35" s="242"/>
      <c r="O35" s="242"/>
      <c r="P35" s="239">
        <f t="shared" si="9"/>
        <v>2</v>
      </c>
    </row>
    <row r="36" spans="1:17" s="93" customFormat="1" ht="54">
      <c r="B36" s="179" t="s">
        <v>42</v>
      </c>
      <c r="C36" s="180"/>
      <c r="D36" s="181" t="str">
        <f>D35</f>
        <v>JET BLACK</v>
      </c>
      <c r="E36" s="182"/>
      <c r="F36" s="243">
        <f>SUBTOTAL(9,F32:F35)</f>
        <v>19</v>
      </c>
      <c r="G36" s="243">
        <f>SUBTOTAL(9,G32:G35)</f>
        <v>53</v>
      </c>
      <c r="H36" s="243">
        <f t="shared" ref="H36:K36" si="10">SUBTOTAL(9,H32:H35)</f>
        <v>132</v>
      </c>
      <c r="I36" s="243">
        <f t="shared" si="10"/>
        <v>135</v>
      </c>
      <c r="J36" s="243">
        <f t="shared" si="10"/>
        <v>73</v>
      </c>
      <c r="K36" s="243">
        <f t="shared" si="10"/>
        <v>22</v>
      </c>
      <c r="L36" s="243"/>
      <c r="M36" s="243"/>
      <c r="N36" s="243"/>
      <c r="O36" s="243"/>
      <c r="P36" s="243">
        <f t="shared" ref="P36" si="11">SUBTOTAL(9,P32:P35)</f>
        <v>434</v>
      </c>
    </row>
    <row r="37" spans="1:17" s="95" customFormat="1" ht="54">
      <c r="B37" s="107"/>
      <c r="C37" s="94"/>
      <c r="E37" s="96"/>
      <c r="F37" s="246"/>
      <c r="G37" s="244"/>
      <c r="H37" s="244"/>
      <c r="I37" s="244"/>
      <c r="J37" s="244"/>
      <c r="K37" s="244"/>
      <c r="L37" s="246"/>
      <c r="M37" s="246"/>
      <c r="N37" s="246"/>
      <c r="O37" s="246"/>
      <c r="P37" s="239"/>
    </row>
    <row r="38" spans="1:17" s="93" customFormat="1" ht="54">
      <c r="B38" s="97" t="s">
        <v>43</v>
      </c>
      <c r="C38" s="98"/>
      <c r="D38" s="97"/>
      <c r="E38" s="99"/>
      <c r="F38" s="247">
        <f>F36</f>
        <v>19</v>
      </c>
      <c r="G38" s="247">
        <f t="shared" ref="G38:K38" si="12">G36</f>
        <v>53</v>
      </c>
      <c r="H38" s="247">
        <f t="shared" si="12"/>
        <v>132</v>
      </c>
      <c r="I38" s="247">
        <f t="shared" si="12"/>
        <v>135</v>
      </c>
      <c r="J38" s="247">
        <f t="shared" si="12"/>
        <v>73</v>
      </c>
      <c r="K38" s="247">
        <f t="shared" si="12"/>
        <v>22</v>
      </c>
      <c r="L38" s="247"/>
      <c r="M38" s="247"/>
      <c r="N38" s="247"/>
      <c r="O38" s="247"/>
      <c r="P38" s="247">
        <f t="shared" ref="P38" si="13">P36</f>
        <v>434</v>
      </c>
    </row>
    <row r="39" spans="1:17" s="20" customFormat="1" ht="24">
      <c r="C39" s="21"/>
      <c r="D39" s="351"/>
      <c r="E39" s="351"/>
      <c r="F39" s="351"/>
      <c r="G39" s="351"/>
      <c r="H39" s="351"/>
      <c r="I39" s="351"/>
      <c r="J39" s="351"/>
      <c r="K39" s="351"/>
      <c r="L39" s="351"/>
      <c r="M39" s="351"/>
      <c r="N39" s="351"/>
      <c r="O39" s="22"/>
      <c r="P39" s="22"/>
    </row>
    <row r="40" spans="1:17" s="1" customFormat="1" ht="42" thickBot="1">
      <c r="B40" s="59" t="s">
        <v>44</v>
      </c>
      <c r="C40" s="23"/>
      <c r="D40" s="352"/>
      <c r="E40" s="352"/>
      <c r="F40" s="352"/>
      <c r="G40" s="352"/>
      <c r="H40" s="352"/>
      <c r="I40" s="352"/>
      <c r="J40" s="352"/>
      <c r="K40" s="352"/>
      <c r="L40" s="352"/>
      <c r="M40" s="352"/>
      <c r="N40" s="352"/>
      <c r="O40" s="24"/>
      <c r="P40" s="92"/>
    </row>
    <row r="41" spans="1:17" s="35" customFormat="1" ht="241.8" customHeight="1" thickBot="1">
      <c r="A41" s="358" t="s">
        <v>45</v>
      </c>
      <c r="B41" s="359"/>
      <c r="C41" s="359"/>
      <c r="D41" s="260" t="s">
        <v>46</v>
      </c>
      <c r="E41" s="260" t="s">
        <v>47</v>
      </c>
      <c r="F41" s="260" t="s">
        <v>48</v>
      </c>
      <c r="G41" s="261" t="s">
        <v>49</v>
      </c>
      <c r="H41" s="261" t="s">
        <v>50</v>
      </c>
      <c r="I41" s="261" t="s">
        <v>51</v>
      </c>
      <c r="J41" s="261" t="s">
        <v>52</v>
      </c>
      <c r="K41" s="261" t="s">
        <v>53</v>
      </c>
      <c r="L41" s="261" t="s">
        <v>54</v>
      </c>
      <c r="M41" s="261" t="s">
        <v>55</v>
      </c>
      <c r="N41" s="360" t="s">
        <v>56</v>
      </c>
      <c r="O41" s="361"/>
      <c r="P41" s="362"/>
    </row>
    <row r="42" spans="1:17" s="222" customFormat="1" ht="54" hidden="1">
      <c r="A42" s="259" t="str">
        <f>D18</f>
        <v>ALOE WASH</v>
      </c>
      <c r="B42" s="225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</row>
    <row r="43" spans="1:17" s="78" customFormat="1" ht="265.8" hidden="1" customHeight="1">
      <c r="A43" s="77">
        <v>1</v>
      </c>
      <c r="B43" s="340" t="str">
        <f>$L$11</f>
        <v>WYU2308-4 # 100% COTTON MESH</v>
      </c>
      <c r="C43" s="340" t="s">
        <v>57</v>
      </c>
      <c r="D43" s="248" t="s">
        <v>258</v>
      </c>
      <c r="E43" s="248" t="str">
        <f>D18</f>
        <v>ALOE WASH</v>
      </c>
      <c r="F43" s="249" t="s">
        <v>35</v>
      </c>
      <c r="G43" s="250">
        <f>$P$22</f>
        <v>0</v>
      </c>
      <c r="H43" s="251">
        <v>1.2</v>
      </c>
      <c r="I43" s="252">
        <f>G43*H43</f>
        <v>0</v>
      </c>
      <c r="J43" s="252">
        <f>I43*0.9%+(I43/30)*0.5</f>
        <v>0</v>
      </c>
      <c r="K43" s="252"/>
      <c r="L43" s="249"/>
      <c r="M43" s="253">
        <f>ROUNDUP(SUM(I43:L43),0)</f>
        <v>0</v>
      </c>
      <c r="N43" s="346" t="s">
        <v>389</v>
      </c>
      <c r="O43" s="347"/>
      <c r="P43" s="348"/>
    </row>
    <row r="44" spans="1:17" s="78" customFormat="1" ht="160.80000000000001" hidden="1" customHeight="1">
      <c r="A44" s="77">
        <v>3</v>
      </c>
      <c r="B44" s="341" t="s">
        <v>312</v>
      </c>
      <c r="C44" s="342"/>
      <c r="D44" s="248" t="s">
        <v>59</v>
      </c>
      <c r="E44" s="248" t="str">
        <f>D19</f>
        <v>ALOE WASH</v>
      </c>
      <c r="F44" s="249" t="s">
        <v>35</v>
      </c>
      <c r="G44" s="250">
        <f>G43</f>
        <v>0</v>
      </c>
      <c r="H44" s="251">
        <v>7.0000000000000007E-2</v>
      </c>
      <c r="I44" s="252">
        <f>G44*H44</f>
        <v>0</v>
      </c>
      <c r="J44" s="252">
        <f>I44*5%+(I44/30)*0.5</f>
        <v>0</v>
      </c>
      <c r="K44" s="252"/>
      <c r="L44" s="249"/>
      <c r="M44" s="253">
        <f>ROUNDUP(SUM(I44:L44),0)</f>
        <v>0</v>
      </c>
      <c r="N44" s="346" t="s">
        <v>390</v>
      </c>
      <c r="O44" s="347"/>
      <c r="P44" s="348"/>
    </row>
    <row r="45" spans="1:17" s="124" customFormat="1" ht="70.2" hidden="1" customHeight="1">
      <c r="A45" s="258" t="str">
        <f>D25</f>
        <v>COCONUT MILK</v>
      </c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4"/>
      <c r="Q45" s="25"/>
    </row>
    <row r="46" spans="1:17" s="78" customFormat="1" ht="190.2" hidden="1" customHeight="1">
      <c r="A46" s="79">
        <v>1</v>
      </c>
      <c r="B46" s="340" t="str">
        <f>L11</f>
        <v>WYU2308-4 # 100% COTTON MESH</v>
      </c>
      <c r="C46" s="340" t="s">
        <v>57</v>
      </c>
      <c r="D46" s="254" t="s">
        <v>58</v>
      </c>
      <c r="E46" s="255" t="str">
        <f>D25</f>
        <v>COCONUT MILK</v>
      </c>
      <c r="F46" s="256" t="s">
        <v>35</v>
      </c>
      <c r="G46" s="257">
        <f>P29</f>
        <v>0</v>
      </c>
      <c r="H46" s="251">
        <v>0.99</v>
      </c>
      <c r="I46" s="252">
        <f>G46*H46</f>
        <v>0</v>
      </c>
      <c r="J46" s="252">
        <f>I46*2.9%+(I46/30)*0.5</f>
        <v>0</v>
      </c>
      <c r="K46" s="252"/>
      <c r="L46" s="249"/>
      <c r="M46" s="253">
        <f>ROUNDUP(SUM(I46:L46),0)</f>
        <v>0</v>
      </c>
      <c r="N46" s="346" t="s">
        <v>391</v>
      </c>
      <c r="O46" s="347"/>
      <c r="P46" s="348"/>
    </row>
    <row r="47" spans="1:17" s="78" customFormat="1" ht="82.8" hidden="1">
      <c r="A47" s="79">
        <v>3</v>
      </c>
      <c r="B47" s="341" t="s">
        <v>312</v>
      </c>
      <c r="C47" s="342"/>
      <c r="D47" s="248" t="s">
        <v>59</v>
      </c>
      <c r="E47" s="255" t="str">
        <f>E46</f>
        <v>COCONUT MILK</v>
      </c>
      <c r="F47" s="256" t="s">
        <v>35</v>
      </c>
      <c r="G47" s="257">
        <f>G46</f>
        <v>0</v>
      </c>
      <c r="H47" s="251">
        <v>7.0000000000000007E-2</v>
      </c>
      <c r="I47" s="252">
        <f>G47*H47</f>
        <v>0</v>
      </c>
      <c r="J47" s="252">
        <f>I47*7.1%+(I47/30)*0.5+2</f>
        <v>2</v>
      </c>
      <c r="K47" s="252"/>
      <c r="L47" s="249"/>
      <c r="M47" s="253">
        <f>ROUNDUP(SUM(I47:L47),0)</f>
        <v>2</v>
      </c>
      <c r="N47" s="346" t="s">
        <v>392</v>
      </c>
      <c r="O47" s="347"/>
      <c r="P47" s="348"/>
    </row>
    <row r="48" spans="1:17" s="124" customFormat="1" ht="54">
      <c r="A48" s="258" t="str">
        <f>D32</f>
        <v>JET BLACK</v>
      </c>
      <c r="B48" s="223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4"/>
      <c r="Q48" s="25"/>
    </row>
    <row r="49" spans="1:16" s="78" customFormat="1" ht="200.4" customHeight="1">
      <c r="A49" s="79">
        <v>1</v>
      </c>
      <c r="B49" s="340" t="str">
        <f>$B$43</f>
        <v>WYU2308-4 # 100% COTTON MESH</v>
      </c>
      <c r="C49" s="340" t="s">
        <v>57</v>
      </c>
      <c r="D49" s="254" t="s">
        <v>58</v>
      </c>
      <c r="E49" s="255" t="str">
        <f>D32</f>
        <v>JET BLACK</v>
      </c>
      <c r="F49" s="256" t="s">
        <v>35</v>
      </c>
      <c r="G49" s="257">
        <f>$P$36</f>
        <v>434</v>
      </c>
      <c r="H49" s="387">
        <v>1.01</v>
      </c>
      <c r="I49" s="252">
        <f>G49*H49</f>
        <v>438.34000000000003</v>
      </c>
      <c r="J49" s="252">
        <f>I49*2.6%+(I49/30)*0.5</f>
        <v>18.702506666666668</v>
      </c>
      <c r="K49" s="252"/>
      <c r="L49" s="249"/>
      <c r="M49" s="253">
        <f>ROUNDUP(SUM(I49:L49),0)</f>
        <v>458</v>
      </c>
      <c r="N49" s="346" t="s">
        <v>397</v>
      </c>
      <c r="O49" s="347"/>
      <c r="P49" s="348"/>
    </row>
    <row r="50" spans="1:16" s="78" customFormat="1" ht="200.4" customHeight="1">
      <c r="A50" s="79">
        <v>3</v>
      </c>
      <c r="B50" s="341" t="s">
        <v>312</v>
      </c>
      <c r="C50" s="342"/>
      <c r="D50" s="248" t="s">
        <v>59</v>
      </c>
      <c r="E50" s="255" t="str">
        <f>E49</f>
        <v>JET BLACK</v>
      </c>
      <c r="F50" s="256" t="s">
        <v>35</v>
      </c>
      <c r="G50" s="257">
        <f>G49</f>
        <v>434</v>
      </c>
      <c r="H50" s="251">
        <v>7.0000000000000007E-2</v>
      </c>
      <c r="I50" s="252">
        <f>G50*H50</f>
        <v>30.380000000000003</v>
      </c>
      <c r="J50" s="252">
        <f>I50*7.1%+(I50/30)*0.5+2</f>
        <v>4.663313333333333</v>
      </c>
      <c r="K50" s="252"/>
      <c r="L50" s="249"/>
      <c r="M50" s="253">
        <f>ROUNDUP(SUM(I50:L50),0)</f>
        <v>36</v>
      </c>
      <c r="N50" s="346" t="s">
        <v>396</v>
      </c>
      <c r="O50" s="347"/>
      <c r="P50" s="348"/>
    </row>
    <row r="51" spans="1:16" s="26" customFormat="1" ht="19.8">
      <c r="A51" s="24"/>
      <c r="B51" s="24"/>
      <c r="C51" s="24"/>
      <c r="D51" s="24"/>
      <c r="E51" s="24"/>
      <c r="F51" s="24"/>
      <c r="G51" s="27"/>
      <c r="H51" s="24"/>
      <c r="I51" s="24"/>
      <c r="J51" s="24"/>
      <c r="K51" s="24"/>
      <c r="L51" s="24"/>
      <c r="M51" s="24"/>
      <c r="N51" s="24"/>
      <c r="O51" s="24"/>
      <c r="P51" s="24"/>
    </row>
    <row r="52" spans="1:16" s="28" customFormat="1" ht="33" thickBot="1">
      <c r="B52" s="59" t="s">
        <v>60</v>
      </c>
      <c r="C52" s="29"/>
      <c r="D52" s="29"/>
      <c r="E52" s="29"/>
      <c r="G52" s="30"/>
      <c r="P52" s="31"/>
    </row>
    <row r="53" spans="1:16" s="41" customFormat="1" ht="72">
      <c r="A53" s="353" t="s">
        <v>61</v>
      </c>
      <c r="B53" s="354"/>
      <c r="C53" s="354"/>
      <c r="D53" s="354"/>
      <c r="E53" s="355"/>
      <c r="F53" s="56" t="s">
        <v>62</v>
      </c>
      <c r="G53" s="56" t="s">
        <v>63</v>
      </c>
      <c r="H53" s="349" t="s">
        <v>64</v>
      </c>
      <c r="I53" s="350"/>
      <c r="J53" s="57" t="s">
        <v>48</v>
      </c>
      <c r="K53" s="56" t="s">
        <v>65</v>
      </c>
      <c r="L53" s="56" t="s">
        <v>66</v>
      </c>
      <c r="M53" s="58" t="s">
        <v>67</v>
      </c>
      <c r="N53" s="58" t="s">
        <v>68</v>
      </c>
      <c r="O53" s="58" t="s">
        <v>69</v>
      </c>
      <c r="P53" s="58" t="s">
        <v>70</v>
      </c>
    </row>
    <row r="54" spans="1:16" s="11" customFormat="1" ht="59.4" hidden="1" customHeight="1">
      <c r="A54" s="108">
        <v>1</v>
      </c>
      <c r="B54" s="269" t="s">
        <v>71</v>
      </c>
      <c r="C54" s="269"/>
      <c r="D54" s="269"/>
      <c r="E54" s="269"/>
      <c r="F54" s="102" t="str">
        <f>E43</f>
        <v>ALOE WASH</v>
      </c>
      <c r="G54" s="164" t="s">
        <v>313</v>
      </c>
      <c r="H54" s="263" t="str">
        <f>$A$42</f>
        <v>ALOE WASH</v>
      </c>
      <c r="I54" s="264" t="str">
        <f t="shared" ref="I54:I68" si="14">$H$54</f>
        <v>ALOE WASH</v>
      </c>
      <c r="J54" s="103" t="s">
        <v>72</v>
      </c>
      <c r="K54" s="103">
        <f>$P$22</f>
        <v>0</v>
      </c>
      <c r="L54" s="109">
        <v>0.04</v>
      </c>
      <c r="M54" s="104">
        <f>K54*L54*1.23</f>
        <v>0</v>
      </c>
      <c r="N54" s="104"/>
      <c r="O54" s="105">
        <f t="shared" ref="O54:O59" si="15">ROUNDUP(N54+M54,0)</f>
        <v>0</v>
      </c>
      <c r="P54" s="153" t="s">
        <v>317</v>
      </c>
    </row>
    <row r="55" spans="1:16" s="11" customFormat="1" ht="59.4" hidden="1" customHeight="1">
      <c r="A55" s="108">
        <v>1</v>
      </c>
      <c r="B55" s="269" t="s">
        <v>71</v>
      </c>
      <c r="C55" s="269"/>
      <c r="D55" s="269"/>
      <c r="E55" s="269"/>
      <c r="F55" s="102" t="str">
        <f>H55</f>
        <v>COCONUT MILK</v>
      </c>
      <c r="G55" s="164" t="s">
        <v>314</v>
      </c>
      <c r="H55" s="263" t="str">
        <f>$E$46</f>
        <v>COCONUT MILK</v>
      </c>
      <c r="I55" s="264" t="str">
        <f t="shared" si="14"/>
        <v>ALOE WASH</v>
      </c>
      <c r="J55" s="103" t="s">
        <v>72</v>
      </c>
      <c r="K55" s="103">
        <f>$G$46</f>
        <v>0</v>
      </c>
      <c r="L55" s="109">
        <v>0.04</v>
      </c>
      <c r="M55" s="104">
        <f t="shared" ref="M55:M56" si="16">K55*L55*1.23</f>
        <v>0</v>
      </c>
      <c r="N55" s="104"/>
      <c r="O55" s="105">
        <f t="shared" si="15"/>
        <v>0</v>
      </c>
      <c r="P55" s="153" t="s">
        <v>317</v>
      </c>
    </row>
    <row r="56" spans="1:16" s="11" customFormat="1" ht="59.4" customHeight="1">
      <c r="A56" s="108">
        <v>1</v>
      </c>
      <c r="B56" s="269" t="s">
        <v>71</v>
      </c>
      <c r="C56" s="269"/>
      <c r="D56" s="269"/>
      <c r="E56" s="269"/>
      <c r="F56" s="102" t="str">
        <f>H56</f>
        <v>JET BLACK</v>
      </c>
      <c r="G56" s="164" t="s">
        <v>315</v>
      </c>
      <c r="H56" s="263" t="str">
        <f>$E$49</f>
        <v>JET BLACK</v>
      </c>
      <c r="I56" s="264" t="str">
        <f t="shared" si="14"/>
        <v>ALOE WASH</v>
      </c>
      <c r="J56" s="103" t="s">
        <v>72</v>
      </c>
      <c r="K56" s="103">
        <f>$G$49</f>
        <v>434</v>
      </c>
      <c r="L56" s="109">
        <v>0.04</v>
      </c>
      <c r="M56" s="104">
        <f t="shared" si="16"/>
        <v>21.352799999999998</v>
      </c>
      <c r="N56" s="104"/>
      <c r="O56" s="105">
        <f t="shared" si="15"/>
        <v>22</v>
      </c>
      <c r="P56" s="153" t="s">
        <v>317</v>
      </c>
    </row>
    <row r="57" spans="1:16" s="11" customFormat="1" ht="53.4" hidden="1" customHeight="1">
      <c r="A57" s="108">
        <v>1</v>
      </c>
      <c r="B57" s="269" t="s">
        <v>260</v>
      </c>
      <c r="C57" s="269"/>
      <c r="D57" s="269"/>
      <c r="E57" s="269"/>
      <c r="F57" s="102" t="s">
        <v>82</v>
      </c>
      <c r="G57" s="164" t="s">
        <v>316</v>
      </c>
      <c r="H57" s="263" t="str">
        <f t="shared" ref="H57" si="17">$A$42</f>
        <v>ALOE WASH</v>
      </c>
      <c r="I57" s="264" t="str">
        <f t="shared" si="14"/>
        <v>ALOE WASH</v>
      </c>
      <c r="J57" s="103" t="s">
        <v>72</v>
      </c>
      <c r="K57" s="103">
        <f t="shared" ref="K57" si="18">$P$22</f>
        <v>0</v>
      </c>
      <c r="L57" s="109">
        <v>0.01</v>
      </c>
      <c r="M57" s="104">
        <f t="shared" ref="M57:M59" si="19">K57*L57</f>
        <v>0</v>
      </c>
      <c r="N57" s="104"/>
      <c r="O57" s="105">
        <f t="shared" si="15"/>
        <v>0</v>
      </c>
      <c r="P57" s="153" t="s">
        <v>317</v>
      </c>
    </row>
    <row r="58" spans="1:16" s="11" customFormat="1" ht="53.4" hidden="1" customHeight="1">
      <c r="A58" s="108">
        <v>1</v>
      </c>
      <c r="B58" s="269" t="s">
        <v>260</v>
      </c>
      <c r="C58" s="269"/>
      <c r="D58" s="269"/>
      <c r="E58" s="269"/>
      <c r="F58" s="102" t="s">
        <v>82</v>
      </c>
      <c r="G58" s="164" t="s">
        <v>316</v>
      </c>
      <c r="H58" s="263" t="str">
        <f t="shared" ref="H58" si="20">$E$46</f>
        <v>COCONUT MILK</v>
      </c>
      <c r="I58" s="264" t="str">
        <f t="shared" si="14"/>
        <v>ALOE WASH</v>
      </c>
      <c r="J58" s="103" t="s">
        <v>72</v>
      </c>
      <c r="K58" s="103">
        <f t="shared" ref="K58" si="21">$G$46</f>
        <v>0</v>
      </c>
      <c r="L58" s="109">
        <v>0.01</v>
      </c>
      <c r="M58" s="104">
        <f t="shared" si="19"/>
        <v>0</v>
      </c>
      <c r="N58" s="104"/>
      <c r="O58" s="105">
        <f t="shared" si="15"/>
        <v>0</v>
      </c>
      <c r="P58" s="153" t="s">
        <v>317</v>
      </c>
    </row>
    <row r="59" spans="1:16" s="11" customFormat="1" ht="53.4" customHeight="1">
      <c r="A59" s="108">
        <v>1</v>
      </c>
      <c r="B59" s="269" t="s">
        <v>260</v>
      </c>
      <c r="C59" s="269"/>
      <c r="D59" s="269"/>
      <c r="E59" s="269"/>
      <c r="F59" s="102" t="s">
        <v>82</v>
      </c>
      <c r="G59" s="164" t="s">
        <v>316</v>
      </c>
      <c r="H59" s="263" t="str">
        <f t="shared" ref="H59" si="22">$E$49</f>
        <v>JET BLACK</v>
      </c>
      <c r="I59" s="264" t="str">
        <f t="shared" si="14"/>
        <v>ALOE WASH</v>
      </c>
      <c r="J59" s="103" t="s">
        <v>72</v>
      </c>
      <c r="K59" s="103">
        <f t="shared" ref="K59" si="23">$G$49</f>
        <v>434</v>
      </c>
      <c r="L59" s="109">
        <v>0.01</v>
      </c>
      <c r="M59" s="104">
        <f t="shared" si="19"/>
        <v>4.34</v>
      </c>
      <c r="N59" s="104"/>
      <c r="O59" s="105">
        <f t="shared" si="15"/>
        <v>5</v>
      </c>
      <c r="P59" s="153" t="s">
        <v>317</v>
      </c>
    </row>
    <row r="60" spans="1:16" s="11" customFormat="1" ht="79.5" hidden="1" customHeight="1">
      <c r="A60" s="108">
        <v>2</v>
      </c>
      <c r="B60" s="265" t="s">
        <v>259</v>
      </c>
      <c r="C60" s="266"/>
      <c r="D60" s="266"/>
      <c r="E60" s="267"/>
      <c r="F60" s="102" t="s">
        <v>73</v>
      </c>
      <c r="G60" s="164"/>
      <c r="H60" s="263" t="str">
        <f t="shared" ref="H60" si="24">$A$42</f>
        <v>ALOE WASH</v>
      </c>
      <c r="I60" s="264" t="str">
        <f t="shared" si="14"/>
        <v>ALOE WASH</v>
      </c>
      <c r="J60" s="103" t="s">
        <v>74</v>
      </c>
      <c r="K60" s="103">
        <f t="shared" ref="K60" si="25">$P$22</f>
        <v>0</v>
      </c>
      <c r="L60" s="104">
        <v>1</v>
      </c>
      <c r="M60" s="103">
        <f t="shared" ref="M60:M68" si="26">L60*K60</f>
        <v>0</v>
      </c>
      <c r="N60" s="104"/>
      <c r="O60" s="105">
        <f t="shared" ref="O60:O68" si="27">N60+M60</f>
        <v>0</v>
      </c>
      <c r="P60" s="153" t="s">
        <v>321</v>
      </c>
    </row>
    <row r="61" spans="1:16" s="11" customFormat="1" ht="99" hidden="1" customHeight="1">
      <c r="A61" s="108">
        <f>A60</f>
        <v>2</v>
      </c>
      <c r="B61" s="265" t="s">
        <v>259</v>
      </c>
      <c r="C61" s="266"/>
      <c r="D61" s="266"/>
      <c r="E61" s="267"/>
      <c r="F61" s="102" t="s">
        <v>73</v>
      </c>
      <c r="G61" s="164"/>
      <c r="H61" s="263" t="str">
        <f t="shared" ref="H61" si="28">$E$46</f>
        <v>COCONUT MILK</v>
      </c>
      <c r="I61" s="264" t="str">
        <f t="shared" si="14"/>
        <v>ALOE WASH</v>
      </c>
      <c r="J61" s="103" t="s">
        <v>74</v>
      </c>
      <c r="K61" s="103">
        <f t="shared" ref="K61" si="29">$G$46</f>
        <v>0</v>
      </c>
      <c r="L61" s="104">
        <v>1</v>
      </c>
      <c r="M61" s="103">
        <f t="shared" si="26"/>
        <v>0</v>
      </c>
      <c r="N61" s="104"/>
      <c r="O61" s="105">
        <f t="shared" si="27"/>
        <v>0</v>
      </c>
      <c r="P61" s="153" t="s">
        <v>321</v>
      </c>
    </row>
    <row r="62" spans="1:16" s="11" customFormat="1" ht="99" customHeight="1">
      <c r="A62" s="108">
        <f>A61</f>
        <v>2</v>
      </c>
      <c r="B62" s="265" t="s">
        <v>259</v>
      </c>
      <c r="C62" s="266"/>
      <c r="D62" s="266"/>
      <c r="E62" s="267"/>
      <c r="F62" s="102" t="s">
        <v>73</v>
      </c>
      <c r="G62" s="102"/>
      <c r="H62" s="263" t="str">
        <f t="shared" ref="H62" si="30">$E$49</f>
        <v>JET BLACK</v>
      </c>
      <c r="I62" s="264" t="str">
        <f t="shared" si="14"/>
        <v>ALOE WASH</v>
      </c>
      <c r="J62" s="103" t="s">
        <v>74</v>
      </c>
      <c r="K62" s="103">
        <f t="shared" ref="K62" si="31">$G$49</f>
        <v>434</v>
      </c>
      <c r="L62" s="104">
        <v>1</v>
      </c>
      <c r="M62" s="103">
        <f t="shared" si="26"/>
        <v>434</v>
      </c>
      <c r="N62" s="104"/>
      <c r="O62" s="105">
        <f t="shared" si="27"/>
        <v>434</v>
      </c>
      <c r="P62" s="153" t="s">
        <v>321</v>
      </c>
    </row>
    <row r="63" spans="1:16" s="11" customFormat="1" ht="46.2" hidden="1" customHeight="1">
      <c r="A63" s="108">
        <v>3</v>
      </c>
      <c r="B63" s="268" t="s">
        <v>319</v>
      </c>
      <c r="C63" s="269"/>
      <c r="D63" s="269"/>
      <c r="E63" s="269"/>
      <c r="F63" s="102" t="s">
        <v>73</v>
      </c>
      <c r="G63" s="106"/>
      <c r="H63" s="263" t="str">
        <f t="shared" ref="H63" si="32">$A$42</f>
        <v>ALOE WASH</v>
      </c>
      <c r="I63" s="264" t="str">
        <f t="shared" si="14"/>
        <v>ALOE WASH</v>
      </c>
      <c r="J63" s="103" t="s">
        <v>74</v>
      </c>
      <c r="K63" s="103">
        <f t="shared" ref="K63" si="33">$P$22</f>
        <v>0</v>
      </c>
      <c r="L63" s="104">
        <v>1</v>
      </c>
      <c r="M63" s="103">
        <f t="shared" si="26"/>
        <v>0</v>
      </c>
      <c r="N63" s="104"/>
      <c r="O63" s="105">
        <f t="shared" si="27"/>
        <v>0</v>
      </c>
      <c r="P63" s="153" t="s">
        <v>320</v>
      </c>
    </row>
    <row r="64" spans="1:16" s="11" customFormat="1" ht="46.2" hidden="1" customHeight="1">
      <c r="A64" s="108">
        <f>A63</f>
        <v>3</v>
      </c>
      <c r="B64" s="268" t="str">
        <f>B63</f>
        <v>NHÃN THÀNH PHẦN 100% COTTON ALD-COO-683</v>
      </c>
      <c r="C64" s="269"/>
      <c r="D64" s="269"/>
      <c r="E64" s="269"/>
      <c r="F64" s="102" t="s">
        <v>73</v>
      </c>
      <c r="G64" s="106"/>
      <c r="H64" s="263" t="str">
        <f t="shared" ref="H64" si="34">$E$46</f>
        <v>COCONUT MILK</v>
      </c>
      <c r="I64" s="264" t="str">
        <f t="shared" si="14"/>
        <v>ALOE WASH</v>
      </c>
      <c r="J64" s="103" t="s">
        <v>74</v>
      </c>
      <c r="K64" s="103">
        <f t="shared" ref="K64" si="35">$G$46</f>
        <v>0</v>
      </c>
      <c r="L64" s="104">
        <v>1</v>
      </c>
      <c r="M64" s="103">
        <f t="shared" si="26"/>
        <v>0</v>
      </c>
      <c r="N64" s="104"/>
      <c r="O64" s="105">
        <f t="shared" si="27"/>
        <v>0</v>
      </c>
      <c r="P64" s="153" t="s">
        <v>320</v>
      </c>
    </row>
    <row r="65" spans="1:17" s="11" customFormat="1" ht="46.2" customHeight="1">
      <c r="A65" s="108">
        <f>A64</f>
        <v>3</v>
      </c>
      <c r="B65" s="268" t="str">
        <f>B64</f>
        <v>NHÃN THÀNH PHẦN 100% COTTON ALD-COO-683</v>
      </c>
      <c r="C65" s="269"/>
      <c r="D65" s="269"/>
      <c r="E65" s="269"/>
      <c r="F65" s="102" t="s">
        <v>73</v>
      </c>
      <c r="G65" s="106"/>
      <c r="H65" s="263" t="str">
        <f t="shared" ref="H65" si="36">$E$49</f>
        <v>JET BLACK</v>
      </c>
      <c r="I65" s="264" t="str">
        <f t="shared" si="14"/>
        <v>ALOE WASH</v>
      </c>
      <c r="J65" s="103" t="s">
        <v>74</v>
      </c>
      <c r="K65" s="103">
        <f t="shared" ref="K65" si="37">$G$49</f>
        <v>434</v>
      </c>
      <c r="L65" s="104">
        <v>1</v>
      </c>
      <c r="M65" s="103">
        <f t="shared" si="26"/>
        <v>434</v>
      </c>
      <c r="N65" s="104"/>
      <c r="O65" s="105">
        <f t="shared" si="27"/>
        <v>434</v>
      </c>
      <c r="P65" s="153" t="s">
        <v>320</v>
      </c>
    </row>
    <row r="66" spans="1:17" s="11" customFormat="1" ht="60" hidden="1" customHeight="1">
      <c r="A66" s="108">
        <v>4</v>
      </c>
      <c r="B66" s="268" t="s">
        <v>75</v>
      </c>
      <c r="C66" s="269"/>
      <c r="D66" s="269"/>
      <c r="E66" s="269"/>
      <c r="F66" s="102" t="s">
        <v>73</v>
      </c>
      <c r="G66" s="106"/>
      <c r="H66" s="263" t="str">
        <f t="shared" ref="H66" si="38">$A$42</f>
        <v>ALOE WASH</v>
      </c>
      <c r="I66" s="264" t="str">
        <f t="shared" si="14"/>
        <v>ALOE WASH</v>
      </c>
      <c r="J66" s="103" t="s">
        <v>74</v>
      </c>
      <c r="K66" s="103">
        <f t="shared" ref="K66" si="39">$P$22</f>
        <v>0</v>
      </c>
      <c r="L66" s="104">
        <v>1</v>
      </c>
      <c r="M66" s="103">
        <f t="shared" si="26"/>
        <v>0</v>
      </c>
      <c r="N66" s="104"/>
      <c r="O66" s="105">
        <f t="shared" si="27"/>
        <v>0</v>
      </c>
      <c r="P66" s="153" t="s">
        <v>318</v>
      </c>
    </row>
    <row r="67" spans="1:17" s="11" customFormat="1" ht="60" hidden="1" customHeight="1">
      <c r="A67" s="108">
        <v>4</v>
      </c>
      <c r="B67" s="268" t="s">
        <v>75</v>
      </c>
      <c r="C67" s="269"/>
      <c r="D67" s="269"/>
      <c r="E67" s="269"/>
      <c r="F67" s="102" t="s">
        <v>73</v>
      </c>
      <c r="G67" s="106"/>
      <c r="H67" s="263" t="str">
        <f t="shared" ref="H67" si="40">$E$46</f>
        <v>COCONUT MILK</v>
      </c>
      <c r="I67" s="264" t="str">
        <f t="shared" si="14"/>
        <v>ALOE WASH</v>
      </c>
      <c r="J67" s="103" t="s">
        <v>74</v>
      </c>
      <c r="K67" s="103">
        <f t="shared" ref="K67" si="41">$G$46</f>
        <v>0</v>
      </c>
      <c r="L67" s="104">
        <v>1</v>
      </c>
      <c r="M67" s="103">
        <f t="shared" si="26"/>
        <v>0</v>
      </c>
      <c r="N67" s="104"/>
      <c r="O67" s="105">
        <f t="shared" si="27"/>
        <v>0</v>
      </c>
      <c r="P67" s="153" t="s">
        <v>318</v>
      </c>
    </row>
    <row r="68" spans="1:17" s="11" customFormat="1" ht="60" customHeight="1">
      <c r="A68" s="108">
        <v>4</v>
      </c>
      <c r="B68" s="268" t="s">
        <v>75</v>
      </c>
      <c r="C68" s="269"/>
      <c r="D68" s="269"/>
      <c r="E68" s="269"/>
      <c r="F68" s="102" t="s">
        <v>73</v>
      </c>
      <c r="G68" s="106"/>
      <c r="H68" s="263" t="str">
        <f t="shared" ref="H68" si="42">$E$49</f>
        <v>JET BLACK</v>
      </c>
      <c r="I68" s="264" t="str">
        <f t="shared" si="14"/>
        <v>ALOE WASH</v>
      </c>
      <c r="J68" s="103" t="s">
        <v>74</v>
      </c>
      <c r="K68" s="103">
        <f t="shared" ref="K68" si="43">$G$49</f>
        <v>434</v>
      </c>
      <c r="L68" s="104">
        <v>1</v>
      </c>
      <c r="M68" s="103">
        <f t="shared" si="26"/>
        <v>434</v>
      </c>
      <c r="N68" s="104"/>
      <c r="O68" s="105">
        <f t="shared" si="27"/>
        <v>434</v>
      </c>
      <c r="P68" s="153" t="s">
        <v>318</v>
      </c>
    </row>
    <row r="69" spans="1:17" s="28" customFormat="1" ht="33" thickBot="1">
      <c r="B69" s="64" t="s">
        <v>76</v>
      </c>
      <c r="C69" s="29"/>
      <c r="D69" s="29"/>
      <c r="E69" s="29"/>
      <c r="F69" s="32"/>
      <c r="G69" s="33"/>
      <c r="H69" s="32"/>
      <c r="I69" s="32"/>
      <c r="J69" s="32"/>
      <c r="K69" s="32"/>
      <c r="L69" s="32"/>
      <c r="M69" s="32"/>
      <c r="N69" s="32"/>
      <c r="O69" s="32"/>
      <c r="P69" s="31"/>
    </row>
    <row r="70" spans="1:17" s="41" customFormat="1" ht="72">
      <c r="A70" s="353" t="s">
        <v>61</v>
      </c>
      <c r="B70" s="354"/>
      <c r="C70" s="354"/>
      <c r="D70" s="354"/>
      <c r="E70" s="355"/>
      <c r="F70" s="56" t="s">
        <v>62</v>
      </c>
      <c r="G70" s="56" t="s">
        <v>63</v>
      </c>
      <c r="H70" s="349" t="s">
        <v>64</v>
      </c>
      <c r="I70" s="350"/>
      <c r="J70" s="57" t="s">
        <v>48</v>
      </c>
      <c r="K70" s="56" t="s">
        <v>65</v>
      </c>
      <c r="L70" s="56" t="s">
        <v>66</v>
      </c>
      <c r="M70" s="58" t="s">
        <v>67</v>
      </c>
      <c r="N70" s="58" t="s">
        <v>68</v>
      </c>
      <c r="O70" s="58" t="s">
        <v>69</v>
      </c>
      <c r="P70" s="58" t="s">
        <v>70</v>
      </c>
    </row>
    <row r="71" spans="1:17" s="35" customFormat="1" ht="68.400000000000006" hidden="1" customHeight="1">
      <c r="A71" s="108">
        <v>1</v>
      </c>
      <c r="B71" s="265" t="s">
        <v>77</v>
      </c>
      <c r="C71" s="266"/>
      <c r="D71" s="266"/>
      <c r="E71" s="267"/>
      <c r="F71" s="102" t="s">
        <v>73</v>
      </c>
      <c r="G71" s="226" t="s">
        <v>78</v>
      </c>
      <c r="H71" s="263" t="str">
        <f t="shared" ref="H71:H86" si="44">$A$42</f>
        <v>ALOE WASH</v>
      </c>
      <c r="I71" s="264" t="str">
        <f t="shared" ref="I71:I88" si="45">$H$54</f>
        <v>ALOE WASH</v>
      </c>
      <c r="J71" s="103" t="s">
        <v>74</v>
      </c>
      <c r="K71" s="103">
        <f t="shared" ref="K71:K86" si="46">$P$22</f>
        <v>0</v>
      </c>
      <c r="L71" s="109">
        <v>1</v>
      </c>
      <c r="M71" s="103">
        <f>L71*K71</f>
        <v>0</v>
      </c>
      <c r="N71" s="104"/>
      <c r="O71" s="105">
        <f t="shared" ref="O71:O83" si="47">M71</f>
        <v>0</v>
      </c>
      <c r="P71" s="153" t="s">
        <v>318</v>
      </c>
      <c r="Q71" s="110"/>
    </row>
    <row r="72" spans="1:17" s="35" customFormat="1" ht="68.400000000000006" hidden="1" customHeight="1">
      <c r="A72" s="108">
        <v>1</v>
      </c>
      <c r="B72" s="265" t="s">
        <v>77</v>
      </c>
      <c r="C72" s="266"/>
      <c r="D72" s="266"/>
      <c r="E72" s="267"/>
      <c r="F72" s="102" t="s">
        <v>73</v>
      </c>
      <c r="G72" s="226" t="s">
        <v>78</v>
      </c>
      <c r="H72" s="263" t="str">
        <f t="shared" ref="H72:H87" si="48">$E$46</f>
        <v>COCONUT MILK</v>
      </c>
      <c r="I72" s="264" t="str">
        <f t="shared" si="45"/>
        <v>ALOE WASH</v>
      </c>
      <c r="J72" s="103" t="s">
        <v>74</v>
      </c>
      <c r="K72" s="103">
        <f t="shared" ref="K72:K87" si="49">$G$46</f>
        <v>0</v>
      </c>
      <c r="L72" s="109">
        <v>1</v>
      </c>
      <c r="M72" s="103">
        <f t="shared" ref="M72:M76" si="50">L72*K72</f>
        <v>0</v>
      </c>
      <c r="N72" s="104"/>
      <c r="O72" s="105">
        <f t="shared" si="47"/>
        <v>0</v>
      </c>
      <c r="P72" s="153" t="s">
        <v>318</v>
      </c>
      <c r="Q72" s="110"/>
    </row>
    <row r="73" spans="1:17" s="35" customFormat="1" ht="68.400000000000006" customHeight="1">
      <c r="A73" s="108">
        <v>1</v>
      </c>
      <c r="B73" s="265" t="s">
        <v>77</v>
      </c>
      <c r="C73" s="266"/>
      <c r="D73" s="266"/>
      <c r="E73" s="267"/>
      <c r="F73" s="102" t="s">
        <v>73</v>
      </c>
      <c r="G73" s="226" t="s">
        <v>78</v>
      </c>
      <c r="H73" s="263" t="str">
        <f t="shared" ref="H73:H88" si="51">$E$49</f>
        <v>JET BLACK</v>
      </c>
      <c r="I73" s="264" t="str">
        <f t="shared" si="45"/>
        <v>ALOE WASH</v>
      </c>
      <c r="J73" s="103" t="s">
        <v>74</v>
      </c>
      <c r="K73" s="103">
        <f t="shared" ref="K73:K88" si="52">$G$49</f>
        <v>434</v>
      </c>
      <c r="L73" s="109">
        <v>1</v>
      </c>
      <c r="M73" s="103">
        <f t="shared" si="50"/>
        <v>434</v>
      </c>
      <c r="N73" s="104"/>
      <c r="O73" s="105">
        <f t="shared" si="47"/>
        <v>434</v>
      </c>
      <c r="P73" s="153" t="s">
        <v>318</v>
      </c>
      <c r="Q73" s="110"/>
    </row>
    <row r="74" spans="1:17" s="35" customFormat="1" ht="32.4" hidden="1" customHeight="1">
      <c r="A74" s="108">
        <v>2</v>
      </c>
      <c r="B74" s="268" t="s">
        <v>322</v>
      </c>
      <c r="C74" s="269"/>
      <c r="D74" s="269"/>
      <c r="E74" s="269"/>
      <c r="F74" s="102" t="s">
        <v>79</v>
      </c>
      <c r="G74" s="226" t="s">
        <v>323</v>
      </c>
      <c r="H74" s="263" t="str">
        <f t="shared" si="44"/>
        <v>ALOE WASH</v>
      </c>
      <c r="I74" s="264" t="str">
        <f t="shared" si="45"/>
        <v>ALOE WASH</v>
      </c>
      <c r="J74" s="103" t="s">
        <v>74</v>
      </c>
      <c r="K74" s="103">
        <f t="shared" si="46"/>
        <v>0</v>
      </c>
      <c r="L74" s="109">
        <v>1</v>
      </c>
      <c r="M74" s="103">
        <f t="shared" si="50"/>
        <v>0</v>
      </c>
      <c r="N74" s="104"/>
      <c r="O74" s="105">
        <f t="shared" si="47"/>
        <v>0</v>
      </c>
      <c r="P74" s="153" t="s">
        <v>318</v>
      </c>
      <c r="Q74" s="110"/>
    </row>
    <row r="75" spans="1:17" s="35" customFormat="1" ht="32.4" hidden="1" customHeight="1">
      <c r="A75" s="108">
        <v>2</v>
      </c>
      <c r="B75" s="268" t="s">
        <v>322</v>
      </c>
      <c r="C75" s="269"/>
      <c r="D75" s="269"/>
      <c r="E75" s="269"/>
      <c r="F75" s="102" t="s">
        <v>79</v>
      </c>
      <c r="G75" s="226" t="s">
        <v>323</v>
      </c>
      <c r="H75" s="263" t="str">
        <f t="shared" si="48"/>
        <v>COCONUT MILK</v>
      </c>
      <c r="I75" s="264" t="str">
        <f t="shared" si="45"/>
        <v>ALOE WASH</v>
      </c>
      <c r="J75" s="103" t="s">
        <v>74</v>
      </c>
      <c r="K75" s="103">
        <f t="shared" si="49"/>
        <v>0</v>
      </c>
      <c r="L75" s="109">
        <v>1</v>
      </c>
      <c r="M75" s="103">
        <f t="shared" si="50"/>
        <v>0</v>
      </c>
      <c r="N75" s="104"/>
      <c r="O75" s="105">
        <f t="shared" si="47"/>
        <v>0</v>
      </c>
      <c r="P75" s="153" t="s">
        <v>318</v>
      </c>
      <c r="Q75" s="110"/>
    </row>
    <row r="76" spans="1:17" s="35" customFormat="1" ht="32.4" customHeight="1">
      <c r="A76" s="108">
        <v>2</v>
      </c>
      <c r="B76" s="268" t="s">
        <v>322</v>
      </c>
      <c r="C76" s="269"/>
      <c r="D76" s="269"/>
      <c r="E76" s="269"/>
      <c r="F76" s="102" t="s">
        <v>79</v>
      </c>
      <c r="G76" s="226" t="s">
        <v>323</v>
      </c>
      <c r="H76" s="263" t="str">
        <f t="shared" si="51"/>
        <v>JET BLACK</v>
      </c>
      <c r="I76" s="264" t="str">
        <f t="shared" si="45"/>
        <v>ALOE WASH</v>
      </c>
      <c r="J76" s="103" t="s">
        <v>74</v>
      </c>
      <c r="K76" s="103">
        <f t="shared" si="52"/>
        <v>434</v>
      </c>
      <c r="L76" s="109">
        <v>1</v>
      </c>
      <c r="M76" s="103">
        <f t="shared" si="50"/>
        <v>434</v>
      </c>
      <c r="N76" s="104"/>
      <c r="O76" s="105">
        <f t="shared" si="47"/>
        <v>434</v>
      </c>
      <c r="P76" s="153" t="s">
        <v>318</v>
      </c>
      <c r="Q76" s="110"/>
    </row>
    <row r="77" spans="1:17" s="35" customFormat="1" ht="32.4" hidden="1" customHeight="1">
      <c r="A77" s="108">
        <v>3</v>
      </c>
      <c r="B77" s="268" t="s">
        <v>80</v>
      </c>
      <c r="C77" s="269"/>
      <c r="D77" s="269"/>
      <c r="E77" s="269"/>
      <c r="F77" s="102" t="s">
        <v>79</v>
      </c>
      <c r="G77" s="102"/>
      <c r="H77" s="263" t="str">
        <f t="shared" si="44"/>
        <v>ALOE WASH</v>
      </c>
      <c r="I77" s="264" t="str">
        <f t="shared" si="45"/>
        <v>ALOE WASH</v>
      </c>
      <c r="J77" s="103" t="s">
        <v>74</v>
      </c>
      <c r="K77" s="103">
        <f t="shared" si="46"/>
        <v>0</v>
      </c>
      <c r="L77" s="109">
        <f>L80</f>
        <v>2.5000000000000001E-2</v>
      </c>
      <c r="M77" s="103">
        <f t="shared" ref="M77:M82" si="53">ROUNDUP(L77*K77,0)</f>
        <v>0</v>
      </c>
      <c r="N77" s="104"/>
      <c r="O77" s="105">
        <f t="shared" si="47"/>
        <v>0</v>
      </c>
      <c r="P77" s="227"/>
      <c r="Q77" s="110"/>
    </row>
    <row r="78" spans="1:17" s="35" customFormat="1" ht="32.4" hidden="1" customHeight="1">
      <c r="A78" s="108">
        <v>4</v>
      </c>
      <c r="B78" s="268" t="s">
        <v>80</v>
      </c>
      <c r="C78" s="269"/>
      <c r="D78" s="269"/>
      <c r="E78" s="269"/>
      <c r="F78" s="102" t="s">
        <v>79</v>
      </c>
      <c r="G78" s="102"/>
      <c r="H78" s="263" t="str">
        <f t="shared" si="48"/>
        <v>COCONUT MILK</v>
      </c>
      <c r="I78" s="264" t="str">
        <f t="shared" si="45"/>
        <v>ALOE WASH</v>
      </c>
      <c r="J78" s="103" t="s">
        <v>74</v>
      </c>
      <c r="K78" s="103">
        <f t="shared" si="49"/>
        <v>0</v>
      </c>
      <c r="L78" s="109">
        <f>L81</f>
        <v>2.5000000000000001E-2</v>
      </c>
      <c r="M78" s="103">
        <f t="shared" si="53"/>
        <v>0</v>
      </c>
      <c r="N78" s="104"/>
      <c r="O78" s="105">
        <f>M78</f>
        <v>0</v>
      </c>
      <c r="P78" s="227"/>
      <c r="Q78" s="110"/>
    </row>
    <row r="79" spans="1:17" s="35" customFormat="1" ht="32.4" customHeight="1">
      <c r="A79" s="108">
        <v>4</v>
      </c>
      <c r="B79" s="268" t="s">
        <v>80</v>
      </c>
      <c r="C79" s="269"/>
      <c r="D79" s="269"/>
      <c r="E79" s="269"/>
      <c r="F79" s="102" t="s">
        <v>79</v>
      </c>
      <c r="G79" s="102"/>
      <c r="H79" s="263" t="str">
        <f t="shared" si="51"/>
        <v>JET BLACK</v>
      </c>
      <c r="I79" s="264" t="str">
        <f t="shared" si="45"/>
        <v>ALOE WASH</v>
      </c>
      <c r="J79" s="103" t="s">
        <v>74</v>
      </c>
      <c r="K79" s="103">
        <f t="shared" si="52"/>
        <v>434</v>
      </c>
      <c r="L79" s="109">
        <f>L83</f>
        <v>0.05</v>
      </c>
      <c r="M79" s="103">
        <f t="shared" si="53"/>
        <v>22</v>
      </c>
      <c r="N79" s="104"/>
      <c r="O79" s="105">
        <f>M79</f>
        <v>22</v>
      </c>
      <c r="P79" s="227"/>
      <c r="Q79" s="110"/>
    </row>
    <row r="80" spans="1:17" s="35" customFormat="1" ht="32.4" hidden="1" customHeight="1">
      <c r="A80" s="108">
        <v>5</v>
      </c>
      <c r="B80" s="268" t="s">
        <v>81</v>
      </c>
      <c r="C80" s="269"/>
      <c r="D80" s="269"/>
      <c r="E80" s="269"/>
      <c r="F80" s="102" t="s">
        <v>82</v>
      </c>
      <c r="G80" s="102"/>
      <c r="H80" s="263" t="str">
        <f t="shared" si="44"/>
        <v>ALOE WASH</v>
      </c>
      <c r="I80" s="264" t="str">
        <f t="shared" si="45"/>
        <v>ALOE WASH</v>
      </c>
      <c r="J80" s="103" t="s">
        <v>74</v>
      </c>
      <c r="K80" s="103">
        <f t="shared" si="46"/>
        <v>0</v>
      </c>
      <c r="L80" s="109">
        <f t="shared" ref="L80:L82" si="54">1/40</f>
        <v>2.5000000000000001E-2</v>
      </c>
      <c r="M80" s="103">
        <f t="shared" si="53"/>
        <v>0</v>
      </c>
      <c r="N80" s="104"/>
      <c r="O80" s="105">
        <f t="shared" si="47"/>
        <v>0</v>
      </c>
      <c r="P80" s="105"/>
      <c r="Q80" s="110"/>
    </row>
    <row r="81" spans="1:17" s="35" customFormat="1" ht="32.4" hidden="1" customHeight="1">
      <c r="A81" s="108">
        <v>5</v>
      </c>
      <c r="B81" s="268" t="s">
        <v>81</v>
      </c>
      <c r="C81" s="269"/>
      <c r="D81" s="269"/>
      <c r="E81" s="269"/>
      <c r="F81" s="102" t="s">
        <v>82</v>
      </c>
      <c r="G81" s="102"/>
      <c r="H81" s="263" t="str">
        <f t="shared" si="48"/>
        <v>COCONUT MILK</v>
      </c>
      <c r="I81" s="264" t="str">
        <f t="shared" si="45"/>
        <v>ALOE WASH</v>
      </c>
      <c r="J81" s="103" t="s">
        <v>74</v>
      </c>
      <c r="K81" s="103">
        <f t="shared" si="49"/>
        <v>0</v>
      </c>
      <c r="L81" s="109">
        <f t="shared" si="54"/>
        <v>2.5000000000000001E-2</v>
      </c>
      <c r="M81" s="103">
        <f t="shared" si="53"/>
        <v>0</v>
      </c>
      <c r="N81" s="104"/>
      <c r="O81" s="105">
        <f>M81</f>
        <v>0</v>
      </c>
      <c r="P81" s="105"/>
      <c r="Q81" s="110"/>
    </row>
    <row r="82" spans="1:17" s="35" customFormat="1" ht="32.4" customHeight="1">
      <c r="A82" s="108">
        <v>5</v>
      </c>
      <c r="B82" s="268" t="s">
        <v>81</v>
      </c>
      <c r="C82" s="269"/>
      <c r="D82" s="269"/>
      <c r="E82" s="269"/>
      <c r="F82" s="102" t="s">
        <v>82</v>
      </c>
      <c r="G82" s="102"/>
      <c r="H82" s="263" t="str">
        <f t="shared" si="51"/>
        <v>JET BLACK</v>
      </c>
      <c r="I82" s="264" t="str">
        <f t="shared" si="45"/>
        <v>ALOE WASH</v>
      </c>
      <c r="J82" s="103" t="s">
        <v>74</v>
      </c>
      <c r="K82" s="103">
        <f t="shared" si="52"/>
        <v>434</v>
      </c>
      <c r="L82" s="109">
        <f t="shared" si="54"/>
        <v>2.5000000000000001E-2</v>
      </c>
      <c r="M82" s="103">
        <f t="shared" si="53"/>
        <v>11</v>
      </c>
      <c r="N82" s="104"/>
      <c r="O82" s="105">
        <f>M82</f>
        <v>11</v>
      </c>
      <c r="P82" s="105"/>
      <c r="Q82" s="110"/>
    </row>
    <row r="83" spans="1:17" s="35" customFormat="1" ht="32.4" hidden="1" customHeight="1">
      <c r="A83" s="108">
        <v>6</v>
      </c>
      <c r="B83" s="265" t="s">
        <v>83</v>
      </c>
      <c r="C83" s="266"/>
      <c r="D83" s="266"/>
      <c r="E83" s="267"/>
      <c r="F83" s="102" t="s">
        <v>82</v>
      </c>
      <c r="G83" s="102"/>
      <c r="H83" s="263" t="str">
        <f t="shared" si="44"/>
        <v>ALOE WASH</v>
      </c>
      <c r="I83" s="264" t="str">
        <f t="shared" si="45"/>
        <v>ALOE WASH</v>
      </c>
      <c r="J83" s="103" t="s">
        <v>74</v>
      </c>
      <c r="K83" s="103">
        <f t="shared" si="46"/>
        <v>0</v>
      </c>
      <c r="L83" s="109">
        <f>L80*2</f>
        <v>0.05</v>
      </c>
      <c r="M83" s="103">
        <f>ROUNDUP(M80*2,0)</f>
        <v>0</v>
      </c>
      <c r="N83" s="104"/>
      <c r="O83" s="105">
        <f t="shared" si="47"/>
        <v>0</v>
      </c>
      <c r="P83" s="105"/>
      <c r="Q83" s="110"/>
    </row>
    <row r="84" spans="1:17" s="35" customFormat="1" ht="32.4" hidden="1" customHeight="1">
      <c r="A84" s="108">
        <v>6</v>
      </c>
      <c r="B84" s="265" t="s">
        <v>83</v>
      </c>
      <c r="C84" s="266"/>
      <c r="D84" s="266"/>
      <c r="E84" s="267"/>
      <c r="F84" s="102" t="s">
        <v>82</v>
      </c>
      <c r="G84" s="102"/>
      <c r="H84" s="263" t="str">
        <f t="shared" si="48"/>
        <v>COCONUT MILK</v>
      </c>
      <c r="I84" s="264" t="str">
        <f t="shared" si="45"/>
        <v>ALOE WASH</v>
      </c>
      <c r="J84" s="103" t="s">
        <v>74</v>
      </c>
      <c r="K84" s="103">
        <f t="shared" si="49"/>
        <v>0</v>
      </c>
      <c r="L84" s="109">
        <f>L81*2</f>
        <v>0.05</v>
      </c>
      <c r="M84" s="103">
        <f>ROUNDUP(M81*2,0)</f>
        <v>0</v>
      </c>
      <c r="N84" s="104"/>
      <c r="O84" s="105">
        <f>M84</f>
        <v>0</v>
      </c>
      <c r="P84" s="105"/>
      <c r="Q84" s="110"/>
    </row>
    <row r="85" spans="1:17" s="35" customFormat="1" ht="32.4" customHeight="1">
      <c r="A85" s="108">
        <v>6</v>
      </c>
      <c r="B85" s="265" t="s">
        <v>83</v>
      </c>
      <c r="C85" s="266"/>
      <c r="D85" s="266"/>
      <c r="E85" s="267"/>
      <c r="F85" s="102" t="s">
        <v>82</v>
      </c>
      <c r="G85" s="102"/>
      <c r="H85" s="263" t="str">
        <f t="shared" si="51"/>
        <v>JET BLACK</v>
      </c>
      <c r="I85" s="264" t="str">
        <f t="shared" si="45"/>
        <v>ALOE WASH</v>
      </c>
      <c r="J85" s="103" t="s">
        <v>74</v>
      </c>
      <c r="K85" s="103">
        <f t="shared" si="52"/>
        <v>434</v>
      </c>
      <c r="L85" s="109">
        <f>L82*2</f>
        <v>0.05</v>
      </c>
      <c r="M85" s="103">
        <f>ROUNDUP(M82*2,0)</f>
        <v>22</v>
      </c>
      <c r="N85" s="104"/>
      <c r="O85" s="105">
        <f>M85</f>
        <v>22</v>
      </c>
      <c r="P85" s="105"/>
      <c r="Q85" s="110"/>
    </row>
    <row r="86" spans="1:17" s="35" customFormat="1" ht="32.4" hidden="1" customHeight="1">
      <c r="A86" s="108">
        <v>7</v>
      </c>
      <c r="B86" s="265" t="s">
        <v>84</v>
      </c>
      <c r="C86" s="266"/>
      <c r="D86" s="266"/>
      <c r="E86" s="267"/>
      <c r="F86" s="102" t="s">
        <v>73</v>
      </c>
      <c r="G86" s="102"/>
      <c r="H86" s="263" t="str">
        <f t="shared" si="44"/>
        <v>ALOE WASH</v>
      </c>
      <c r="I86" s="264" t="str">
        <f t="shared" si="45"/>
        <v>ALOE WASH</v>
      </c>
      <c r="J86" s="103" t="s">
        <v>74</v>
      </c>
      <c r="K86" s="103">
        <f t="shared" si="46"/>
        <v>0</v>
      </c>
      <c r="L86" s="109">
        <v>1</v>
      </c>
      <c r="M86" s="103">
        <f t="shared" ref="M86:M88" si="55">L86*K86</f>
        <v>0</v>
      </c>
      <c r="N86" s="104"/>
      <c r="O86" s="105">
        <f>M86</f>
        <v>0</v>
      </c>
      <c r="P86" s="153" t="s">
        <v>324</v>
      </c>
      <c r="Q86" s="110"/>
    </row>
    <row r="87" spans="1:17" s="35" customFormat="1" ht="32.4" hidden="1" customHeight="1">
      <c r="A87" s="108">
        <v>7</v>
      </c>
      <c r="B87" s="265" t="s">
        <v>84</v>
      </c>
      <c r="C87" s="266"/>
      <c r="D87" s="266"/>
      <c r="E87" s="267"/>
      <c r="F87" s="102" t="s">
        <v>73</v>
      </c>
      <c r="G87" s="102"/>
      <c r="H87" s="263" t="str">
        <f t="shared" si="48"/>
        <v>COCONUT MILK</v>
      </c>
      <c r="I87" s="264" t="str">
        <f t="shared" si="45"/>
        <v>ALOE WASH</v>
      </c>
      <c r="J87" s="103" t="s">
        <v>74</v>
      </c>
      <c r="K87" s="103">
        <f t="shared" si="49"/>
        <v>0</v>
      </c>
      <c r="L87" s="109">
        <v>1</v>
      </c>
      <c r="M87" s="103">
        <f t="shared" si="55"/>
        <v>0</v>
      </c>
      <c r="N87" s="104"/>
      <c r="O87" s="105">
        <f>M87</f>
        <v>0</v>
      </c>
      <c r="P87" s="153" t="s">
        <v>324</v>
      </c>
      <c r="Q87" s="110"/>
    </row>
    <row r="88" spans="1:17" s="35" customFormat="1" ht="32.4" customHeight="1">
      <c r="A88" s="108">
        <v>7</v>
      </c>
      <c r="B88" s="265" t="s">
        <v>84</v>
      </c>
      <c r="C88" s="266"/>
      <c r="D88" s="266"/>
      <c r="E88" s="267"/>
      <c r="F88" s="102" t="s">
        <v>73</v>
      </c>
      <c r="G88" s="102"/>
      <c r="H88" s="263" t="str">
        <f t="shared" si="51"/>
        <v>JET BLACK</v>
      </c>
      <c r="I88" s="264" t="str">
        <f t="shared" si="45"/>
        <v>ALOE WASH</v>
      </c>
      <c r="J88" s="103" t="s">
        <v>74</v>
      </c>
      <c r="K88" s="103">
        <f t="shared" si="52"/>
        <v>434</v>
      </c>
      <c r="L88" s="109">
        <v>1</v>
      </c>
      <c r="M88" s="103">
        <f t="shared" si="55"/>
        <v>434</v>
      </c>
      <c r="N88" s="104"/>
      <c r="O88" s="105">
        <f>M88</f>
        <v>434</v>
      </c>
      <c r="P88" s="153" t="s">
        <v>324</v>
      </c>
      <c r="Q88" s="110"/>
    </row>
    <row r="89" spans="1:17" s="11" customFormat="1" ht="32.4">
      <c r="B89" s="59" t="s">
        <v>85</v>
      </c>
      <c r="C89" s="60"/>
      <c r="D89" s="61"/>
      <c r="E89" s="61"/>
      <c r="F89" s="61"/>
      <c r="G89" s="62"/>
      <c r="H89" s="61"/>
      <c r="I89" s="61"/>
      <c r="J89" s="270" t="s">
        <v>86</v>
      </c>
      <c r="K89" s="270"/>
      <c r="L89" s="270"/>
      <c r="M89" s="270"/>
      <c r="N89" s="34"/>
      <c r="O89" s="34"/>
      <c r="P89" s="35"/>
    </row>
    <row r="90" spans="1:17" s="119" customFormat="1" ht="84.75" customHeight="1">
      <c r="A90" s="119">
        <v>1</v>
      </c>
      <c r="B90" s="120" t="s">
        <v>87</v>
      </c>
      <c r="C90" s="307" t="s">
        <v>88</v>
      </c>
      <c r="D90" s="307"/>
      <c r="E90" s="307"/>
      <c r="F90" s="307"/>
      <c r="G90" s="307"/>
      <c r="H90" s="307"/>
      <c r="I90" s="307"/>
      <c r="J90" s="307"/>
      <c r="K90" s="307"/>
      <c r="L90" s="307"/>
      <c r="M90" s="307"/>
      <c r="N90" s="307"/>
      <c r="O90" s="307"/>
      <c r="P90" s="307"/>
    </row>
    <row r="91" spans="1:17" s="11" customFormat="1" ht="32.4" hidden="1">
      <c r="A91" s="65"/>
      <c r="B91" s="279" t="s">
        <v>89</v>
      </c>
      <c r="C91" s="280"/>
      <c r="D91" s="280"/>
      <c r="E91" s="280"/>
      <c r="F91" s="280"/>
      <c r="G91" s="280"/>
      <c r="H91" s="280"/>
      <c r="I91" s="292"/>
      <c r="J91" s="36"/>
      <c r="K91" s="15"/>
      <c r="L91" s="36"/>
      <c r="M91" s="36"/>
      <c r="N91" s="36"/>
      <c r="O91" s="36"/>
      <c r="P91" s="36"/>
    </row>
    <row r="92" spans="1:17" s="11" customFormat="1" ht="44.25" hidden="1" customHeight="1">
      <c r="A92" s="65"/>
      <c r="B92" s="165" t="s">
        <v>90</v>
      </c>
      <c r="C92" s="166" t="s">
        <v>91</v>
      </c>
      <c r="D92" s="166" t="s">
        <v>92</v>
      </c>
      <c r="E92" s="320" t="s">
        <v>93</v>
      </c>
      <c r="F92" s="283"/>
      <c r="G92" s="283"/>
      <c r="H92" s="283"/>
      <c r="I92" s="284"/>
      <c r="J92" s="36"/>
      <c r="K92" s="36"/>
      <c r="L92" s="36"/>
      <c r="M92" s="36"/>
      <c r="N92" s="36"/>
      <c r="O92" s="36"/>
      <c r="P92" s="36"/>
    </row>
    <row r="93" spans="1:17" s="11" customFormat="1" ht="42" hidden="1" customHeight="1">
      <c r="A93" s="65"/>
      <c r="B93" s="82" t="str">
        <f>D22</f>
        <v>ALOE WASH</v>
      </c>
      <c r="C93" s="122"/>
      <c r="D93" s="295"/>
      <c r="E93" s="314" t="s">
        <v>94</v>
      </c>
      <c r="F93" s="315"/>
      <c r="G93" s="315"/>
      <c r="H93" s="315"/>
      <c r="I93" s="316"/>
      <c r="J93" s="36"/>
      <c r="K93" s="36"/>
      <c r="L93" s="36"/>
      <c r="M93" s="36"/>
      <c r="N93" s="36"/>
    </row>
    <row r="94" spans="1:17" s="11" customFormat="1" ht="42" hidden="1" customHeight="1">
      <c r="A94" s="65"/>
      <c r="B94" s="82" t="str">
        <f>A45</f>
        <v>COCONUT MILK</v>
      </c>
      <c r="C94" s="122"/>
      <c r="D94" s="296"/>
      <c r="E94" s="317"/>
      <c r="F94" s="318"/>
      <c r="G94" s="318"/>
      <c r="H94" s="318"/>
      <c r="I94" s="319"/>
      <c r="J94" s="36"/>
      <c r="K94" s="36"/>
      <c r="L94" s="36"/>
      <c r="M94" s="36"/>
      <c r="N94" s="36"/>
    </row>
    <row r="95" spans="1:17" s="11" customFormat="1" ht="33" hidden="1" thickBot="1">
      <c r="A95" s="65"/>
      <c r="B95" s="279" t="s">
        <v>95</v>
      </c>
      <c r="C95" s="280"/>
      <c r="D95" s="280"/>
      <c r="E95" s="280"/>
      <c r="F95" s="280"/>
      <c r="G95" s="280"/>
      <c r="H95" s="280"/>
      <c r="I95" s="292"/>
      <c r="J95" s="36"/>
      <c r="K95" s="36"/>
    </row>
    <row r="96" spans="1:17" s="11" customFormat="1" ht="33" hidden="1" thickBot="1">
      <c r="A96" s="65"/>
      <c r="B96" s="265"/>
      <c r="C96" s="267"/>
      <c r="D96" s="271" t="s">
        <v>32</v>
      </c>
      <c r="E96" s="273"/>
      <c r="F96" s="123" t="s">
        <v>96</v>
      </c>
      <c r="G96" s="123" t="s">
        <v>33</v>
      </c>
      <c r="H96" s="123" t="s">
        <v>34</v>
      </c>
      <c r="I96" s="123" t="s">
        <v>35</v>
      </c>
      <c r="J96" s="123" t="s">
        <v>36</v>
      </c>
      <c r="K96" s="123" t="s">
        <v>37</v>
      </c>
      <c r="L96" s="123" t="s">
        <v>38</v>
      </c>
    </row>
    <row r="97" spans="1:16" s="11" customFormat="1" ht="137.25" hidden="1" customHeight="1">
      <c r="A97" s="65"/>
      <c r="B97" s="308" t="str">
        <f>'SPEC PPS'!B25</f>
        <v>TO BẢN LAI TAY</v>
      </c>
      <c r="C97" s="309"/>
      <c r="D97" s="303"/>
      <c r="E97" s="304"/>
      <c r="F97" s="152"/>
      <c r="G97" s="152"/>
      <c r="H97" s="152"/>
      <c r="I97" s="152" t="str">
        <f>'SPEC PPS'!I25</f>
        <v>2 in</v>
      </c>
      <c r="J97" s="152"/>
      <c r="K97" s="152"/>
      <c r="L97" s="154"/>
      <c r="M97" s="297"/>
      <c r="N97" s="298"/>
      <c r="O97" s="298"/>
      <c r="P97" s="299"/>
    </row>
    <row r="98" spans="1:16" s="11" customFormat="1" ht="137.25" hidden="1" customHeight="1" thickBot="1">
      <c r="A98" s="65"/>
      <c r="B98" s="308" t="str">
        <f>'SPEC PPS'!B26</f>
        <v>CAO XẺ TÀ</v>
      </c>
      <c r="C98" s="309"/>
      <c r="D98" s="305"/>
      <c r="E98" s="306"/>
      <c r="F98" s="152"/>
      <c r="G98" s="152"/>
      <c r="H98" s="152"/>
      <c r="I98" s="152" t="str">
        <f>'SPEC PPS'!I26</f>
        <v>1 3/8 in</v>
      </c>
      <c r="J98" s="152"/>
      <c r="K98" s="152"/>
      <c r="L98" s="154"/>
      <c r="M98" s="300"/>
      <c r="N98" s="301"/>
      <c r="O98" s="301"/>
      <c r="P98" s="302"/>
    </row>
    <row r="99" spans="1:16" s="115" customFormat="1" ht="53.1" customHeight="1">
      <c r="A99" s="121">
        <v>2</v>
      </c>
      <c r="B99" s="116" t="s">
        <v>97</v>
      </c>
      <c r="C99" s="293" t="s">
        <v>98</v>
      </c>
      <c r="D99" s="294"/>
      <c r="E99" s="294"/>
      <c r="F99" s="294"/>
      <c r="G99" s="294"/>
      <c r="H99" s="294"/>
      <c r="I99" s="294"/>
      <c r="J99" s="117"/>
      <c r="K99" s="118"/>
      <c r="L99" s="117"/>
      <c r="M99" s="117"/>
      <c r="N99" s="117"/>
      <c r="O99" s="117"/>
      <c r="P99" s="117"/>
    </row>
    <row r="100" spans="1:16" s="11" customFormat="1" ht="32.4" hidden="1">
      <c r="A100" s="65"/>
      <c r="B100" s="279" t="s">
        <v>89</v>
      </c>
      <c r="C100" s="280"/>
      <c r="D100" s="280"/>
      <c r="E100" s="280"/>
      <c r="F100" s="280"/>
      <c r="G100" s="280"/>
      <c r="H100" s="280"/>
      <c r="I100" s="292"/>
      <c r="J100" s="36"/>
      <c r="K100" s="15"/>
      <c r="L100" s="36"/>
      <c r="M100" s="36"/>
      <c r="N100" s="36"/>
      <c r="O100" s="36"/>
      <c r="P100" s="36"/>
    </row>
    <row r="101" spans="1:16" s="11" customFormat="1" ht="32.4" hidden="1">
      <c r="A101" s="65"/>
      <c r="B101" s="165" t="s">
        <v>90</v>
      </c>
      <c r="C101" s="310" t="s">
        <v>99</v>
      </c>
      <c r="D101" s="311"/>
      <c r="E101" s="311"/>
      <c r="F101" s="311"/>
      <c r="G101" s="311"/>
      <c r="H101" s="311"/>
      <c r="I101" s="312"/>
      <c r="J101" s="36"/>
      <c r="K101" s="36"/>
      <c r="L101" s="36"/>
      <c r="M101" s="36"/>
      <c r="N101" s="36"/>
      <c r="O101" s="36"/>
      <c r="P101" s="36"/>
    </row>
    <row r="102" spans="1:16" s="11" customFormat="1" ht="64.8" hidden="1">
      <c r="A102" s="65"/>
      <c r="B102" s="82" t="str">
        <f>D22</f>
        <v>ALOE WASH</v>
      </c>
      <c r="C102" s="289" t="s">
        <v>100</v>
      </c>
      <c r="D102" s="290"/>
      <c r="E102" s="290"/>
      <c r="F102" s="290"/>
      <c r="G102" s="290"/>
      <c r="H102" s="290"/>
      <c r="I102" s="291"/>
      <c r="J102" s="36"/>
      <c r="K102" s="36"/>
      <c r="L102" s="36"/>
      <c r="M102" s="36"/>
      <c r="N102" s="36"/>
    </row>
    <row r="103" spans="1:16" s="11" customFormat="1" ht="64.8" hidden="1">
      <c r="A103" s="65"/>
      <c r="B103" s="82" t="str">
        <f>D29</f>
        <v>COCONUT MILK</v>
      </c>
      <c r="C103" s="289" t="s">
        <v>100</v>
      </c>
      <c r="D103" s="290"/>
      <c r="E103" s="290"/>
      <c r="F103" s="290"/>
      <c r="G103" s="290"/>
      <c r="H103" s="290"/>
      <c r="I103" s="291"/>
      <c r="J103" s="36"/>
      <c r="K103" s="36"/>
      <c r="L103" s="36"/>
      <c r="M103" s="36"/>
      <c r="N103" s="36"/>
    </row>
    <row r="104" spans="1:16" s="11" customFormat="1" ht="32.4" hidden="1">
      <c r="A104" s="65"/>
      <c r="B104" s="279" t="s">
        <v>101</v>
      </c>
      <c r="C104" s="280"/>
      <c r="D104" s="281"/>
      <c r="E104" s="281"/>
      <c r="F104" s="281"/>
      <c r="G104" s="281"/>
      <c r="H104" s="281"/>
      <c r="I104" s="282"/>
      <c r="J104" s="36"/>
      <c r="K104" s="36"/>
    </row>
    <row r="105" spans="1:16" s="11" customFormat="1" ht="32.4" hidden="1">
      <c r="A105" s="65"/>
      <c r="B105" s="265"/>
      <c r="C105" s="267"/>
      <c r="D105" s="167" t="s">
        <v>32</v>
      </c>
      <c r="E105" s="271" t="s">
        <v>102</v>
      </c>
      <c r="F105" s="272"/>
      <c r="G105" s="272"/>
      <c r="H105" s="272"/>
      <c r="I105" s="272"/>
      <c r="J105" s="273"/>
    </row>
    <row r="106" spans="1:16" s="11" customFormat="1" ht="36" hidden="1">
      <c r="A106" s="65"/>
      <c r="B106" s="274" t="s">
        <v>103</v>
      </c>
      <c r="C106" s="275"/>
      <c r="D106" s="276" t="s">
        <v>104</v>
      </c>
      <c r="E106" s="277"/>
      <c r="F106" s="277"/>
      <c r="G106" s="277"/>
      <c r="H106" s="277"/>
      <c r="I106" s="277"/>
      <c r="J106" s="278"/>
    </row>
    <row r="107" spans="1:16" s="11" customFormat="1" ht="32.4" hidden="1">
      <c r="A107" s="65"/>
      <c r="B107" s="65"/>
      <c r="C107" s="65"/>
      <c r="D107" s="65"/>
      <c r="E107" s="65"/>
      <c r="F107" s="65"/>
      <c r="G107" s="65"/>
      <c r="H107" s="65"/>
      <c r="I107" s="65"/>
      <c r="J107" s="36"/>
      <c r="K107" s="36"/>
      <c r="L107" s="36"/>
      <c r="M107" s="36"/>
      <c r="N107" s="36"/>
      <c r="O107" s="36"/>
      <c r="P107" s="36"/>
    </row>
    <row r="108" spans="1:16" s="115" customFormat="1" ht="53.1" customHeight="1">
      <c r="A108" s="121">
        <v>3</v>
      </c>
      <c r="B108" s="116" t="s">
        <v>105</v>
      </c>
      <c r="C108" s="285" t="s">
        <v>106</v>
      </c>
      <c r="D108" s="285"/>
      <c r="E108" s="285"/>
      <c r="F108" s="285"/>
      <c r="G108" s="285"/>
      <c r="H108" s="285"/>
      <c r="I108" s="285"/>
      <c r="J108" s="285"/>
      <c r="K108" s="118"/>
      <c r="L108" s="117"/>
      <c r="M108" s="117"/>
      <c r="N108" s="117"/>
      <c r="O108" s="117"/>
      <c r="P108" s="117"/>
    </row>
    <row r="109" spans="1:16" s="11" customFormat="1" ht="32.4" hidden="1">
      <c r="A109" s="65"/>
      <c r="B109" s="165" t="s">
        <v>90</v>
      </c>
      <c r="C109" s="271" t="s">
        <v>107</v>
      </c>
      <c r="D109" s="283"/>
      <c r="E109" s="283"/>
      <c r="F109" s="283"/>
      <c r="G109" s="283"/>
      <c r="H109" s="283"/>
      <c r="I109" s="284"/>
      <c r="J109" s="36"/>
      <c r="K109" s="36"/>
      <c r="L109" s="36"/>
      <c r="M109" s="36"/>
      <c r="N109" s="36"/>
      <c r="O109" s="36"/>
      <c r="P109" s="36"/>
    </row>
    <row r="110" spans="1:16" s="11" customFormat="1" ht="70.5" hidden="1" customHeight="1">
      <c r="A110" s="65"/>
      <c r="B110" s="81" t="s">
        <v>108</v>
      </c>
      <c r="C110" s="286" t="s">
        <v>109</v>
      </c>
      <c r="D110" s="287"/>
      <c r="E110" s="287"/>
      <c r="F110" s="287"/>
      <c r="G110" s="287"/>
      <c r="H110" s="287"/>
      <c r="I110" s="288"/>
      <c r="J110" s="36"/>
      <c r="K110" s="36"/>
      <c r="L110" s="36"/>
      <c r="M110" s="36"/>
      <c r="N110" s="36"/>
    </row>
    <row r="111" spans="1:16" s="11" customFormat="1" ht="70.5" hidden="1" customHeight="1">
      <c r="A111" s="65"/>
      <c r="B111" s="81" t="str">
        <f>$D$25</f>
        <v>COCONUT MILK</v>
      </c>
      <c r="C111" s="286" t="s">
        <v>109</v>
      </c>
      <c r="D111" s="287"/>
      <c r="E111" s="287"/>
      <c r="F111" s="287"/>
      <c r="G111" s="287"/>
      <c r="H111" s="287"/>
      <c r="I111" s="288"/>
      <c r="J111" s="36"/>
      <c r="K111" s="36"/>
      <c r="L111" s="36"/>
      <c r="M111" s="36"/>
      <c r="N111" s="36"/>
    </row>
    <row r="112" spans="1:16" s="11" customFormat="1" ht="70.5" hidden="1" customHeight="1">
      <c r="A112" s="65"/>
      <c r="B112" s="81" t="e">
        <f>#REF!</f>
        <v>#REF!</v>
      </c>
      <c r="C112" s="286" t="s">
        <v>109</v>
      </c>
      <c r="D112" s="287"/>
      <c r="E112" s="287"/>
      <c r="F112" s="287"/>
      <c r="G112" s="287"/>
      <c r="H112" s="287"/>
      <c r="I112" s="288"/>
      <c r="J112" s="36"/>
      <c r="K112" s="36"/>
      <c r="L112" s="36"/>
      <c r="M112" s="36"/>
      <c r="N112" s="36"/>
    </row>
    <row r="113" spans="1:16" s="11" customFormat="1" ht="32.4">
      <c r="A113" s="65"/>
      <c r="B113" s="69"/>
      <c r="C113" s="70"/>
      <c r="D113" s="70"/>
      <c r="E113" s="70"/>
      <c r="F113" s="70"/>
      <c r="G113" s="70"/>
      <c r="H113" s="70"/>
      <c r="I113" s="70"/>
      <c r="J113" s="36"/>
      <c r="K113" s="36"/>
      <c r="L113" s="36"/>
      <c r="M113" s="36"/>
      <c r="N113" s="36"/>
    </row>
    <row r="114" spans="1:16" s="11" customFormat="1" ht="29.25" customHeight="1">
      <c r="B114" s="270" t="s">
        <v>110</v>
      </c>
      <c r="C114" s="270"/>
      <c r="D114" s="270"/>
      <c r="E114" s="270"/>
      <c r="G114" s="36"/>
      <c r="M114" s="35"/>
      <c r="N114" s="34"/>
      <c r="O114" s="34"/>
      <c r="P114" s="35"/>
    </row>
    <row r="115" spans="1:16" s="11" customFormat="1" ht="35.25" customHeight="1">
      <c r="A115" s="65">
        <v>1</v>
      </c>
      <c r="B115" s="66" t="s">
        <v>111</v>
      </c>
      <c r="C115" s="65"/>
      <c r="D115" s="65"/>
      <c r="G115" s="36"/>
      <c r="M115" s="35"/>
      <c r="N115" s="34"/>
      <c r="O115" s="34"/>
      <c r="P115" s="35"/>
    </row>
    <row r="116" spans="1:16" s="11" customFormat="1" ht="35.25" customHeight="1">
      <c r="A116" s="65">
        <v>2</v>
      </c>
      <c r="B116" s="66" t="s">
        <v>112</v>
      </c>
      <c r="C116" s="65"/>
      <c r="D116" s="65"/>
      <c r="G116" s="36"/>
      <c r="M116" s="35"/>
      <c r="N116" s="34"/>
      <c r="O116" s="34"/>
      <c r="P116" s="35"/>
    </row>
    <row r="117" spans="1:16" s="11" customFormat="1" ht="35.25" customHeight="1">
      <c r="A117" s="65">
        <v>3</v>
      </c>
      <c r="B117" s="66" t="s">
        <v>113</v>
      </c>
      <c r="C117" s="65"/>
      <c r="D117" s="65"/>
      <c r="G117" s="36"/>
      <c r="M117" s="35"/>
      <c r="N117" s="34"/>
      <c r="O117" s="34"/>
      <c r="P117" s="35"/>
    </row>
    <row r="118" spans="1:16" s="14" customFormat="1" ht="51.9" customHeight="1">
      <c r="A118" s="12"/>
      <c r="B118" s="168" t="s">
        <v>114</v>
      </c>
      <c r="C118" s="166" t="s">
        <v>33</v>
      </c>
      <c r="D118" s="166" t="s">
        <v>34</v>
      </c>
      <c r="E118" s="166" t="s">
        <v>35</v>
      </c>
      <c r="F118" s="166" t="s">
        <v>36</v>
      </c>
      <c r="G118" s="166" t="s">
        <v>37</v>
      </c>
      <c r="H118" s="166" t="s">
        <v>38</v>
      </c>
      <c r="I118" s="166" t="s">
        <v>39</v>
      </c>
      <c r="L118" s="37"/>
      <c r="M118" s="38"/>
      <c r="N118" s="38"/>
      <c r="O118" s="37"/>
    </row>
    <row r="119" spans="1:16" s="14" customFormat="1" ht="51.9" customHeight="1">
      <c r="A119" s="12"/>
      <c r="B119" s="168" t="s">
        <v>115</v>
      </c>
      <c r="C119" s="105">
        <f>F38</f>
        <v>19</v>
      </c>
      <c r="D119" s="105">
        <f t="shared" ref="D119:H119" si="56">G38</f>
        <v>53</v>
      </c>
      <c r="E119" s="105">
        <f t="shared" si="56"/>
        <v>132</v>
      </c>
      <c r="F119" s="105">
        <f t="shared" si="56"/>
        <v>135</v>
      </c>
      <c r="G119" s="105">
        <f t="shared" si="56"/>
        <v>73</v>
      </c>
      <c r="H119" s="105">
        <f t="shared" si="56"/>
        <v>22</v>
      </c>
      <c r="I119" s="105">
        <f>SUM(C119:H119)</f>
        <v>434</v>
      </c>
      <c r="L119" s="37"/>
      <c r="M119" s="38"/>
      <c r="N119" s="38"/>
      <c r="O119" s="37"/>
    </row>
    <row r="120" spans="1:16" s="67" customFormat="1" ht="72" customHeight="1">
      <c r="B120" s="183" t="s">
        <v>279</v>
      </c>
      <c r="G120" s="68"/>
    </row>
    <row r="121" spans="1:16" s="67" customFormat="1" ht="32.4">
      <c r="B121" s="313"/>
      <c r="C121" s="313"/>
      <c r="D121" s="313"/>
      <c r="E121" s="313"/>
      <c r="F121" s="313"/>
      <c r="G121" s="313"/>
      <c r="H121" s="313"/>
      <c r="I121" s="313"/>
      <c r="J121" s="313"/>
      <c r="K121" s="313"/>
      <c r="L121" s="313"/>
      <c r="M121" s="313"/>
      <c r="N121" s="313"/>
      <c r="O121" s="313"/>
      <c r="P121" s="313"/>
    </row>
    <row r="122" spans="1:16" s="67" customFormat="1" ht="32.4">
      <c r="B122" s="313"/>
      <c r="C122" s="313"/>
      <c r="D122" s="313"/>
      <c r="E122" s="313"/>
      <c r="F122" s="313"/>
      <c r="G122" s="313"/>
      <c r="H122" s="313"/>
      <c r="I122" s="313"/>
      <c r="J122" s="313"/>
      <c r="K122" s="313"/>
      <c r="L122" s="313"/>
      <c r="M122" s="313"/>
      <c r="N122" s="313"/>
      <c r="O122" s="313"/>
      <c r="P122" s="313"/>
    </row>
    <row r="123" spans="1:16" s="67" customFormat="1" ht="79.5" customHeight="1">
      <c r="G123" s="68"/>
    </row>
    <row r="124" spans="1:16" s="67" customFormat="1" ht="32.4">
      <c r="G124" s="68"/>
    </row>
    <row r="125" spans="1:16" s="67" customFormat="1" ht="32.4">
      <c r="G125" s="68"/>
    </row>
    <row r="126" spans="1:16" s="67" customFormat="1" ht="32.4">
      <c r="G126" s="68"/>
    </row>
    <row r="127" spans="1:16" s="67" customFormat="1" ht="32.4">
      <c r="G127" s="68"/>
    </row>
    <row r="128" spans="1:16" s="67" customFormat="1" ht="32.4">
      <c r="G128" s="68"/>
    </row>
    <row r="129" spans="7:7" s="67" customFormat="1" ht="32.4">
      <c r="G129" s="68"/>
    </row>
    <row r="130" spans="7:7" s="67" customFormat="1" ht="32.4">
      <c r="G130" s="68"/>
    </row>
    <row r="131" spans="7:7" s="67" customFormat="1" ht="32.4">
      <c r="G131" s="68"/>
    </row>
    <row r="132" spans="7:7" s="67" customFormat="1" ht="32.4">
      <c r="G132" s="68"/>
    </row>
    <row r="133" spans="7:7" s="67" customFormat="1" ht="32.4">
      <c r="G133" s="68"/>
    </row>
    <row r="134" spans="7:7" s="67" customFormat="1" ht="32.4">
      <c r="G134" s="68"/>
    </row>
    <row r="135" spans="7:7" s="67" customFormat="1" ht="32.4">
      <c r="G135" s="68"/>
    </row>
    <row r="136" spans="7:7" s="67" customFormat="1" ht="32.4">
      <c r="G136" s="68"/>
    </row>
    <row r="137" spans="7:7" s="67" customFormat="1" ht="32.4">
      <c r="G137" s="68"/>
    </row>
    <row r="138" spans="7:7" s="67" customFormat="1" ht="32.4">
      <c r="G138" s="68"/>
    </row>
    <row r="139" spans="7:7" s="67" customFormat="1" ht="32.4">
      <c r="G139" s="68"/>
    </row>
    <row r="140" spans="7:7" s="67" customFormat="1" ht="32.4">
      <c r="G140" s="68"/>
    </row>
    <row r="141" spans="7:7" s="67" customFormat="1" ht="32.4">
      <c r="G141" s="68"/>
    </row>
    <row r="142" spans="7:7" s="67" customFormat="1" ht="32.4">
      <c r="G142" s="68"/>
    </row>
  </sheetData>
  <autoFilter ref="A53:P106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JET BLACK"/>
        <filter val="MÀU TÁC NGHIỆP"/>
      </filters>
    </filterColumn>
  </autoFilter>
  <mergeCells count="128">
    <mergeCell ref="M1:N1"/>
    <mergeCell ref="O1:P1"/>
    <mergeCell ref="M2:N2"/>
    <mergeCell ref="O2:P2"/>
    <mergeCell ref="M3:N3"/>
    <mergeCell ref="O3:P3"/>
    <mergeCell ref="B13:F13"/>
    <mergeCell ref="D39:N40"/>
    <mergeCell ref="A41:C41"/>
    <mergeCell ref="N41:P41"/>
    <mergeCell ref="B43:C43"/>
    <mergeCell ref="N43:P43"/>
    <mergeCell ref="G5:L8"/>
    <mergeCell ref="D6:F6"/>
    <mergeCell ref="D8:F8"/>
    <mergeCell ref="D11:F11"/>
    <mergeCell ref="L11:P11"/>
    <mergeCell ref="L12:P12"/>
    <mergeCell ref="B49:C49"/>
    <mergeCell ref="N49:P49"/>
    <mergeCell ref="B50:C50"/>
    <mergeCell ref="N50:P50"/>
    <mergeCell ref="A53:E53"/>
    <mergeCell ref="H53:I53"/>
    <mergeCell ref="B44:C44"/>
    <mergeCell ref="N44:P44"/>
    <mergeCell ref="B46:C46"/>
    <mergeCell ref="N46:P46"/>
    <mergeCell ref="B47:C47"/>
    <mergeCell ref="N47:P47"/>
    <mergeCell ref="B57:E57"/>
    <mergeCell ref="H57:I57"/>
    <mergeCell ref="B58:E58"/>
    <mergeCell ref="H58:I58"/>
    <mergeCell ref="B59:E59"/>
    <mergeCell ref="H59:I59"/>
    <mergeCell ref="B54:E54"/>
    <mergeCell ref="H54:I54"/>
    <mergeCell ref="B55:E55"/>
    <mergeCell ref="H55:I55"/>
    <mergeCell ref="B56:E56"/>
    <mergeCell ref="H56:I56"/>
    <mergeCell ref="B63:E63"/>
    <mergeCell ref="H63:I63"/>
    <mergeCell ref="B64:E64"/>
    <mergeCell ref="H64:I64"/>
    <mergeCell ref="B65:E65"/>
    <mergeCell ref="H65:I65"/>
    <mergeCell ref="B60:E60"/>
    <mergeCell ref="H60:I60"/>
    <mergeCell ref="B61:E61"/>
    <mergeCell ref="H61:I61"/>
    <mergeCell ref="B62:E62"/>
    <mergeCell ref="H62:I62"/>
    <mergeCell ref="A70:E70"/>
    <mergeCell ref="H70:I70"/>
    <mergeCell ref="B71:E71"/>
    <mergeCell ref="H71:I71"/>
    <mergeCell ref="B72:E72"/>
    <mergeCell ref="H72:I72"/>
    <mergeCell ref="B66:E66"/>
    <mergeCell ref="H66:I66"/>
    <mergeCell ref="B67:E67"/>
    <mergeCell ref="H67:I67"/>
    <mergeCell ref="B68:E68"/>
    <mergeCell ref="H68:I68"/>
    <mergeCell ref="B76:E76"/>
    <mergeCell ref="H76:I76"/>
    <mergeCell ref="B77:E77"/>
    <mergeCell ref="H77:I77"/>
    <mergeCell ref="B78:E78"/>
    <mergeCell ref="H78:I78"/>
    <mergeCell ref="B73:E73"/>
    <mergeCell ref="H73:I73"/>
    <mergeCell ref="B74:E74"/>
    <mergeCell ref="H74:I74"/>
    <mergeCell ref="B75:E75"/>
    <mergeCell ref="H75:I75"/>
    <mergeCell ref="B82:E82"/>
    <mergeCell ref="H82:I82"/>
    <mergeCell ref="B83:E83"/>
    <mergeCell ref="H83:I83"/>
    <mergeCell ref="B84:E84"/>
    <mergeCell ref="H84:I84"/>
    <mergeCell ref="B79:E79"/>
    <mergeCell ref="H79:I79"/>
    <mergeCell ref="B80:E80"/>
    <mergeCell ref="H80:I80"/>
    <mergeCell ref="B81:E81"/>
    <mergeCell ref="H81:I81"/>
    <mergeCell ref="B88:E88"/>
    <mergeCell ref="H88:I88"/>
    <mergeCell ref="J89:M89"/>
    <mergeCell ref="C90:P90"/>
    <mergeCell ref="B91:I91"/>
    <mergeCell ref="E92:I92"/>
    <mergeCell ref="B85:E85"/>
    <mergeCell ref="H85:I85"/>
    <mergeCell ref="B86:E86"/>
    <mergeCell ref="H86:I86"/>
    <mergeCell ref="B87:E87"/>
    <mergeCell ref="H87:I87"/>
    <mergeCell ref="M97:P98"/>
    <mergeCell ref="B98:C98"/>
    <mergeCell ref="C99:I99"/>
    <mergeCell ref="B100:I100"/>
    <mergeCell ref="C101:I101"/>
    <mergeCell ref="C102:I102"/>
    <mergeCell ref="D93:D94"/>
    <mergeCell ref="E93:I94"/>
    <mergeCell ref="B95:I95"/>
    <mergeCell ref="B96:C96"/>
    <mergeCell ref="D96:E96"/>
    <mergeCell ref="B97:C97"/>
    <mergeCell ref="D97:E98"/>
    <mergeCell ref="B121:P122"/>
    <mergeCell ref="C108:J108"/>
    <mergeCell ref="C109:I109"/>
    <mergeCell ref="C110:I110"/>
    <mergeCell ref="C111:I111"/>
    <mergeCell ref="C112:I112"/>
    <mergeCell ref="B114:E114"/>
    <mergeCell ref="C103:I103"/>
    <mergeCell ref="B104:I104"/>
    <mergeCell ref="B105:C105"/>
    <mergeCell ref="E105:J105"/>
    <mergeCell ref="B106:C106"/>
    <mergeCell ref="D106:J106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0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3355F-0234-49F7-976D-867829E18626}">
  <sheetPr codeName="Sheet5">
    <pageSetUpPr fitToPage="1"/>
  </sheetPr>
  <dimension ref="A1:G30"/>
  <sheetViews>
    <sheetView view="pageBreakPreview" topLeftCell="A30" zoomScale="40" zoomScaleNormal="40" zoomScaleSheetLayoutView="40" zoomScalePageLayoutView="25" workbookViewId="0">
      <selection activeCell="D14" sqref="D14"/>
    </sheetView>
  </sheetViews>
  <sheetFormatPr defaultColWidth="9.109375" defaultRowHeight="24"/>
  <cols>
    <col min="1" max="1" width="86.77734375" style="52" customWidth="1"/>
    <col min="2" max="2" width="76" style="52" customWidth="1"/>
    <col min="3" max="3" width="64" style="52" customWidth="1"/>
    <col min="4" max="4" width="92.6640625" style="52" customWidth="1"/>
    <col min="5" max="16384" width="9.109375" style="53"/>
  </cols>
  <sheetData>
    <row r="1" spans="1:7" s="47" customFormat="1" ht="33" customHeight="1">
      <c r="A1" s="45"/>
      <c r="B1" s="49"/>
      <c r="C1" s="49"/>
      <c r="D1" s="49"/>
    </row>
    <row r="2" spans="1:7" s="47" customFormat="1" ht="37.5" customHeight="1">
      <c r="A2" s="46" t="str">
        <f>'ALOE WASH + COCONUT MILK'!B6</f>
        <v xml:space="preserve">JOB NUMBER:  </v>
      </c>
      <c r="B2" s="48" t="s">
        <v>8</v>
      </c>
      <c r="C2" s="48"/>
      <c r="D2" s="48"/>
    </row>
    <row r="3" spans="1:7" s="47" customFormat="1" ht="37.5" customHeight="1">
      <c r="A3" s="48" t="str">
        <f>'ALOE WASH + COCONUT MILK'!B7</f>
        <v xml:space="preserve">STYLE NUMBER: </v>
      </c>
      <c r="B3" s="48" t="str">
        <f>'ALOE WASH + COCONUT MILK'!$D$7</f>
        <v>SS25CT038</v>
      </c>
      <c r="C3" s="48"/>
      <c r="D3" s="48"/>
    </row>
    <row r="4" spans="1:7" s="47" customFormat="1" ht="37.5" customHeight="1">
      <c r="A4" s="48" t="str">
        <f>'ALOE WASH + COCONUT MILK'!B8</f>
        <v xml:space="preserve">STYLE NAME : </v>
      </c>
      <c r="B4" s="48" t="str">
        <f>'ALOE WASH + COCONUT MILK'!$D$8</f>
        <v xml:space="preserve">LS Mesh Tee </v>
      </c>
      <c r="C4" s="48"/>
      <c r="D4" s="48"/>
    </row>
    <row r="5" spans="1:7" s="47" customFormat="1" ht="54">
      <c r="A5" s="49"/>
      <c r="B5" s="125" t="str">
        <f>'ALOE WASH + COCONUT MILK'!D18</f>
        <v>ALOE WASH</v>
      </c>
      <c r="C5" s="126" t="str">
        <f>'ALOE WASH + COCONUT MILK'!$D$29</f>
        <v>COCONUT MILK</v>
      </c>
      <c r="D5" s="126" t="s">
        <v>310</v>
      </c>
    </row>
    <row r="6" spans="1:7" s="50" customFormat="1" ht="82.2" customHeight="1">
      <c r="A6" s="127" t="s">
        <v>116</v>
      </c>
      <c r="B6" s="363" t="str">
        <f>'ALOE WASH + COCONUT MILK'!$L$11</f>
        <v>WYU2308-4 # 100% COTTON MESH</v>
      </c>
      <c r="C6" s="364"/>
      <c r="D6" s="364"/>
    </row>
    <row r="7" spans="1:7" s="50" customFormat="1" ht="41.4">
      <c r="A7" s="169" t="s">
        <v>117</v>
      </c>
      <c r="B7" s="127" t="str">
        <f>$B$5</f>
        <v>ALOE WASH</v>
      </c>
      <c r="C7" s="127" t="str">
        <f>$C$5</f>
        <v>COCONUT MILK</v>
      </c>
      <c r="D7" s="127" t="str">
        <f>$D$5</f>
        <v>JET BLACK</v>
      </c>
    </row>
    <row r="8" spans="1:7" s="50" customFormat="1" ht="305.25" customHeight="1">
      <c r="A8" s="76" t="str">
        <f>'ALOE WASH + COCONUT MILK'!D43</f>
        <v>VẢI CHÍNH + VIỀN CỔ</v>
      </c>
      <c r="B8" s="128"/>
      <c r="C8" s="128"/>
      <c r="D8" s="128"/>
      <c r="G8" s="51"/>
    </row>
    <row r="9" spans="1:7" s="50" customFormat="1" ht="106.8" customHeight="1">
      <c r="A9" s="170" t="str">
        <f>'ALOE WASH + COCONUT MILK'!B44</f>
        <v xml:space="preserve">WYU231024-2#,95% COTTON 5% SPANDEX; 210GSM </v>
      </c>
      <c r="B9" s="127" t="str">
        <f>$B$5</f>
        <v>ALOE WASH</v>
      </c>
      <c r="C9" s="127" t="str">
        <f>$C$5</f>
        <v>COCONUT MILK</v>
      </c>
      <c r="D9" s="127" t="str">
        <f>$D$5</f>
        <v>JET BLACK</v>
      </c>
    </row>
    <row r="10" spans="1:7" s="50" customFormat="1" ht="259.5" customHeight="1">
      <c r="A10" s="76" t="str">
        <f>'ALOE WASH + COCONUT MILK'!$D$44</f>
        <v>BO CỔ + BO TAY</v>
      </c>
      <c r="B10" s="129"/>
      <c r="C10" s="129"/>
      <c r="D10" s="129"/>
    </row>
    <row r="11" spans="1:7" s="50" customFormat="1" ht="66" hidden="1" customHeight="1">
      <c r="A11" s="127" t="e">
        <f>'ALOE WASH + COCONUT MILK'!#REF!</f>
        <v>#REF!</v>
      </c>
      <c r="B11" s="83" t="str">
        <f>'ALOE WASH + COCONUT MILK'!E47</f>
        <v>COCONUT MILK</v>
      </c>
      <c r="C11" s="83"/>
      <c r="D11" s="83"/>
    </row>
    <row r="12" spans="1:7" s="50" customFormat="1" ht="130.5" hidden="1" customHeight="1">
      <c r="A12" s="76" t="s">
        <v>118</v>
      </c>
      <c r="B12" s="129"/>
      <c r="C12" s="129"/>
      <c r="D12" s="129"/>
    </row>
    <row r="13" spans="1:7" s="50" customFormat="1" ht="66" customHeight="1">
      <c r="A13" s="127" t="s">
        <v>119</v>
      </c>
      <c r="B13" s="127" t="str">
        <f>$B$5</f>
        <v>ALOE WASH</v>
      </c>
      <c r="C13" s="127" t="str">
        <f>$C$5</f>
        <v>COCONUT MILK</v>
      </c>
      <c r="D13" s="127" t="str">
        <f>$D$5</f>
        <v>JET BLACK</v>
      </c>
    </row>
    <row r="14" spans="1:7" s="50" customFormat="1" ht="112.8" customHeight="1">
      <c r="A14" s="76" t="str">
        <f>'ALOE WASH + COCONUT MILK'!B54</f>
        <v>CHỈ 40/2 MAY CHÍNH + VẮT SỔ</v>
      </c>
      <c r="B14" s="129" t="s">
        <v>313</v>
      </c>
      <c r="C14" s="129" t="s">
        <v>314</v>
      </c>
      <c r="D14" s="129" t="s">
        <v>315</v>
      </c>
    </row>
    <row r="15" spans="1:7" s="50" customFormat="1" ht="66" customHeight="1">
      <c r="A15" s="127" t="s">
        <v>119</v>
      </c>
      <c r="B15" s="127" t="s">
        <v>82</v>
      </c>
      <c r="C15" s="127" t="s">
        <v>82</v>
      </c>
      <c r="D15" s="127" t="s">
        <v>82</v>
      </c>
    </row>
    <row r="16" spans="1:7" s="50" customFormat="1" ht="112.8" customHeight="1">
      <c r="A16" s="76" t="str">
        <f>'ALOE WASH + COCONUT MILK'!$B$57</f>
        <v>CHỈ 40/2 MAY NHÃN</v>
      </c>
      <c r="B16" s="129" t="s">
        <v>316</v>
      </c>
      <c r="C16" s="129" t="s">
        <v>316</v>
      </c>
      <c r="D16" s="129" t="s">
        <v>316</v>
      </c>
    </row>
    <row r="17" spans="1:4" s="50" customFormat="1" ht="186.6" customHeight="1">
      <c r="A17" s="127" t="str">
        <f>'ALOE WASH + COCONUT MILK'!B61</f>
        <v>ALD WOVEN TOP INSERT LABEL (SMALL) CODE: ALD-ML133</v>
      </c>
      <c r="B17" s="366" t="str">
        <f>'ALOE WASH + COCONUT MILK'!F61</f>
        <v>WHITE</v>
      </c>
      <c r="C17" s="367"/>
      <c r="D17" s="368"/>
    </row>
    <row r="18" spans="1:4" s="50" customFormat="1" ht="214.8" customHeight="1">
      <c r="A18" s="76" t="s">
        <v>262</v>
      </c>
      <c r="B18" s="369" t="e" vm="1">
        <v>#VALUE!</v>
      </c>
      <c r="C18" s="370"/>
      <c r="D18" s="371"/>
    </row>
    <row r="19" spans="1:4" s="50" customFormat="1" ht="126" customHeight="1">
      <c r="A19" s="127" t="str">
        <f>'ALOE WASH + COCONUT MILK'!B63</f>
        <v>NHÃN THÀNH PHẦN 100% COTTON ALD-COO-683</v>
      </c>
      <c r="B19" s="366" t="s">
        <v>73</v>
      </c>
      <c r="C19" s="367"/>
      <c r="D19" s="368"/>
    </row>
    <row r="20" spans="1:4" s="50" customFormat="1" ht="198.6" customHeight="1">
      <c r="A20" s="76" t="s">
        <v>326</v>
      </c>
      <c r="B20" s="369"/>
      <c r="C20" s="370"/>
      <c r="D20" s="371"/>
    </row>
    <row r="21" spans="1:4" s="50" customFormat="1" ht="41.4">
      <c r="A21" s="127" t="str">
        <f>'ALOE WASH + COCONUT MILK'!B66</f>
        <v>NHÃN CỜ ALD - ML02</v>
      </c>
      <c r="B21" s="366" t="s">
        <v>73</v>
      </c>
      <c r="C21" s="367"/>
      <c r="D21" s="368"/>
    </row>
    <row r="22" spans="1:4" s="50" customFormat="1" ht="200.4" customHeight="1">
      <c r="A22" s="76" t="s">
        <v>325</v>
      </c>
      <c r="B22" s="375"/>
      <c r="C22" s="376"/>
      <c r="D22" s="377"/>
    </row>
    <row r="23" spans="1:4" s="112" customFormat="1" ht="115.2" customHeight="1">
      <c r="A23" s="111" t="str">
        <f>'ALOE WASH + COCONUT MILK'!B71</f>
        <v>THẺ BÀI ALD ALD-T06P</v>
      </c>
      <c r="B23" s="366" t="str">
        <f>'ALOE WASH + COCONUT MILK'!F71</f>
        <v>WHITE</v>
      </c>
      <c r="C23" s="367"/>
      <c r="D23" s="368"/>
    </row>
    <row r="24" spans="1:4" s="112" customFormat="1" ht="282" customHeight="1">
      <c r="A24" s="113" t="s">
        <v>120</v>
      </c>
      <c r="B24" s="365"/>
      <c r="C24" s="365"/>
      <c r="D24" s="228"/>
    </row>
    <row r="25" spans="1:4" s="112" customFormat="1" ht="181.8" customHeight="1">
      <c r="A25" s="111" t="str">
        <f>'ALOE WASH + COCONUT MILK'!B74</f>
        <v>BAO POLYBAG ALD - 12" X 15" (RECYLCED),ALD-PB01-R</v>
      </c>
      <c r="B25" s="366" t="str">
        <f>'ALOE WASH + COCONUT MILK'!F74</f>
        <v>CLEAN</v>
      </c>
      <c r="C25" s="367"/>
      <c r="D25" s="368"/>
    </row>
    <row r="26" spans="1:4" s="112" customFormat="1" ht="185.25" customHeight="1">
      <c r="A26" s="113"/>
      <c r="B26" s="372"/>
      <c r="C26" s="373"/>
      <c r="D26" s="374"/>
    </row>
    <row r="27" spans="1:4" s="112" customFormat="1" ht="71.400000000000006" customHeight="1">
      <c r="A27" s="111" t="str">
        <f>'ALOE WASH + COCONUT MILK'!B86</f>
        <v>UPC STICKER 3" X 2"</v>
      </c>
      <c r="B27" s="366" t="str">
        <f>'ALOE WASH + COCONUT MILK'!F86</f>
        <v>WHITE</v>
      </c>
      <c r="C27" s="367"/>
      <c r="D27" s="368"/>
    </row>
    <row r="28" spans="1:4" s="112" customFormat="1" ht="185.25" customHeight="1">
      <c r="A28" s="113" t="s">
        <v>121</v>
      </c>
      <c r="B28" s="372"/>
      <c r="C28" s="373"/>
      <c r="D28" s="374"/>
    </row>
    <row r="29" spans="1:4" s="112" customFormat="1" ht="120" customHeight="1">
      <c r="A29" s="114" t="str">
        <f>'ALOE WASH + COCONUT MILK'!B80&amp; ", "&amp;'ALOE WASH + COCONUT MILK'!B77&amp;'ALOE WASH + COCONUT MILK'!B83</f>
        <v>THÙNG CARTON , BAO BIG POLYBAG 100X120CMTẤM LÓT THÙNG</v>
      </c>
      <c r="B29" s="83" t="str">
        <f>'[17]1. CUTTING DOCKET'!F95</f>
        <v>NATURAL</v>
      </c>
      <c r="C29" s="83" t="str">
        <f>B29</f>
        <v>NATURAL</v>
      </c>
      <c r="D29" s="83" t="str">
        <f>C29</f>
        <v>NATURAL</v>
      </c>
    </row>
    <row r="30" spans="1:4" s="112" customFormat="1" ht="229.2" customHeight="1">
      <c r="A30" s="113" t="s">
        <v>122</v>
      </c>
      <c r="B30" s="229"/>
      <c r="C30" s="229"/>
      <c r="D30" s="229"/>
    </row>
  </sheetData>
  <mergeCells count="13">
    <mergeCell ref="B27:D27"/>
    <mergeCell ref="B26:D26"/>
    <mergeCell ref="B28:D28"/>
    <mergeCell ref="B22:D22"/>
    <mergeCell ref="B23:D23"/>
    <mergeCell ref="B6:D6"/>
    <mergeCell ref="B24:C24"/>
    <mergeCell ref="B25:D25"/>
    <mergeCell ref="B17:D17"/>
    <mergeCell ref="B18:D18"/>
    <mergeCell ref="B19:D19"/>
    <mergeCell ref="B20:D20"/>
    <mergeCell ref="B21:D21"/>
  </mergeCells>
  <printOptions horizontalCentered="1"/>
  <pageMargins left="0.25" right="0" top="0.60416666666666696" bottom="0.75" header="0" footer="0"/>
  <pageSetup paperSize="9" scale="31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22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37088-AE34-4A60-BE57-FD879381B419}">
  <sheetPr>
    <pageSetUpPr fitToPage="1"/>
  </sheetPr>
  <dimension ref="A1:N27"/>
  <sheetViews>
    <sheetView view="pageBreakPreview" topLeftCell="A26" zoomScale="70" zoomScaleNormal="115" zoomScaleSheetLayoutView="70" workbookViewId="0">
      <selection activeCell="B4" sqref="B4:B26"/>
    </sheetView>
  </sheetViews>
  <sheetFormatPr defaultColWidth="9.109375" defaultRowHeight="18"/>
  <cols>
    <col min="1" max="1" width="29.5546875" style="100" customWidth="1"/>
    <col min="2" max="2" width="30.33203125" style="100" customWidth="1"/>
    <col min="3" max="3" width="13" style="100" hidden="1" customWidth="1"/>
    <col min="4" max="4" width="29.5546875" style="100" bestFit="1" customWidth="1"/>
    <col min="5" max="5" width="32.5546875" style="101" customWidth="1"/>
    <col min="6" max="6" width="13.33203125" style="100" customWidth="1"/>
    <col min="7" max="7" width="10.5546875" style="100" customWidth="1"/>
    <col min="8" max="8" width="14" style="100" customWidth="1"/>
    <col min="9" max="9" width="17.33203125" style="100" bestFit="1" customWidth="1"/>
    <col min="10" max="10" width="13.5546875" style="100" customWidth="1"/>
    <col min="11" max="11" width="14.88671875" style="100" customWidth="1"/>
    <col min="12" max="13" width="13.33203125" style="100" customWidth="1"/>
    <col min="14" max="14" width="25.109375" style="100" customWidth="1"/>
    <col min="15" max="16384" width="9.109375" style="100"/>
  </cols>
  <sheetData>
    <row r="1" spans="1:14" s="150" customFormat="1" ht="31.2">
      <c r="A1" s="148" t="str">
        <f>'ALOE WASH + COCONUT MILK'!$D$7</f>
        <v>SS25CT038</v>
      </c>
      <c r="B1" s="149"/>
      <c r="C1" s="149"/>
      <c r="D1" s="148" t="s">
        <v>190</v>
      </c>
      <c r="E1" s="148"/>
      <c r="F1" s="149"/>
      <c r="G1" s="149"/>
      <c r="H1" s="149"/>
      <c r="I1" s="149"/>
      <c r="J1" s="149"/>
      <c r="K1" s="149"/>
      <c r="L1" s="149"/>
      <c r="M1" s="149"/>
      <c r="N1" s="149"/>
    </row>
    <row r="2" spans="1:14">
      <c r="A2" s="137" t="s">
        <v>191</v>
      </c>
      <c r="B2" s="138"/>
      <c r="C2" s="138"/>
      <c r="D2" s="138"/>
      <c r="E2" s="139"/>
      <c r="F2" s="138"/>
      <c r="G2" s="138"/>
      <c r="H2" s="138"/>
      <c r="I2" s="138"/>
      <c r="J2" s="138"/>
      <c r="K2" s="138"/>
      <c r="L2" s="138"/>
      <c r="M2" s="138"/>
      <c r="N2" s="138"/>
    </row>
    <row r="3" spans="1:14" s="101" customFormat="1" ht="34.799999999999997">
      <c r="A3" s="140" t="s">
        <v>123</v>
      </c>
      <c r="B3" s="139"/>
      <c r="C3" s="140" t="s">
        <v>124</v>
      </c>
      <c r="D3" s="140" t="s">
        <v>125</v>
      </c>
      <c r="E3" s="140"/>
      <c r="F3" s="140" t="s">
        <v>126</v>
      </c>
      <c r="G3" s="140" t="s">
        <v>127</v>
      </c>
      <c r="H3" s="141" t="s">
        <v>128</v>
      </c>
      <c r="I3" s="141" t="s">
        <v>129</v>
      </c>
      <c r="J3" s="141" t="s">
        <v>261</v>
      </c>
      <c r="K3" s="140" t="s">
        <v>130</v>
      </c>
      <c r="L3" s="141" t="s">
        <v>192</v>
      </c>
      <c r="M3" s="141" t="s">
        <v>131</v>
      </c>
      <c r="N3" s="141" t="s">
        <v>132</v>
      </c>
    </row>
    <row r="4" spans="1:14" s="146" customFormat="1" ht="34.799999999999997">
      <c r="A4" s="142" t="s">
        <v>193</v>
      </c>
      <c r="B4" s="143" t="s">
        <v>133</v>
      </c>
      <c r="C4" s="144"/>
      <c r="D4" s="144" t="s">
        <v>194</v>
      </c>
      <c r="E4" s="145" t="s">
        <v>134</v>
      </c>
      <c r="F4" s="130" t="s">
        <v>195</v>
      </c>
      <c r="G4" s="131" t="s">
        <v>196</v>
      </c>
      <c r="H4" s="131" t="s">
        <v>149</v>
      </c>
      <c r="I4" s="132" t="s">
        <v>135</v>
      </c>
      <c r="J4" s="133" t="s">
        <v>135</v>
      </c>
      <c r="K4" s="134" t="s">
        <v>137</v>
      </c>
      <c r="L4" s="131" t="s">
        <v>137</v>
      </c>
      <c r="M4" s="131" t="s">
        <v>135</v>
      </c>
      <c r="N4" s="131"/>
    </row>
    <row r="5" spans="1:14" s="146" customFormat="1" ht="34.799999999999997">
      <c r="A5" s="142" t="s">
        <v>197</v>
      </c>
      <c r="B5" s="143" t="s">
        <v>138</v>
      </c>
      <c r="C5" s="144"/>
      <c r="D5" s="144" t="s">
        <v>198</v>
      </c>
      <c r="E5" s="145" t="s">
        <v>139</v>
      </c>
      <c r="F5" s="130" t="s">
        <v>195</v>
      </c>
      <c r="G5" s="131" t="s">
        <v>196</v>
      </c>
      <c r="H5" s="131" t="s">
        <v>149</v>
      </c>
      <c r="I5" s="132" t="s">
        <v>140</v>
      </c>
      <c r="J5" s="133" t="s">
        <v>266</v>
      </c>
      <c r="K5" s="135" t="s">
        <v>136</v>
      </c>
      <c r="L5" s="131" t="s">
        <v>137</v>
      </c>
      <c r="M5" s="131" t="s">
        <v>140</v>
      </c>
      <c r="N5" s="136"/>
    </row>
    <row r="6" spans="1:14" s="146" customFormat="1" ht="34.799999999999997">
      <c r="A6" s="142" t="s">
        <v>199</v>
      </c>
      <c r="B6" s="143" t="s">
        <v>142</v>
      </c>
      <c r="C6" s="144"/>
      <c r="D6" s="144" t="s">
        <v>200</v>
      </c>
      <c r="E6" s="145" t="s">
        <v>201</v>
      </c>
      <c r="F6" s="130" t="s">
        <v>202</v>
      </c>
      <c r="G6" s="131" t="s">
        <v>196</v>
      </c>
      <c r="H6" s="131" t="s">
        <v>146</v>
      </c>
      <c r="I6" s="132" t="s">
        <v>186</v>
      </c>
      <c r="J6" s="133" t="s">
        <v>186</v>
      </c>
      <c r="K6" s="134" t="s">
        <v>137</v>
      </c>
      <c r="L6" s="131" t="s">
        <v>137</v>
      </c>
      <c r="M6" s="131" t="s">
        <v>186</v>
      </c>
      <c r="N6" s="131"/>
    </row>
    <row r="7" spans="1:14" s="146" customFormat="1" ht="52.2">
      <c r="A7" s="142" t="s">
        <v>203</v>
      </c>
      <c r="B7" s="143" t="s">
        <v>144</v>
      </c>
      <c r="C7" s="144"/>
      <c r="D7" s="144" t="s">
        <v>204</v>
      </c>
      <c r="E7" s="145" t="s">
        <v>205</v>
      </c>
      <c r="F7" s="130" t="s">
        <v>195</v>
      </c>
      <c r="G7" s="131" t="s">
        <v>196</v>
      </c>
      <c r="H7" s="131" t="s">
        <v>146</v>
      </c>
      <c r="I7" s="132" t="s">
        <v>151</v>
      </c>
      <c r="J7" s="133" t="s">
        <v>151</v>
      </c>
      <c r="K7" s="135" t="s">
        <v>137</v>
      </c>
      <c r="L7" s="131" t="s">
        <v>137</v>
      </c>
      <c r="M7" s="131" t="s">
        <v>151</v>
      </c>
      <c r="N7" s="136"/>
    </row>
    <row r="8" spans="1:14" s="146" customFormat="1" ht="34.799999999999997">
      <c r="A8" s="142" t="s">
        <v>206</v>
      </c>
      <c r="B8" s="143" t="s">
        <v>207</v>
      </c>
      <c r="C8" s="144"/>
      <c r="D8" s="144" t="s">
        <v>208</v>
      </c>
      <c r="E8" s="145" t="s">
        <v>209</v>
      </c>
      <c r="F8" s="130" t="s">
        <v>202</v>
      </c>
      <c r="G8" s="131" t="s">
        <v>196</v>
      </c>
      <c r="H8" s="131" t="s">
        <v>149</v>
      </c>
      <c r="I8" s="132" t="s">
        <v>148</v>
      </c>
      <c r="J8" s="133" t="s">
        <v>147</v>
      </c>
      <c r="K8" s="135" t="s">
        <v>136</v>
      </c>
      <c r="L8" s="131" t="s">
        <v>137</v>
      </c>
      <c r="M8" s="131" t="s">
        <v>148</v>
      </c>
      <c r="N8" s="131"/>
    </row>
    <row r="9" spans="1:14" s="146" customFormat="1" ht="52.2">
      <c r="A9" s="142" t="s">
        <v>210</v>
      </c>
      <c r="B9" s="143" t="s">
        <v>211</v>
      </c>
      <c r="C9" s="144"/>
      <c r="D9" s="144" t="s">
        <v>212</v>
      </c>
      <c r="E9" s="145" t="s">
        <v>150</v>
      </c>
      <c r="F9" s="130" t="s">
        <v>202</v>
      </c>
      <c r="G9" s="131" t="s">
        <v>196</v>
      </c>
      <c r="H9" s="131" t="s">
        <v>146</v>
      </c>
      <c r="I9" s="132" t="s">
        <v>151</v>
      </c>
      <c r="J9" s="133" t="s">
        <v>151</v>
      </c>
      <c r="K9" s="135" t="s">
        <v>137</v>
      </c>
      <c r="L9" s="131" t="s">
        <v>137</v>
      </c>
      <c r="M9" s="131" t="s">
        <v>151</v>
      </c>
      <c r="N9" s="136"/>
    </row>
    <row r="10" spans="1:14" s="146" customFormat="1" ht="34.799999999999997">
      <c r="A10" s="142" t="s">
        <v>213</v>
      </c>
      <c r="B10" s="143" t="s">
        <v>152</v>
      </c>
      <c r="C10" s="144"/>
      <c r="D10" s="144" t="s">
        <v>214</v>
      </c>
      <c r="E10" s="145" t="s">
        <v>215</v>
      </c>
      <c r="F10" s="130" t="s">
        <v>202</v>
      </c>
      <c r="G10" s="131" t="s">
        <v>196</v>
      </c>
      <c r="H10" s="131" t="s">
        <v>146</v>
      </c>
      <c r="I10" s="132" t="s">
        <v>153</v>
      </c>
      <c r="J10" s="133" t="s">
        <v>153</v>
      </c>
      <c r="K10" s="135" t="s">
        <v>137</v>
      </c>
      <c r="L10" s="131" t="s">
        <v>137</v>
      </c>
      <c r="M10" s="131" t="s">
        <v>153</v>
      </c>
      <c r="N10" s="136"/>
    </row>
    <row r="11" spans="1:14" s="146" customFormat="1" ht="52.2">
      <c r="A11" s="142" t="s">
        <v>216</v>
      </c>
      <c r="B11" s="143" t="s">
        <v>154</v>
      </c>
      <c r="C11" s="144"/>
      <c r="D11" s="144" t="s">
        <v>217</v>
      </c>
      <c r="E11" s="145" t="s">
        <v>218</v>
      </c>
      <c r="F11" s="130" t="s">
        <v>202</v>
      </c>
      <c r="G11" s="131" t="s">
        <v>196</v>
      </c>
      <c r="H11" s="131" t="s">
        <v>149</v>
      </c>
      <c r="I11" s="132" t="s">
        <v>155</v>
      </c>
      <c r="J11" s="133" t="s">
        <v>155</v>
      </c>
      <c r="K11" s="135" t="s">
        <v>137</v>
      </c>
      <c r="L11" s="131" t="s">
        <v>137</v>
      </c>
      <c r="M11" s="131" t="s">
        <v>155</v>
      </c>
      <c r="N11" s="136"/>
    </row>
    <row r="12" spans="1:14" s="146" customFormat="1" ht="34.799999999999997">
      <c r="A12" s="142" t="s">
        <v>219</v>
      </c>
      <c r="B12" s="143" t="s">
        <v>220</v>
      </c>
      <c r="C12" s="144"/>
      <c r="D12" s="144" t="s">
        <v>221</v>
      </c>
      <c r="E12" s="145" t="s">
        <v>222</v>
      </c>
      <c r="F12" s="130" t="s">
        <v>202</v>
      </c>
      <c r="G12" s="131" t="s">
        <v>196</v>
      </c>
      <c r="H12" s="131" t="s">
        <v>149</v>
      </c>
      <c r="I12" s="132" t="s">
        <v>156</v>
      </c>
      <c r="J12" s="133" t="s">
        <v>157</v>
      </c>
      <c r="K12" s="135" t="s">
        <v>136</v>
      </c>
      <c r="L12" s="131" t="s">
        <v>137</v>
      </c>
      <c r="M12" s="131" t="s">
        <v>156</v>
      </c>
      <c r="N12" s="131"/>
    </row>
    <row r="13" spans="1:14" s="146" customFormat="1" ht="52.2">
      <c r="A13" s="142" t="s">
        <v>264</v>
      </c>
      <c r="B13" s="143" t="s">
        <v>271</v>
      </c>
      <c r="C13" s="144"/>
      <c r="D13" s="144"/>
      <c r="E13" s="145"/>
      <c r="F13" s="130" t="s">
        <v>195</v>
      </c>
      <c r="G13" s="131" t="s">
        <v>196</v>
      </c>
      <c r="H13" s="131" t="s">
        <v>137</v>
      </c>
      <c r="I13" s="132" t="s">
        <v>137</v>
      </c>
      <c r="J13" s="133" t="s">
        <v>137</v>
      </c>
      <c r="K13" s="135" t="s">
        <v>137</v>
      </c>
      <c r="L13" s="131" t="s">
        <v>148</v>
      </c>
      <c r="M13" s="131" t="s">
        <v>148</v>
      </c>
      <c r="N13" s="131" t="s">
        <v>273</v>
      </c>
    </row>
    <row r="14" spans="1:14" s="146" customFormat="1" ht="52.2">
      <c r="A14" s="142" t="s">
        <v>223</v>
      </c>
      <c r="B14" s="143" t="s">
        <v>158</v>
      </c>
      <c r="C14" s="144"/>
      <c r="D14" s="144" t="s">
        <v>265</v>
      </c>
      <c r="E14" s="145" t="s">
        <v>272</v>
      </c>
      <c r="F14" s="130" t="s">
        <v>202</v>
      </c>
      <c r="G14" s="131" t="s">
        <v>225</v>
      </c>
      <c r="H14" s="131" t="s">
        <v>149</v>
      </c>
      <c r="I14" s="132" t="s">
        <v>160</v>
      </c>
      <c r="J14" s="133" t="s">
        <v>163</v>
      </c>
      <c r="K14" s="135" t="s">
        <v>149</v>
      </c>
      <c r="L14" s="131" t="s">
        <v>137</v>
      </c>
      <c r="M14" s="131" t="s">
        <v>160</v>
      </c>
      <c r="N14" s="131"/>
    </row>
    <row r="15" spans="1:14" s="146" customFormat="1" ht="52.2">
      <c r="A15" s="142" t="s">
        <v>226</v>
      </c>
      <c r="B15" s="143" t="s">
        <v>161</v>
      </c>
      <c r="C15" s="144"/>
      <c r="D15" s="144" t="s">
        <v>265</v>
      </c>
      <c r="E15" s="145" t="s">
        <v>272</v>
      </c>
      <c r="F15" s="130" t="s">
        <v>202</v>
      </c>
      <c r="G15" s="131" t="s">
        <v>225</v>
      </c>
      <c r="H15" s="131" t="s">
        <v>149</v>
      </c>
      <c r="I15" s="132" t="s">
        <v>162</v>
      </c>
      <c r="J15" s="133" t="s">
        <v>267</v>
      </c>
      <c r="K15" s="135" t="s">
        <v>149</v>
      </c>
      <c r="L15" s="131" t="s">
        <v>137</v>
      </c>
      <c r="M15" s="131" t="s">
        <v>162</v>
      </c>
      <c r="N15" s="136"/>
    </row>
    <row r="16" spans="1:14" s="146" customFormat="1" ht="52.2">
      <c r="A16" s="142" t="s">
        <v>228</v>
      </c>
      <c r="B16" s="143" t="s">
        <v>164</v>
      </c>
      <c r="C16" s="144"/>
      <c r="D16" s="144" t="s">
        <v>229</v>
      </c>
      <c r="E16" s="145" t="s">
        <v>165</v>
      </c>
      <c r="F16" s="130" t="s">
        <v>195</v>
      </c>
      <c r="G16" s="131" t="s">
        <v>225</v>
      </c>
      <c r="H16" s="131" t="s">
        <v>149</v>
      </c>
      <c r="I16" s="132" t="s">
        <v>166</v>
      </c>
      <c r="J16" s="133" t="s">
        <v>268</v>
      </c>
      <c r="K16" s="135" t="s">
        <v>149</v>
      </c>
      <c r="L16" s="131" t="s">
        <v>137</v>
      </c>
      <c r="M16" s="131" t="s">
        <v>166</v>
      </c>
      <c r="N16" s="136"/>
    </row>
    <row r="17" spans="1:14" s="146" customFormat="1" ht="34.799999999999997">
      <c r="A17" s="142" t="s">
        <v>230</v>
      </c>
      <c r="B17" s="143" t="s">
        <v>168</v>
      </c>
      <c r="C17" s="144"/>
      <c r="D17" s="144" t="s">
        <v>231</v>
      </c>
      <c r="E17" s="145" t="s">
        <v>169</v>
      </c>
      <c r="F17" s="130" t="s">
        <v>195</v>
      </c>
      <c r="G17" s="131" t="s">
        <v>225</v>
      </c>
      <c r="H17" s="131" t="s">
        <v>149</v>
      </c>
      <c r="I17" s="132" t="s">
        <v>167</v>
      </c>
      <c r="J17" s="133" t="s">
        <v>167</v>
      </c>
      <c r="K17" s="135" t="s">
        <v>137</v>
      </c>
      <c r="L17" s="131" t="s">
        <v>137</v>
      </c>
      <c r="M17" s="131" t="s">
        <v>167</v>
      </c>
      <c r="N17" s="136"/>
    </row>
    <row r="18" spans="1:14" s="146" customFormat="1" ht="34.799999999999997">
      <c r="A18" s="142" t="s">
        <v>232</v>
      </c>
      <c r="B18" s="143" t="s">
        <v>170</v>
      </c>
      <c r="C18" s="144"/>
      <c r="D18" s="144" t="s">
        <v>233</v>
      </c>
      <c r="E18" s="145" t="s">
        <v>234</v>
      </c>
      <c r="F18" s="130" t="s">
        <v>202</v>
      </c>
      <c r="G18" s="131" t="s">
        <v>196</v>
      </c>
      <c r="H18" s="131" t="s">
        <v>146</v>
      </c>
      <c r="I18" s="132" t="s">
        <v>145</v>
      </c>
      <c r="J18" s="133" t="s">
        <v>145</v>
      </c>
      <c r="K18" s="134" t="s">
        <v>137</v>
      </c>
      <c r="L18" s="131" t="s">
        <v>137</v>
      </c>
      <c r="M18" s="131" t="s">
        <v>145</v>
      </c>
      <c r="N18" s="131"/>
    </row>
    <row r="19" spans="1:14" s="146" customFormat="1" ht="52.2">
      <c r="A19" s="142" t="s">
        <v>235</v>
      </c>
      <c r="B19" s="143" t="s">
        <v>174</v>
      </c>
      <c r="C19" s="144"/>
      <c r="D19" s="144" t="s">
        <v>236</v>
      </c>
      <c r="E19" s="145" t="s">
        <v>175</v>
      </c>
      <c r="F19" s="130" t="s">
        <v>195</v>
      </c>
      <c r="G19" s="131" t="s">
        <v>196</v>
      </c>
      <c r="H19" s="131" t="s">
        <v>153</v>
      </c>
      <c r="I19" s="132" t="s">
        <v>176</v>
      </c>
      <c r="J19" s="133" t="s">
        <v>269</v>
      </c>
      <c r="K19" s="134" t="s">
        <v>141</v>
      </c>
      <c r="L19" s="131" t="s">
        <v>137</v>
      </c>
      <c r="M19" s="131" t="s">
        <v>176</v>
      </c>
      <c r="N19" s="151"/>
    </row>
    <row r="20" spans="1:14" s="146" customFormat="1" ht="52.2">
      <c r="A20" s="142" t="s">
        <v>237</v>
      </c>
      <c r="B20" s="143" t="s">
        <v>171</v>
      </c>
      <c r="C20" s="144"/>
      <c r="D20" s="147" t="s">
        <v>238</v>
      </c>
      <c r="E20" s="145" t="s">
        <v>172</v>
      </c>
      <c r="F20" s="130" t="s">
        <v>202</v>
      </c>
      <c r="G20" s="131" t="s">
        <v>196</v>
      </c>
      <c r="H20" s="131" t="s">
        <v>149</v>
      </c>
      <c r="I20" s="132" t="s">
        <v>173</v>
      </c>
      <c r="J20" s="133" t="s">
        <v>173</v>
      </c>
      <c r="K20" s="134" t="s">
        <v>137</v>
      </c>
      <c r="L20" s="131" t="s">
        <v>137</v>
      </c>
      <c r="M20" s="131" t="s">
        <v>173</v>
      </c>
      <c r="N20" s="131"/>
    </row>
    <row r="21" spans="1:14" s="146" customFormat="1" ht="69.599999999999994">
      <c r="A21" s="142" t="s">
        <v>239</v>
      </c>
      <c r="B21" s="143" t="s">
        <v>177</v>
      </c>
      <c r="C21" s="144"/>
      <c r="D21" s="144" t="s">
        <v>240</v>
      </c>
      <c r="E21" s="145" t="s">
        <v>165</v>
      </c>
      <c r="F21" s="130" t="s">
        <v>202</v>
      </c>
      <c r="G21" s="131" t="s">
        <v>225</v>
      </c>
      <c r="H21" s="131" t="s">
        <v>149</v>
      </c>
      <c r="I21" s="132" t="s">
        <v>241</v>
      </c>
      <c r="J21" s="133" t="s">
        <v>270</v>
      </c>
      <c r="K21" s="135" t="s">
        <v>153</v>
      </c>
      <c r="L21" s="131" t="s">
        <v>137</v>
      </c>
      <c r="M21" s="131" t="s">
        <v>241</v>
      </c>
      <c r="N21" s="131" t="s">
        <v>274</v>
      </c>
    </row>
    <row r="22" spans="1:14" s="146" customFormat="1" ht="34.799999999999997">
      <c r="A22" s="142" t="s">
        <v>242</v>
      </c>
      <c r="B22" s="143" t="s">
        <v>178</v>
      </c>
      <c r="C22" s="144"/>
      <c r="D22" s="144" t="s">
        <v>243</v>
      </c>
      <c r="E22" s="145" t="s">
        <v>179</v>
      </c>
      <c r="F22" s="130" t="s">
        <v>202</v>
      </c>
      <c r="G22" s="131" t="s">
        <v>225</v>
      </c>
      <c r="H22" s="131" t="s">
        <v>149</v>
      </c>
      <c r="I22" s="132" t="s">
        <v>244</v>
      </c>
      <c r="J22" s="133" t="s">
        <v>147</v>
      </c>
      <c r="K22" s="135" t="s">
        <v>149</v>
      </c>
      <c r="L22" s="131" t="s">
        <v>137</v>
      </c>
      <c r="M22" s="131" t="s">
        <v>244</v>
      </c>
      <c r="N22" s="136"/>
    </row>
    <row r="23" spans="1:14" s="146" customFormat="1" ht="34.799999999999997">
      <c r="A23" s="142" t="s">
        <v>245</v>
      </c>
      <c r="B23" s="143" t="s">
        <v>180</v>
      </c>
      <c r="C23" s="144"/>
      <c r="D23" s="147"/>
      <c r="E23" s="145"/>
      <c r="F23" s="130" t="s">
        <v>195</v>
      </c>
      <c r="G23" s="131" t="s">
        <v>225</v>
      </c>
      <c r="H23" s="131" t="s">
        <v>149</v>
      </c>
      <c r="I23" s="132" t="s">
        <v>181</v>
      </c>
      <c r="J23" s="133" t="s">
        <v>181</v>
      </c>
      <c r="K23" s="135" t="s">
        <v>137</v>
      </c>
      <c r="L23" s="131" t="s">
        <v>137</v>
      </c>
      <c r="M23" s="131" t="s">
        <v>181</v>
      </c>
      <c r="N23" s="136"/>
    </row>
    <row r="24" spans="1:14" s="146" customFormat="1" ht="34.799999999999997">
      <c r="A24" s="142" t="s">
        <v>246</v>
      </c>
      <c r="B24" s="143" t="s">
        <v>182</v>
      </c>
      <c r="C24" s="144"/>
      <c r="D24" s="144" t="s">
        <v>247</v>
      </c>
      <c r="E24" s="145" t="s">
        <v>169</v>
      </c>
      <c r="F24" s="130" t="s">
        <v>202</v>
      </c>
      <c r="G24" s="131" t="s">
        <v>225</v>
      </c>
      <c r="H24" s="131" t="s">
        <v>149</v>
      </c>
      <c r="I24" s="132" t="s">
        <v>143</v>
      </c>
      <c r="J24" s="133" t="s">
        <v>143</v>
      </c>
      <c r="K24" s="134" t="s">
        <v>137</v>
      </c>
      <c r="L24" s="131" t="s">
        <v>137</v>
      </c>
      <c r="M24" s="131" t="s">
        <v>143</v>
      </c>
      <c r="N24" s="151"/>
    </row>
    <row r="25" spans="1:14" s="146" customFormat="1" ht="34.799999999999997">
      <c r="A25" s="142" t="s">
        <v>248</v>
      </c>
      <c r="B25" s="143" t="s">
        <v>183</v>
      </c>
      <c r="C25" s="144"/>
      <c r="D25" s="144" t="s">
        <v>249</v>
      </c>
      <c r="E25" s="145" t="s">
        <v>184</v>
      </c>
      <c r="F25" s="130" t="s">
        <v>202</v>
      </c>
      <c r="G25" s="131" t="s">
        <v>196</v>
      </c>
      <c r="H25" s="131" t="s">
        <v>146</v>
      </c>
      <c r="I25" s="132" t="s">
        <v>155</v>
      </c>
      <c r="J25" s="133" t="s">
        <v>155</v>
      </c>
      <c r="K25" s="135" t="s">
        <v>137</v>
      </c>
      <c r="L25" s="131" t="s">
        <v>137</v>
      </c>
      <c r="M25" s="131" t="s">
        <v>155</v>
      </c>
      <c r="N25" s="136"/>
    </row>
    <row r="26" spans="1:14" s="146" customFormat="1" ht="36">
      <c r="A26" s="142" t="s">
        <v>250</v>
      </c>
      <c r="B26" s="143" t="s">
        <v>187</v>
      </c>
      <c r="C26" s="144"/>
      <c r="D26" s="147" t="s">
        <v>251</v>
      </c>
      <c r="E26" s="145" t="s">
        <v>188</v>
      </c>
      <c r="F26" s="130" t="s">
        <v>202</v>
      </c>
      <c r="G26" s="131" t="s">
        <v>196</v>
      </c>
      <c r="H26" s="131" t="s">
        <v>146</v>
      </c>
      <c r="I26" s="132" t="s">
        <v>189</v>
      </c>
      <c r="J26" s="133" t="s">
        <v>185</v>
      </c>
      <c r="K26" s="135" t="s">
        <v>146</v>
      </c>
      <c r="L26" s="131" t="s">
        <v>137</v>
      </c>
      <c r="M26" s="131" t="s">
        <v>189</v>
      </c>
      <c r="N26" s="131"/>
    </row>
    <row r="27" spans="1:14" s="146" customFormat="1" ht="69.599999999999994">
      <c r="A27" s="142" t="s">
        <v>252</v>
      </c>
      <c r="B27" s="143" t="s">
        <v>253</v>
      </c>
      <c r="C27" s="144"/>
      <c r="D27" s="147" t="s">
        <v>254</v>
      </c>
      <c r="E27" s="145" t="s">
        <v>255</v>
      </c>
      <c r="F27" s="130" t="s">
        <v>202</v>
      </c>
      <c r="G27" s="131" t="s">
        <v>196</v>
      </c>
      <c r="H27" s="131" t="s">
        <v>146</v>
      </c>
      <c r="I27" s="132" t="s">
        <v>148</v>
      </c>
      <c r="J27" s="133" t="s">
        <v>147</v>
      </c>
      <c r="K27" s="135" t="s">
        <v>136</v>
      </c>
      <c r="L27" s="131" t="s">
        <v>137</v>
      </c>
      <c r="M27" s="131" t="s">
        <v>148</v>
      </c>
      <c r="N27" s="131" t="s">
        <v>274</v>
      </c>
    </row>
  </sheetData>
  <autoFilter ref="A3:T26" xr:uid="{33DC73B7-6856-4891-AFA8-CAADC47B25CB}"/>
  <pageMargins left="0.1" right="0.1" top="0.1" bottom="0.1" header="0.1" footer="0.1"/>
  <pageSetup paperSize="9" scale="5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0C126-5E41-4312-896C-665CE9FEB9DF}">
  <sheetPr>
    <pageSetUpPr fitToPage="1"/>
  </sheetPr>
  <dimension ref="A1:N26"/>
  <sheetViews>
    <sheetView view="pageBreakPreview" zoomScale="70" zoomScaleNormal="115" zoomScaleSheetLayoutView="70" workbookViewId="0">
      <selection activeCell="B4" sqref="B4:B26"/>
    </sheetView>
  </sheetViews>
  <sheetFormatPr defaultColWidth="9.109375" defaultRowHeight="18"/>
  <cols>
    <col min="1" max="1" width="29.5546875" style="100" customWidth="1"/>
    <col min="2" max="2" width="30.109375" style="100" bestFit="1" customWidth="1"/>
    <col min="3" max="3" width="12.88671875" style="100" bestFit="1" customWidth="1"/>
    <col min="4" max="4" width="29.5546875" style="100" bestFit="1" customWidth="1"/>
    <col min="5" max="5" width="32.5546875" style="101" hidden="1" customWidth="1"/>
    <col min="6" max="6" width="13.33203125" style="100" customWidth="1"/>
    <col min="7" max="7" width="10.5546875" style="100" customWidth="1"/>
    <col min="8" max="8" width="14" style="100" customWidth="1"/>
    <col min="9" max="9" width="16.33203125" style="100" customWidth="1"/>
    <col min="10" max="10" width="13.5546875" style="100" customWidth="1"/>
    <col min="11" max="11" width="14.88671875" style="175" customWidth="1"/>
    <col min="12" max="13" width="13.33203125" style="100" customWidth="1"/>
    <col min="14" max="14" width="25.109375" style="100" customWidth="1"/>
    <col min="15" max="16384" width="9.109375" style="100"/>
  </cols>
  <sheetData>
    <row r="1" spans="1:14" s="150" customFormat="1" ht="31.2">
      <c r="A1" s="148" t="str">
        <f>'ALOE WASH + COCONUT MILK'!$D$7</f>
        <v>SS25CT038</v>
      </c>
      <c r="B1" s="149"/>
      <c r="C1" s="149"/>
      <c r="D1" s="148"/>
      <c r="E1" s="148"/>
      <c r="F1" s="149"/>
      <c r="G1" s="149"/>
      <c r="H1" s="149"/>
      <c r="I1" s="149"/>
      <c r="J1" s="149"/>
      <c r="K1" s="149"/>
      <c r="L1" s="149"/>
      <c r="M1" s="149"/>
      <c r="N1" s="149"/>
    </row>
    <row r="2" spans="1:14">
      <c r="A2" s="137" t="s">
        <v>191</v>
      </c>
      <c r="B2" s="138"/>
      <c r="C2" s="138"/>
      <c r="D2" s="138"/>
      <c r="E2" s="139"/>
      <c r="F2" s="138"/>
      <c r="G2" s="138"/>
      <c r="H2" s="138"/>
      <c r="I2" s="138"/>
      <c r="J2" s="138"/>
      <c r="K2" s="138"/>
      <c r="L2" s="138"/>
      <c r="M2" s="138"/>
      <c r="N2" s="138"/>
    </row>
    <row r="3" spans="1:14" s="101" customFormat="1" ht="34.799999999999997">
      <c r="A3" s="140" t="s">
        <v>123</v>
      </c>
      <c r="B3" s="139"/>
      <c r="C3" s="140" t="s">
        <v>124</v>
      </c>
      <c r="D3" s="140" t="s">
        <v>125</v>
      </c>
      <c r="E3" s="140"/>
      <c r="F3" s="140" t="s">
        <v>126</v>
      </c>
      <c r="G3" s="140" t="s">
        <v>127</v>
      </c>
      <c r="H3" s="141" t="s">
        <v>128</v>
      </c>
      <c r="I3" s="141" t="s">
        <v>129</v>
      </c>
      <c r="J3" s="141" t="s">
        <v>263</v>
      </c>
      <c r="K3" s="140" t="s">
        <v>130</v>
      </c>
      <c r="L3" s="141" t="s">
        <v>192</v>
      </c>
      <c r="M3" s="141" t="s">
        <v>131</v>
      </c>
      <c r="N3" s="141" t="s">
        <v>132</v>
      </c>
    </row>
    <row r="4" spans="1:14" s="146" customFormat="1" ht="34.799999999999997">
      <c r="A4" s="142" t="s">
        <v>193</v>
      </c>
      <c r="B4" s="143" t="s">
        <v>133</v>
      </c>
      <c r="C4" s="144"/>
      <c r="D4" s="144" t="s">
        <v>194</v>
      </c>
      <c r="E4" s="145" t="s">
        <v>134</v>
      </c>
      <c r="F4" s="130" t="s">
        <v>195</v>
      </c>
      <c r="G4" s="131" t="s">
        <v>196</v>
      </c>
      <c r="H4" s="131" t="s">
        <v>149</v>
      </c>
      <c r="I4" s="132" t="s">
        <v>135</v>
      </c>
      <c r="J4" s="174">
        <v>27.75</v>
      </c>
      <c r="K4" s="174">
        <v>0.25</v>
      </c>
      <c r="L4" s="171"/>
      <c r="M4" s="171"/>
      <c r="N4" s="171"/>
    </row>
    <row r="5" spans="1:14" s="146" customFormat="1" ht="34.799999999999997">
      <c r="A5" s="142" t="s">
        <v>197</v>
      </c>
      <c r="B5" s="143" t="s">
        <v>138</v>
      </c>
      <c r="C5" s="144"/>
      <c r="D5" s="144" t="s">
        <v>198</v>
      </c>
      <c r="E5" s="145" t="s">
        <v>139</v>
      </c>
      <c r="F5" s="130" t="s">
        <v>195</v>
      </c>
      <c r="G5" s="131" t="s">
        <v>196</v>
      </c>
      <c r="H5" s="131" t="s">
        <v>149</v>
      </c>
      <c r="I5" s="132" t="s">
        <v>140</v>
      </c>
      <c r="J5" s="174">
        <v>26.75</v>
      </c>
      <c r="K5" s="174">
        <v>0</v>
      </c>
      <c r="L5" s="171"/>
      <c r="M5" s="171"/>
      <c r="N5" s="172"/>
    </row>
    <row r="6" spans="1:14" s="146" customFormat="1" ht="34.799999999999997">
      <c r="A6" s="142" t="s">
        <v>199</v>
      </c>
      <c r="B6" s="143" t="s">
        <v>142</v>
      </c>
      <c r="C6" s="144"/>
      <c r="D6" s="144" t="s">
        <v>200</v>
      </c>
      <c r="E6" s="145" t="s">
        <v>201</v>
      </c>
      <c r="F6" s="130" t="s">
        <v>202</v>
      </c>
      <c r="G6" s="131" t="s">
        <v>196</v>
      </c>
      <c r="H6" s="131" t="s">
        <v>146</v>
      </c>
      <c r="I6" s="132" t="s">
        <v>186</v>
      </c>
      <c r="J6" s="174">
        <v>4.25</v>
      </c>
      <c r="K6" s="174">
        <v>0</v>
      </c>
      <c r="L6" s="171"/>
      <c r="M6" s="171"/>
      <c r="N6" s="171"/>
    </row>
    <row r="7" spans="1:14" s="146" customFormat="1" ht="52.2">
      <c r="A7" s="142" t="s">
        <v>203</v>
      </c>
      <c r="B7" s="143" t="s">
        <v>144</v>
      </c>
      <c r="C7" s="144"/>
      <c r="D7" s="144" t="s">
        <v>204</v>
      </c>
      <c r="E7" s="145" t="s">
        <v>205</v>
      </c>
      <c r="F7" s="130" t="s">
        <v>195</v>
      </c>
      <c r="G7" s="131" t="s">
        <v>196</v>
      </c>
      <c r="H7" s="131" t="s">
        <v>146</v>
      </c>
      <c r="I7" s="132" t="s">
        <v>151</v>
      </c>
      <c r="J7" s="174">
        <v>0.75</v>
      </c>
      <c r="K7" s="174">
        <v>0</v>
      </c>
      <c r="L7" s="171"/>
      <c r="M7" s="171"/>
      <c r="N7" s="172"/>
    </row>
    <row r="8" spans="1:14" s="146" customFormat="1" ht="34.799999999999997">
      <c r="A8" s="142" t="s">
        <v>206</v>
      </c>
      <c r="B8" s="143" t="s">
        <v>207</v>
      </c>
      <c r="C8" s="144"/>
      <c r="D8" s="144" t="s">
        <v>208</v>
      </c>
      <c r="E8" s="145" t="s">
        <v>209</v>
      </c>
      <c r="F8" s="130" t="s">
        <v>202</v>
      </c>
      <c r="G8" s="131" t="s">
        <v>196</v>
      </c>
      <c r="H8" s="131" t="s">
        <v>149</v>
      </c>
      <c r="I8" s="132" t="s">
        <v>148</v>
      </c>
      <c r="J8" s="174">
        <v>6.75</v>
      </c>
      <c r="K8" s="174">
        <v>-0.25</v>
      </c>
      <c r="L8" s="171"/>
      <c r="M8" s="171"/>
      <c r="N8" s="171"/>
    </row>
    <row r="9" spans="1:14" s="146" customFormat="1" ht="52.2">
      <c r="A9" s="142" t="s">
        <v>210</v>
      </c>
      <c r="B9" s="143" t="s">
        <v>211</v>
      </c>
      <c r="C9" s="144"/>
      <c r="D9" s="144" t="s">
        <v>212</v>
      </c>
      <c r="E9" s="145" t="s">
        <v>150</v>
      </c>
      <c r="F9" s="130" t="s">
        <v>202</v>
      </c>
      <c r="G9" s="131" t="s">
        <v>196</v>
      </c>
      <c r="H9" s="131" t="s">
        <v>146</v>
      </c>
      <c r="I9" s="132" t="s">
        <v>151</v>
      </c>
      <c r="J9" s="174">
        <v>0.75</v>
      </c>
      <c r="K9" s="174">
        <v>0</v>
      </c>
      <c r="L9" s="171"/>
      <c r="M9" s="171"/>
      <c r="N9" s="172"/>
    </row>
    <row r="10" spans="1:14" s="146" customFormat="1" ht="34.799999999999997">
      <c r="A10" s="142" t="s">
        <v>213</v>
      </c>
      <c r="B10" s="143" t="s">
        <v>152</v>
      </c>
      <c r="C10" s="144"/>
      <c r="D10" s="144" t="s">
        <v>214</v>
      </c>
      <c r="E10" s="145" t="s">
        <v>215</v>
      </c>
      <c r="F10" s="130" t="s">
        <v>202</v>
      </c>
      <c r="G10" s="131" t="s">
        <v>196</v>
      </c>
      <c r="H10" s="131" t="s">
        <v>146</v>
      </c>
      <c r="I10" s="132" t="s">
        <v>153</v>
      </c>
      <c r="J10" s="174">
        <v>0.5</v>
      </c>
      <c r="K10" s="174">
        <v>0</v>
      </c>
      <c r="L10" s="171"/>
      <c r="M10" s="171"/>
      <c r="N10" s="172"/>
    </row>
    <row r="11" spans="1:14" s="146" customFormat="1" ht="52.2">
      <c r="A11" s="142" t="s">
        <v>216</v>
      </c>
      <c r="B11" s="143" t="s">
        <v>154</v>
      </c>
      <c r="C11" s="144"/>
      <c r="D11" s="144" t="s">
        <v>217</v>
      </c>
      <c r="E11" s="145" t="s">
        <v>218</v>
      </c>
      <c r="F11" s="130" t="s">
        <v>202</v>
      </c>
      <c r="G11" s="131" t="s">
        <v>196</v>
      </c>
      <c r="H11" s="131" t="s">
        <v>149</v>
      </c>
      <c r="I11" s="132" t="s">
        <v>155</v>
      </c>
      <c r="J11" s="174">
        <v>1.875</v>
      </c>
      <c r="K11" s="174">
        <v>-0.125</v>
      </c>
      <c r="L11" s="171"/>
      <c r="M11" s="171"/>
      <c r="N11" s="172"/>
    </row>
    <row r="12" spans="1:14" s="146" customFormat="1" ht="34.799999999999997">
      <c r="A12" s="142" t="s">
        <v>219</v>
      </c>
      <c r="B12" s="143" t="s">
        <v>220</v>
      </c>
      <c r="C12" s="144"/>
      <c r="D12" s="144" t="s">
        <v>221</v>
      </c>
      <c r="E12" s="145" t="s">
        <v>222</v>
      </c>
      <c r="F12" s="130" t="s">
        <v>202</v>
      </c>
      <c r="G12" s="131" t="s">
        <v>196</v>
      </c>
      <c r="H12" s="131" t="s">
        <v>149</v>
      </c>
      <c r="I12" s="132" t="s">
        <v>156</v>
      </c>
      <c r="J12" s="174">
        <v>17.75</v>
      </c>
      <c r="K12" s="174">
        <v>-0.25</v>
      </c>
      <c r="L12" s="171"/>
      <c r="M12" s="171"/>
      <c r="N12" s="171"/>
    </row>
    <row r="13" spans="1:14" s="146" customFormat="1" ht="52.2">
      <c r="A13" s="142" t="s">
        <v>223</v>
      </c>
      <c r="B13" s="143" t="s">
        <v>158</v>
      </c>
      <c r="C13" s="144"/>
      <c r="D13" s="144" t="s">
        <v>224</v>
      </c>
      <c r="E13" s="145" t="s">
        <v>159</v>
      </c>
      <c r="F13" s="130" t="s">
        <v>202</v>
      </c>
      <c r="G13" s="131" t="s">
        <v>225</v>
      </c>
      <c r="H13" s="131" t="s">
        <v>149</v>
      </c>
      <c r="I13" s="132" t="s">
        <v>160</v>
      </c>
      <c r="J13" s="174">
        <v>16</v>
      </c>
      <c r="K13" s="174">
        <v>0.25</v>
      </c>
      <c r="L13" s="171"/>
      <c r="M13" s="171"/>
      <c r="N13" s="171"/>
    </row>
    <row r="14" spans="1:14" s="146" customFormat="1" ht="52.2">
      <c r="A14" s="142" t="s">
        <v>226</v>
      </c>
      <c r="B14" s="143" t="s">
        <v>161</v>
      </c>
      <c r="C14" s="144"/>
      <c r="D14" s="144" t="s">
        <v>227</v>
      </c>
      <c r="E14" s="145" t="s">
        <v>159</v>
      </c>
      <c r="F14" s="130" t="s">
        <v>202</v>
      </c>
      <c r="G14" s="131" t="s">
        <v>225</v>
      </c>
      <c r="H14" s="131" t="s">
        <v>149</v>
      </c>
      <c r="I14" s="132" t="s">
        <v>162</v>
      </c>
      <c r="J14" s="174">
        <v>16.375</v>
      </c>
      <c r="K14" s="174">
        <v>0.125</v>
      </c>
      <c r="L14" s="171"/>
      <c r="M14" s="171"/>
      <c r="N14" s="171"/>
    </row>
    <row r="15" spans="1:14" s="146" customFormat="1" ht="52.2">
      <c r="A15" s="142" t="s">
        <v>228</v>
      </c>
      <c r="B15" s="143" t="s">
        <v>164</v>
      </c>
      <c r="C15" s="144"/>
      <c r="D15" s="144" t="s">
        <v>229</v>
      </c>
      <c r="E15" s="145" t="s">
        <v>165</v>
      </c>
      <c r="F15" s="130" t="s">
        <v>195</v>
      </c>
      <c r="G15" s="131" t="s">
        <v>225</v>
      </c>
      <c r="H15" s="131" t="s">
        <v>149</v>
      </c>
      <c r="I15" s="132" t="s">
        <v>166</v>
      </c>
      <c r="J15" s="174">
        <v>21.25</v>
      </c>
      <c r="K15" s="174">
        <v>-0.25</v>
      </c>
      <c r="L15" s="171"/>
      <c r="M15" s="171"/>
      <c r="N15" s="172"/>
    </row>
    <row r="16" spans="1:14" s="146" customFormat="1" ht="34.799999999999997">
      <c r="A16" s="142" t="s">
        <v>230</v>
      </c>
      <c r="B16" s="143" t="s">
        <v>168</v>
      </c>
      <c r="C16" s="144"/>
      <c r="D16" s="144" t="s">
        <v>231</v>
      </c>
      <c r="E16" s="145" t="s">
        <v>169</v>
      </c>
      <c r="F16" s="130" t="s">
        <v>195</v>
      </c>
      <c r="G16" s="131" t="s">
        <v>225</v>
      </c>
      <c r="H16" s="131" t="s">
        <v>149</v>
      </c>
      <c r="I16" s="132" t="s">
        <v>167</v>
      </c>
      <c r="J16" s="174">
        <v>21</v>
      </c>
      <c r="K16" s="174">
        <v>0</v>
      </c>
      <c r="L16" s="171"/>
      <c r="M16" s="171"/>
      <c r="N16" s="172"/>
    </row>
    <row r="17" spans="1:14" s="146" customFormat="1" ht="34.799999999999997">
      <c r="A17" s="142" t="s">
        <v>232</v>
      </c>
      <c r="B17" s="143" t="s">
        <v>170</v>
      </c>
      <c r="C17" s="144"/>
      <c r="D17" s="144" t="s">
        <v>233</v>
      </c>
      <c r="E17" s="145" t="s">
        <v>234</v>
      </c>
      <c r="F17" s="130" t="s">
        <v>202</v>
      </c>
      <c r="G17" s="131" t="s">
        <v>196</v>
      </c>
      <c r="H17" s="131" t="s">
        <v>146</v>
      </c>
      <c r="I17" s="132" t="s">
        <v>145</v>
      </c>
      <c r="J17" s="174">
        <v>1</v>
      </c>
      <c r="K17" s="174">
        <v>0</v>
      </c>
      <c r="L17" s="171"/>
      <c r="M17" s="171"/>
      <c r="N17" s="172"/>
    </row>
    <row r="18" spans="1:14" s="146" customFormat="1" ht="52.2">
      <c r="A18" s="142" t="s">
        <v>235</v>
      </c>
      <c r="B18" s="143" t="s">
        <v>174</v>
      </c>
      <c r="C18" s="144"/>
      <c r="D18" s="144" t="s">
        <v>236</v>
      </c>
      <c r="E18" s="145" t="s">
        <v>175</v>
      </c>
      <c r="F18" s="130" t="s">
        <v>195</v>
      </c>
      <c r="G18" s="131" t="s">
        <v>196</v>
      </c>
      <c r="H18" s="131" t="s">
        <v>153</v>
      </c>
      <c r="I18" s="132" t="s">
        <v>176</v>
      </c>
      <c r="J18" s="174">
        <v>33.75</v>
      </c>
      <c r="K18" s="174">
        <v>-0.25</v>
      </c>
      <c r="L18" s="171"/>
      <c r="M18" s="171"/>
      <c r="N18" s="171"/>
    </row>
    <row r="19" spans="1:14" s="146" customFormat="1" ht="52.2">
      <c r="A19" s="142" t="s">
        <v>237</v>
      </c>
      <c r="B19" s="143" t="s">
        <v>171</v>
      </c>
      <c r="C19" s="144"/>
      <c r="D19" s="144" t="s">
        <v>238</v>
      </c>
      <c r="E19" s="145" t="s">
        <v>172</v>
      </c>
      <c r="F19" s="130" t="s">
        <v>202</v>
      </c>
      <c r="G19" s="131" t="s">
        <v>196</v>
      </c>
      <c r="H19" s="131" t="s">
        <v>149</v>
      </c>
      <c r="I19" s="132" t="s">
        <v>173</v>
      </c>
      <c r="J19" s="174">
        <v>11.5</v>
      </c>
      <c r="K19" s="174">
        <v>0</v>
      </c>
      <c r="L19" s="171"/>
      <c r="M19" s="171"/>
      <c r="N19" s="173"/>
    </row>
    <row r="20" spans="1:14" s="146" customFormat="1" ht="52.2">
      <c r="A20" s="142" t="s">
        <v>239</v>
      </c>
      <c r="B20" s="143" t="s">
        <v>177</v>
      </c>
      <c r="C20" s="144"/>
      <c r="D20" s="147" t="s">
        <v>240</v>
      </c>
      <c r="E20" s="145" t="s">
        <v>165</v>
      </c>
      <c r="F20" s="130" t="s">
        <v>202</v>
      </c>
      <c r="G20" s="131" t="s">
        <v>225</v>
      </c>
      <c r="H20" s="131" t="s">
        <v>149</v>
      </c>
      <c r="I20" s="132" t="s">
        <v>241</v>
      </c>
      <c r="J20" s="174">
        <v>8.875</v>
      </c>
      <c r="K20" s="174">
        <v>0.125</v>
      </c>
      <c r="L20" s="171"/>
      <c r="M20" s="171"/>
      <c r="N20" s="171"/>
    </row>
    <row r="21" spans="1:14" s="146" customFormat="1" ht="34.799999999999997">
      <c r="A21" s="142" t="s">
        <v>242</v>
      </c>
      <c r="B21" s="143" t="s">
        <v>178</v>
      </c>
      <c r="C21" s="144"/>
      <c r="D21" s="144" t="s">
        <v>243</v>
      </c>
      <c r="E21" s="145" t="s">
        <v>179</v>
      </c>
      <c r="F21" s="130" t="s">
        <v>202</v>
      </c>
      <c r="G21" s="131" t="s">
        <v>225</v>
      </c>
      <c r="H21" s="131" t="s">
        <v>149</v>
      </c>
      <c r="I21" s="132" t="s">
        <v>244</v>
      </c>
      <c r="J21" s="174">
        <v>6.5</v>
      </c>
      <c r="K21" s="174">
        <v>0</v>
      </c>
      <c r="L21" s="171"/>
      <c r="M21" s="171"/>
      <c r="N21" s="171"/>
    </row>
    <row r="22" spans="1:14" s="146" customFormat="1" ht="34.799999999999997">
      <c r="A22" s="142" t="s">
        <v>245</v>
      </c>
      <c r="B22" s="143" t="s">
        <v>180</v>
      </c>
      <c r="C22" s="144"/>
      <c r="D22" s="144"/>
      <c r="E22" s="145"/>
      <c r="F22" s="130" t="s">
        <v>195</v>
      </c>
      <c r="G22" s="131" t="s">
        <v>225</v>
      </c>
      <c r="H22" s="131" t="s">
        <v>149</v>
      </c>
      <c r="I22" s="132" t="s">
        <v>181</v>
      </c>
      <c r="J22" s="174">
        <v>5.25</v>
      </c>
      <c r="K22" s="174">
        <v>0</v>
      </c>
      <c r="L22" s="171"/>
      <c r="M22" s="171"/>
      <c r="N22" s="172"/>
    </row>
    <row r="23" spans="1:14" s="146" customFormat="1" ht="34.799999999999997">
      <c r="A23" s="142" t="s">
        <v>246</v>
      </c>
      <c r="B23" s="143" t="s">
        <v>182</v>
      </c>
      <c r="C23" s="144"/>
      <c r="D23" s="147" t="s">
        <v>247</v>
      </c>
      <c r="E23" s="145" t="s">
        <v>169</v>
      </c>
      <c r="F23" s="130" t="s">
        <v>202</v>
      </c>
      <c r="G23" s="131" t="s">
        <v>225</v>
      </c>
      <c r="H23" s="131" t="s">
        <v>149</v>
      </c>
      <c r="I23" s="132" t="s">
        <v>143</v>
      </c>
      <c r="J23" s="174">
        <v>3.75</v>
      </c>
      <c r="K23" s="174">
        <v>0</v>
      </c>
      <c r="L23" s="171"/>
      <c r="M23" s="171"/>
      <c r="N23" s="172"/>
    </row>
    <row r="24" spans="1:14" s="146" customFormat="1" ht="34.799999999999997">
      <c r="A24" s="142" t="s">
        <v>248</v>
      </c>
      <c r="B24" s="143" t="s">
        <v>183</v>
      </c>
      <c r="C24" s="144"/>
      <c r="D24" s="144" t="s">
        <v>249</v>
      </c>
      <c r="E24" s="145" t="s">
        <v>184</v>
      </c>
      <c r="F24" s="130" t="s">
        <v>202</v>
      </c>
      <c r="G24" s="131" t="s">
        <v>196</v>
      </c>
      <c r="H24" s="131" t="s">
        <v>146</v>
      </c>
      <c r="I24" s="132" t="s">
        <v>155</v>
      </c>
      <c r="J24" s="174">
        <v>2</v>
      </c>
      <c r="K24" s="174">
        <v>0</v>
      </c>
      <c r="L24" s="171"/>
      <c r="M24" s="171"/>
      <c r="N24" s="173"/>
    </row>
    <row r="25" spans="1:14" s="146" customFormat="1" ht="34.799999999999997">
      <c r="A25" s="142" t="s">
        <v>250</v>
      </c>
      <c r="B25" s="143" t="s">
        <v>187</v>
      </c>
      <c r="C25" s="144"/>
      <c r="D25" s="144" t="s">
        <v>251</v>
      </c>
      <c r="E25" s="145" t="s">
        <v>188</v>
      </c>
      <c r="F25" s="130" t="s">
        <v>202</v>
      </c>
      <c r="G25" s="131" t="s">
        <v>196</v>
      </c>
      <c r="H25" s="131" t="s">
        <v>146</v>
      </c>
      <c r="I25" s="132" t="s">
        <v>189</v>
      </c>
      <c r="J25" s="174">
        <v>1.375</v>
      </c>
      <c r="K25" s="174">
        <v>0</v>
      </c>
      <c r="L25" s="171"/>
      <c r="M25" s="171"/>
      <c r="N25" s="172"/>
    </row>
    <row r="26" spans="1:14" s="146" customFormat="1" ht="69.599999999999994">
      <c r="A26" s="142" t="s">
        <v>252</v>
      </c>
      <c r="B26" s="143" t="s">
        <v>253</v>
      </c>
      <c r="C26" s="144"/>
      <c r="D26" s="147" t="s">
        <v>254</v>
      </c>
      <c r="E26" s="145" t="s">
        <v>255</v>
      </c>
      <c r="F26" s="130" t="s">
        <v>202</v>
      </c>
      <c r="G26" s="131" t="s">
        <v>196</v>
      </c>
      <c r="H26" s="131" t="s">
        <v>146</v>
      </c>
      <c r="I26" s="132" t="s">
        <v>148</v>
      </c>
      <c r="J26" s="174">
        <v>7</v>
      </c>
      <c r="K26" s="174">
        <v>0</v>
      </c>
      <c r="L26" s="171"/>
      <c r="M26" s="171"/>
      <c r="N26" s="171"/>
    </row>
  </sheetData>
  <autoFilter ref="A3:S26" xr:uid="{33DC73B7-6856-4891-AFA8-CAADC47B25CB}"/>
  <pageMargins left="0.1" right="0.1" top="0.1" bottom="0.1" header="0.1" footer="0.1"/>
  <pageSetup paperSize="9" scale="6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87C0C-3B34-4B70-93D2-00F3A6673482}">
  <sheetPr>
    <pageSetUpPr fitToPage="1"/>
  </sheetPr>
  <dimension ref="A1:O26"/>
  <sheetViews>
    <sheetView view="pageBreakPreview" zoomScale="40" zoomScaleNormal="85" zoomScaleSheetLayoutView="40" workbookViewId="0">
      <selection activeCell="C8" sqref="C8"/>
    </sheetView>
  </sheetViews>
  <sheetFormatPr defaultColWidth="8.6640625" defaultRowHeight="13.2"/>
  <cols>
    <col min="1" max="1" width="8.6640625" style="196"/>
    <col min="2" max="2" width="67.33203125" style="196" customWidth="1"/>
    <col min="3" max="3" width="57.6640625" style="196" customWidth="1"/>
    <col min="4" max="4" width="19" style="196" customWidth="1"/>
    <col min="5" max="5" width="57.88671875" style="196" customWidth="1"/>
    <col min="6" max="6" width="71.109375" style="196" customWidth="1"/>
    <col min="7" max="8" width="15.88671875" style="196" customWidth="1"/>
    <col min="9" max="15" width="20.44140625" style="197" customWidth="1"/>
    <col min="16" max="16384" width="8.6640625" style="196"/>
  </cols>
  <sheetData>
    <row r="1" spans="1:15" s="184" customFormat="1" ht="61.2">
      <c r="B1" s="185" t="s">
        <v>10</v>
      </c>
      <c r="C1" s="186"/>
      <c r="E1" s="185" t="s">
        <v>280</v>
      </c>
      <c r="F1" s="187"/>
      <c r="G1" s="187"/>
      <c r="H1" s="187"/>
      <c r="I1" s="187"/>
      <c r="J1" s="188"/>
      <c r="K1" s="188"/>
      <c r="L1" s="188"/>
      <c r="M1" s="188"/>
      <c r="N1" s="188"/>
      <c r="O1" s="188"/>
    </row>
    <row r="2" spans="1:15" s="189" customFormat="1" ht="55.2">
      <c r="A2" s="230" t="s">
        <v>281</v>
      </c>
      <c r="B2" s="231" t="s">
        <v>282</v>
      </c>
      <c r="C2" s="231" t="s">
        <v>283</v>
      </c>
      <c r="D2" s="232" t="s">
        <v>256</v>
      </c>
      <c r="E2" s="231" t="s">
        <v>125</v>
      </c>
      <c r="F2" s="231" t="s">
        <v>284</v>
      </c>
      <c r="G2" s="233" t="s">
        <v>257</v>
      </c>
      <c r="H2" s="233" t="s">
        <v>285</v>
      </c>
      <c r="I2" s="233" t="s">
        <v>128</v>
      </c>
      <c r="J2" s="233" t="s">
        <v>33</v>
      </c>
      <c r="K2" s="233" t="s">
        <v>34</v>
      </c>
      <c r="L2" s="233" t="s">
        <v>35</v>
      </c>
      <c r="M2" s="233" t="s">
        <v>36</v>
      </c>
      <c r="N2" s="233" t="s">
        <v>37</v>
      </c>
      <c r="O2" s="233" t="s">
        <v>38</v>
      </c>
    </row>
    <row r="3" spans="1:15" s="194" customFormat="1" ht="46.2" customHeight="1">
      <c r="A3" s="190">
        <v>1</v>
      </c>
      <c r="B3" s="191" t="s">
        <v>193</v>
      </c>
      <c r="C3" s="192" t="s">
        <v>133</v>
      </c>
      <c r="D3" s="191"/>
      <c r="E3" s="191" t="s">
        <v>194</v>
      </c>
      <c r="F3" s="192" t="s">
        <v>134</v>
      </c>
      <c r="G3" s="191" t="s">
        <v>195</v>
      </c>
      <c r="H3" s="191" t="s">
        <v>196</v>
      </c>
      <c r="I3" s="191" t="s">
        <v>149</v>
      </c>
      <c r="J3" s="193" t="s">
        <v>327</v>
      </c>
      <c r="K3" s="193" t="s">
        <v>340</v>
      </c>
      <c r="L3" s="193" t="s">
        <v>135</v>
      </c>
      <c r="M3" s="193" t="s">
        <v>355</v>
      </c>
      <c r="N3" s="193" t="s">
        <v>367</v>
      </c>
      <c r="O3" s="193" t="s">
        <v>380</v>
      </c>
    </row>
    <row r="4" spans="1:15" s="194" customFormat="1" ht="64.8">
      <c r="A4" s="190">
        <v>2</v>
      </c>
      <c r="B4" s="191" t="s">
        <v>197</v>
      </c>
      <c r="C4" s="192" t="s">
        <v>138</v>
      </c>
      <c r="D4" s="191"/>
      <c r="E4" s="191" t="s">
        <v>198</v>
      </c>
      <c r="F4" s="192" t="s">
        <v>139</v>
      </c>
      <c r="G4" s="191" t="s">
        <v>195</v>
      </c>
      <c r="H4" s="191" t="s">
        <v>196</v>
      </c>
      <c r="I4" s="191" t="s">
        <v>149</v>
      </c>
      <c r="J4" s="193" t="s">
        <v>328</v>
      </c>
      <c r="K4" s="193" t="s">
        <v>341</v>
      </c>
      <c r="L4" s="193" t="s">
        <v>140</v>
      </c>
      <c r="M4" s="193" t="s">
        <v>356</v>
      </c>
      <c r="N4" s="193" t="s">
        <v>368</v>
      </c>
      <c r="O4" s="193" t="s">
        <v>381</v>
      </c>
    </row>
    <row r="5" spans="1:15" s="194" customFormat="1" ht="32.4">
      <c r="A5" s="190">
        <v>3</v>
      </c>
      <c r="B5" s="191" t="s">
        <v>213</v>
      </c>
      <c r="C5" s="192" t="s">
        <v>152</v>
      </c>
      <c r="D5" s="191"/>
      <c r="E5" s="191" t="s">
        <v>214</v>
      </c>
      <c r="F5" s="192" t="s">
        <v>215</v>
      </c>
      <c r="G5" s="191" t="s">
        <v>202</v>
      </c>
      <c r="H5" s="191" t="s">
        <v>196</v>
      </c>
      <c r="I5" s="191" t="s">
        <v>146</v>
      </c>
      <c r="J5" s="193" t="s">
        <v>153</v>
      </c>
      <c r="K5" s="193" t="s">
        <v>153</v>
      </c>
      <c r="L5" s="193" t="s">
        <v>153</v>
      </c>
      <c r="M5" s="193" t="s">
        <v>153</v>
      </c>
      <c r="N5" s="193" t="s">
        <v>153</v>
      </c>
      <c r="O5" s="193" t="s">
        <v>153</v>
      </c>
    </row>
    <row r="6" spans="1:15" s="194" customFormat="1" ht="64.8">
      <c r="A6" s="190">
        <v>4</v>
      </c>
      <c r="B6" s="191" t="s">
        <v>216</v>
      </c>
      <c r="C6" s="192" t="s">
        <v>154</v>
      </c>
      <c r="D6" s="191"/>
      <c r="E6" s="191" t="s">
        <v>217</v>
      </c>
      <c r="F6" s="192" t="s">
        <v>218</v>
      </c>
      <c r="G6" s="191" t="s">
        <v>202</v>
      </c>
      <c r="H6" s="191" t="s">
        <v>196</v>
      </c>
      <c r="I6" s="191" t="s">
        <v>149</v>
      </c>
      <c r="J6" s="193" t="s">
        <v>155</v>
      </c>
      <c r="K6" s="193" t="s">
        <v>155</v>
      </c>
      <c r="L6" s="193" t="s">
        <v>155</v>
      </c>
      <c r="M6" s="193" t="s">
        <v>155</v>
      </c>
      <c r="N6" s="193" t="s">
        <v>155</v>
      </c>
      <c r="O6" s="193" t="s">
        <v>155</v>
      </c>
    </row>
    <row r="7" spans="1:15" s="194" customFormat="1" ht="32.4">
      <c r="A7" s="190">
        <v>5</v>
      </c>
      <c r="B7" s="191" t="s">
        <v>199</v>
      </c>
      <c r="C7" s="192" t="s">
        <v>142</v>
      </c>
      <c r="D7" s="191"/>
      <c r="E7" s="195" t="s">
        <v>200</v>
      </c>
      <c r="F7" s="192" t="s">
        <v>201</v>
      </c>
      <c r="G7" s="191" t="s">
        <v>202</v>
      </c>
      <c r="H7" s="191" t="s">
        <v>196</v>
      </c>
      <c r="I7" s="191" t="s">
        <v>146</v>
      </c>
      <c r="J7" s="193" t="s">
        <v>329</v>
      </c>
      <c r="K7" s="193" t="s">
        <v>342</v>
      </c>
      <c r="L7" s="193" t="s">
        <v>186</v>
      </c>
      <c r="M7" s="193" t="s">
        <v>357</v>
      </c>
      <c r="N7" s="193" t="s">
        <v>369</v>
      </c>
      <c r="O7" s="193" t="s">
        <v>382</v>
      </c>
    </row>
    <row r="8" spans="1:15" s="194" customFormat="1" ht="97.2">
      <c r="A8" s="190">
        <v>6</v>
      </c>
      <c r="B8" s="191" t="s">
        <v>203</v>
      </c>
      <c r="C8" s="192" t="s">
        <v>144</v>
      </c>
      <c r="D8" s="191"/>
      <c r="E8" s="191" t="s">
        <v>204</v>
      </c>
      <c r="F8" s="192" t="s">
        <v>205</v>
      </c>
      <c r="G8" s="191" t="s">
        <v>195</v>
      </c>
      <c r="H8" s="191" t="s">
        <v>196</v>
      </c>
      <c r="I8" s="191" t="s">
        <v>146</v>
      </c>
      <c r="J8" s="193" t="s">
        <v>151</v>
      </c>
      <c r="K8" s="193" t="s">
        <v>151</v>
      </c>
      <c r="L8" s="193" t="s">
        <v>151</v>
      </c>
      <c r="M8" s="193" t="s">
        <v>151</v>
      </c>
      <c r="N8" s="193" t="s">
        <v>151</v>
      </c>
      <c r="O8" s="193" t="s">
        <v>151</v>
      </c>
    </row>
    <row r="9" spans="1:15" s="194" customFormat="1" ht="64.8">
      <c r="A9" s="190">
        <v>7</v>
      </c>
      <c r="B9" s="191" t="s">
        <v>206</v>
      </c>
      <c r="C9" s="192" t="s">
        <v>207</v>
      </c>
      <c r="D9" s="191"/>
      <c r="E9" s="191" t="s">
        <v>208</v>
      </c>
      <c r="F9" s="192" t="s">
        <v>209</v>
      </c>
      <c r="G9" s="191" t="s">
        <v>202</v>
      </c>
      <c r="H9" s="191" t="s">
        <v>196</v>
      </c>
      <c r="I9" s="191" t="s">
        <v>149</v>
      </c>
      <c r="J9" s="193" t="s">
        <v>147</v>
      </c>
      <c r="K9" s="193" t="s">
        <v>148</v>
      </c>
      <c r="L9" s="193" t="s">
        <v>354</v>
      </c>
      <c r="M9" s="193" t="s">
        <v>358</v>
      </c>
      <c r="N9" s="193" t="s">
        <v>370</v>
      </c>
      <c r="O9" s="193" t="s">
        <v>336</v>
      </c>
    </row>
    <row r="10" spans="1:15" s="194" customFormat="1" ht="64.8">
      <c r="A10" s="190">
        <v>8</v>
      </c>
      <c r="B10" s="191" t="s">
        <v>210</v>
      </c>
      <c r="C10" s="192" t="s">
        <v>211</v>
      </c>
      <c r="D10" s="191"/>
      <c r="E10" s="191" t="s">
        <v>212</v>
      </c>
      <c r="F10" s="192" t="s">
        <v>150</v>
      </c>
      <c r="G10" s="191" t="s">
        <v>202</v>
      </c>
      <c r="H10" s="191" t="s">
        <v>196</v>
      </c>
      <c r="I10" s="191" t="s">
        <v>146</v>
      </c>
      <c r="J10" s="193" t="s">
        <v>151</v>
      </c>
      <c r="K10" s="193" t="s">
        <v>151</v>
      </c>
      <c r="L10" s="193" t="s">
        <v>151</v>
      </c>
      <c r="M10" s="193" t="s">
        <v>151</v>
      </c>
      <c r="N10" s="193" t="s">
        <v>151</v>
      </c>
      <c r="O10" s="193" t="s">
        <v>151</v>
      </c>
    </row>
    <row r="11" spans="1:15" s="194" customFormat="1" ht="64.8">
      <c r="A11" s="190">
        <v>9</v>
      </c>
      <c r="B11" s="191" t="s">
        <v>219</v>
      </c>
      <c r="C11" s="192" t="s">
        <v>220</v>
      </c>
      <c r="D11" s="191"/>
      <c r="E11" s="191" t="s">
        <v>221</v>
      </c>
      <c r="F11" s="192" t="s">
        <v>222</v>
      </c>
      <c r="G11" s="191" t="s">
        <v>202</v>
      </c>
      <c r="H11" s="191" t="s">
        <v>196</v>
      </c>
      <c r="I11" s="191" t="s">
        <v>149</v>
      </c>
      <c r="J11" s="193" t="s">
        <v>267</v>
      </c>
      <c r="K11" s="193" t="s">
        <v>343</v>
      </c>
      <c r="L11" s="193" t="s">
        <v>156</v>
      </c>
      <c r="M11" s="193" t="s">
        <v>359</v>
      </c>
      <c r="N11" s="193" t="s">
        <v>371</v>
      </c>
      <c r="O11" s="193" t="s">
        <v>383</v>
      </c>
    </row>
    <row r="12" spans="1:15" s="194" customFormat="1" ht="84.6">
      <c r="A12" s="190">
        <v>10</v>
      </c>
      <c r="B12" s="191" t="s">
        <v>264</v>
      </c>
      <c r="C12" s="192" t="s">
        <v>271</v>
      </c>
      <c r="D12" s="191"/>
      <c r="E12" s="191"/>
      <c r="F12" s="192"/>
      <c r="G12" s="191" t="s">
        <v>195</v>
      </c>
      <c r="H12" s="191" t="s">
        <v>196</v>
      </c>
      <c r="I12" s="191" t="s">
        <v>137</v>
      </c>
      <c r="J12" s="193" t="s">
        <v>244</v>
      </c>
      <c r="K12" s="193" t="s">
        <v>147</v>
      </c>
      <c r="L12" s="193" t="s">
        <v>148</v>
      </c>
      <c r="M12" s="193" t="s">
        <v>354</v>
      </c>
      <c r="N12" s="193" t="s">
        <v>358</v>
      </c>
      <c r="O12" s="193" t="s">
        <v>370</v>
      </c>
    </row>
    <row r="13" spans="1:15" s="194" customFormat="1" ht="97.2">
      <c r="A13" s="190">
        <v>11</v>
      </c>
      <c r="B13" s="191" t="s">
        <v>223</v>
      </c>
      <c r="C13" s="192" t="s">
        <v>158</v>
      </c>
      <c r="D13" s="191"/>
      <c r="E13" s="191" t="s">
        <v>265</v>
      </c>
      <c r="F13" s="192" t="s">
        <v>272</v>
      </c>
      <c r="G13" s="191" t="s">
        <v>202</v>
      </c>
      <c r="H13" s="191" t="s">
        <v>225</v>
      </c>
      <c r="I13" s="191" t="s">
        <v>149</v>
      </c>
      <c r="J13" s="193" t="s">
        <v>330</v>
      </c>
      <c r="K13" s="193" t="s">
        <v>344</v>
      </c>
      <c r="L13" s="193" t="s">
        <v>160</v>
      </c>
      <c r="M13" s="193" t="s">
        <v>267</v>
      </c>
      <c r="N13" s="193" t="s">
        <v>372</v>
      </c>
      <c r="O13" s="193" t="s">
        <v>384</v>
      </c>
    </row>
    <row r="14" spans="1:15" s="194" customFormat="1" ht="97.2">
      <c r="A14" s="190">
        <v>12</v>
      </c>
      <c r="B14" s="191" t="s">
        <v>226</v>
      </c>
      <c r="C14" s="192" t="s">
        <v>161</v>
      </c>
      <c r="D14" s="191"/>
      <c r="E14" s="191" t="s">
        <v>265</v>
      </c>
      <c r="F14" s="192" t="s">
        <v>272</v>
      </c>
      <c r="G14" s="191" t="s">
        <v>202</v>
      </c>
      <c r="H14" s="191" t="s">
        <v>225</v>
      </c>
      <c r="I14" s="191" t="s">
        <v>149</v>
      </c>
      <c r="J14" s="193" t="s">
        <v>331</v>
      </c>
      <c r="K14" s="193" t="s">
        <v>345</v>
      </c>
      <c r="L14" s="193" t="s">
        <v>162</v>
      </c>
      <c r="M14" s="193" t="s">
        <v>360</v>
      </c>
      <c r="N14" s="193" t="s">
        <v>156</v>
      </c>
      <c r="O14" s="193" t="s">
        <v>333</v>
      </c>
    </row>
    <row r="15" spans="1:15" s="194" customFormat="1" ht="64.8">
      <c r="A15" s="190">
        <v>13</v>
      </c>
      <c r="B15" s="191" t="s">
        <v>228</v>
      </c>
      <c r="C15" s="192" t="s">
        <v>164</v>
      </c>
      <c r="D15" s="191"/>
      <c r="E15" s="191" t="s">
        <v>229</v>
      </c>
      <c r="F15" s="192" t="s">
        <v>165</v>
      </c>
      <c r="G15" s="191" t="s">
        <v>195</v>
      </c>
      <c r="H15" s="191" t="s">
        <v>225</v>
      </c>
      <c r="I15" s="191" t="s">
        <v>149</v>
      </c>
      <c r="J15" s="193" t="s">
        <v>332</v>
      </c>
      <c r="K15" s="193" t="s">
        <v>346</v>
      </c>
      <c r="L15" s="193" t="s">
        <v>166</v>
      </c>
      <c r="M15" s="193" t="s">
        <v>361</v>
      </c>
      <c r="N15" s="193" t="s">
        <v>373</v>
      </c>
      <c r="O15" s="193" t="s">
        <v>385</v>
      </c>
    </row>
    <row r="16" spans="1:15" s="194" customFormat="1" ht="64.8">
      <c r="A16" s="190">
        <v>14</v>
      </c>
      <c r="B16" s="191" t="s">
        <v>230</v>
      </c>
      <c r="C16" s="192" t="s">
        <v>168</v>
      </c>
      <c r="D16" s="191"/>
      <c r="E16" s="191" t="s">
        <v>231</v>
      </c>
      <c r="F16" s="192" t="s">
        <v>169</v>
      </c>
      <c r="G16" s="191" t="s">
        <v>195</v>
      </c>
      <c r="H16" s="191" t="s">
        <v>225</v>
      </c>
      <c r="I16" s="191" t="s">
        <v>149</v>
      </c>
      <c r="J16" s="193" t="s">
        <v>333</v>
      </c>
      <c r="K16" s="193" t="s">
        <v>347</v>
      </c>
      <c r="L16" s="193" t="s">
        <v>167</v>
      </c>
      <c r="M16" s="193" t="s">
        <v>362</v>
      </c>
      <c r="N16" s="193" t="s">
        <v>374</v>
      </c>
      <c r="O16" s="193" t="s">
        <v>328</v>
      </c>
    </row>
    <row r="17" spans="1:15" s="194" customFormat="1" ht="64.8">
      <c r="A17" s="190">
        <v>15</v>
      </c>
      <c r="B17" s="191" t="s">
        <v>232</v>
      </c>
      <c r="C17" s="192" t="s">
        <v>170</v>
      </c>
      <c r="D17" s="191"/>
      <c r="E17" s="191" t="s">
        <v>233</v>
      </c>
      <c r="F17" s="192" t="s">
        <v>234</v>
      </c>
      <c r="G17" s="191" t="s">
        <v>202</v>
      </c>
      <c r="H17" s="191" t="s">
        <v>196</v>
      </c>
      <c r="I17" s="191" t="s">
        <v>146</v>
      </c>
      <c r="J17" s="193" t="s">
        <v>145</v>
      </c>
      <c r="K17" s="193" t="s">
        <v>145</v>
      </c>
      <c r="L17" s="193" t="s">
        <v>145</v>
      </c>
      <c r="M17" s="193" t="s">
        <v>145</v>
      </c>
      <c r="N17" s="193" t="s">
        <v>145</v>
      </c>
      <c r="O17" s="193" t="s">
        <v>145</v>
      </c>
    </row>
    <row r="18" spans="1:15" s="194" customFormat="1" ht="97.2">
      <c r="A18" s="190">
        <v>16</v>
      </c>
      <c r="B18" s="191" t="s">
        <v>235</v>
      </c>
      <c r="C18" s="192" t="s">
        <v>174</v>
      </c>
      <c r="D18" s="191"/>
      <c r="E18" s="191" t="s">
        <v>236</v>
      </c>
      <c r="F18" s="192" t="s">
        <v>175</v>
      </c>
      <c r="G18" s="191" t="s">
        <v>195</v>
      </c>
      <c r="H18" s="191" t="s">
        <v>196</v>
      </c>
      <c r="I18" s="191" t="s">
        <v>153</v>
      </c>
      <c r="J18" s="193" t="s">
        <v>334</v>
      </c>
      <c r="K18" s="193" t="s">
        <v>348</v>
      </c>
      <c r="L18" s="193" t="s">
        <v>176</v>
      </c>
      <c r="M18" s="193" t="s">
        <v>363</v>
      </c>
      <c r="N18" s="193" t="s">
        <v>375</v>
      </c>
      <c r="O18" s="193" t="s">
        <v>386</v>
      </c>
    </row>
    <row r="19" spans="1:15" s="194" customFormat="1" ht="64.8">
      <c r="A19" s="190">
        <v>17</v>
      </c>
      <c r="B19" s="191" t="s">
        <v>237</v>
      </c>
      <c r="C19" s="192" t="s">
        <v>171</v>
      </c>
      <c r="D19" s="191"/>
      <c r="E19" s="191" t="s">
        <v>238</v>
      </c>
      <c r="F19" s="192" t="s">
        <v>172</v>
      </c>
      <c r="G19" s="191" t="s">
        <v>202</v>
      </c>
      <c r="H19" s="191" t="s">
        <v>196</v>
      </c>
      <c r="I19" s="191" t="s">
        <v>149</v>
      </c>
      <c r="J19" s="193" t="s">
        <v>335</v>
      </c>
      <c r="K19" s="193" t="s">
        <v>349</v>
      </c>
      <c r="L19" s="193" t="s">
        <v>173</v>
      </c>
      <c r="M19" s="193" t="s">
        <v>364</v>
      </c>
      <c r="N19" s="193" t="s">
        <v>376</v>
      </c>
      <c r="O19" s="193" t="s">
        <v>387</v>
      </c>
    </row>
    <row r="20" spans="1:15" s="194" customFormat="1" ht="64.8">
      <c r="A20" s="190">
        <v>18</v>
      </c>
      <c r="B20" s="191" t="s">
        <v>239</v>
      </c>
      <c r="C20" s="192" t="s">
        <v>177</v>
      </c>
      <c r="D20" s="191"/>
      <c r="E20" s="191" t="s">
        <v>240</v>
      </c>
      <c r="F20" s="192" t="s">
        <v>165</v>
      </c>
      <c r="G20" s="191" t="s">
        <v>202</v>
      </c>
      <c r="H20" s="191" t="s">
        <v>225</v>
      </c>
      <c r="I20" s="191" t="s">
        <v>149</v>
      </c>
      <c r="J20" s="193" t="s">
        <v>336</v>
      </c>
      <c r="K20" s="193" t="s">
        <v>350</v>
      </c>
      <c r="L20" s="193" t="s">
        <v>241</v>
      </c>
      <c r="M20" s="193" t="s">
        <v>365</v>
      </c>
      <c r="N20" s="193" t="s">
        <v>377</v>
      </c>
      <c r="O20" s="193" t="s">
        <v>388</v>
      </c>
    </row>
    <row r="21" spans="1:15" s="194" customFormat="1" ht="52.2" customHeight="1">
      <c r="A21" s="190">
        <v>19</v>
      </c>
      <c r="B21" s="191" t="s">
        <v>242</v>
      </c>
      <c r="C21" s="192" t="s">
        <v>178</v>
      </c>
      <c r="D21" s="191"/>
      <c r="E21" s="191" t="s">
        <v>243</v>
      </c>
      <c r="F21" s="192" t="s">
        <v>179</v>
      </c>
      <c r="G21" s="191" t="s">
        <v>202</v>
      </c>
      <c r="H21" s="191" t="s">
        <v>225</v>
      </c>
      <c r="I21" s="191" t="s">
        <v>149</v>
      </c>
      <c r="J21" s="193" t="s">
        <v>337</v>
      </c>
      <c r="K21" s="193" t="s">
        <v>351</v>
      </c>
      <c r="L21" s="193" t="s">
        <v>244</v>
      </c>
      <c r="M21" s="193" t="s">
        <v>147</v>
      </c>
      <c r="N21" s="193" t="s">
        <v>378</v>
      </c>
      <c r="O21" s="193" t="s">
        <v>358</v>
      </c>
    </row>
    <row r="22" spans="1:15" s="194" customFormat="1" ht="64.8">
      <c r="A22" s="190">
        <v>20</v>
      </c>
      <c r="B22" s="191" t="s">
        <v>245</v>
      </c>
      <c r="C22" s="192" t="s">
        <v>180</v>
      </c>
      <c r="D22" s="191"/>
      <c r="E22" s="191"/>
      <c r="F22" s="192"/>
      <c r="G22" s="191" t="s">
        <v>195</v>
      </c>
      <c r="H22" s="191" t="s">
        <v>225</v>
      </c>
      <c r="I22" s="191" t="s">
        <v>149</v>
      </c>
      <c r="J22" s="193" t="s">
        <v>338</v>
      </c>
      <c r="K22" s="193" t="s">
        <v>352</v>
      </c>
      <c r="L22" s="193" t="s">
        <v>181</v>
      </c>
      <c r="M22" s="193" t="s">
        <v>366</v>
      </c>
      <c r="N22" s="193" t="s">
        <v>379</v>
      </c>
      <c r="O22" s="193" t="s">
        <v>351</v>
      </c>
    </row>
    <row r="23" spans="1:15" s="194" customFormat="1" ht="53.4" customHeight="1">
      <c r="A23" s="190">
        <v>21</v>
      </c>
      <c r="B23" s="191" t="s">
        <v>246</v>
      </c>
      <c r="C23" s="192" t="s">
        <v>182</v>
      </c>
      <c r="D23" s="191"/>
      <c r="E23" s="191" t="s">
        <v>247</v>
      </c>
      <c r="F23" s="192" t="s">
        <v>169</v>
      </c>
      <c r="G23" s="191" t="s">
        <v>202</v>
      </c>
      <c r="H23" s="191" t="s">
        <v>225</v>
      </c>
      <c r="I23" s="191" t="s">
        <v>149</v>
      </c>
      <c r="J23" s="193" t="s">
        <v>339</v>
      </c>
      <c r="K23" s="193" t="s">
        <v>353</v>
      </c>
      <c r="L23" s="193" t="s">
        <v>143</v>
      </c>
      <c r="M23" s="193" t="s">
        <v>329</v>
      </c>
      <c r="N23" s="193" t="s">
        <v>357</v>
      </c>
      <c r="O23" s="193" t="s">
        <v>338</v>
      </c>
    </row>
    <row r="24" spans="1:15" s="194" customFormat="1" ht="52.2" customHeight="1">
      <c r="A24" s="190">
        <v>22</v>
      </c>
      <c r="B24" s="191" t="s">
        <v>248</v>
      </c>
      <c r="C24" s="192" t="s">
        <v>183</v>
      </c>
      <c r="D24" s="191"/>
      <c r="E24" s="191" t="s">
        <v>249</v>
      </c>
      <c r="F24" s="192" t="s">
        <v>184</v>
      </c>
      <c r="G24" s="191" t="s">
        <v>202</v>
      </c>
      <c r="H24" s="191" t="s">
        <v>196</v>
      </c>
      <c r="I24" s="191" t="s">
        <v>146</v>
      </c>
      <c r="J24" s="193" t="s">
        <v>155</v>
      </c>
      <c r="K24" s="193" t="s">
        <v>155</v>
      </c>
      <c r="L24" s="193" t="s">
        <v>155</v>
      </c>
      <c r="M24" s="193" t="s">
        <v>155</v>
      </c>
      <c r="N24" s="193" t="s">
        <v>155</v>
      </c>
      <c r="O24" s="193" t="s">
        <v>155</v>
      </c>
    </row>
    <row r="25" spans="1:15" s="194" customFormat="1" ht="64.8">
      <c r="A25" s="190">
        <v>23</v>
      </c>
      <c r="B25" s="191" t="s">
        <v>250</v>
      </c>
      <c r="C25" s="192" t="s">
        <v>187</v>
      </c>
      <c r="D25" s="191"/>
      <c r="E25" s="191" t="s">
        <v>251</v>
      </c>
      <c r="F25" s="192" t="s">
        <v>188</v>
      </c>
      <c r="G25" s="191" t="s">
        <v>202</v>
      </c>
      <c r="H25" s="191" t="s">
        <v>196</v>
      </c>
      <c r="I25" s="191" t="s">
        <v>146</v>
      </c>
      <c r="J25" s="193" t="s">
        <v>189</v>
      </c>
      <c r="K25" s="193" t="s">
        <v>189</v>
      </c>
      <c r="L25" s="193" t="s">
        <v>189</v>
      </c>
      <c r="M25" s="193" t="s">
        <v>189</v>
      </c>
      <c r="N25" s="193" t="s">
        <v>189</v>
      </c>
      <c r="O25" s="193" t="s">
        <v>189</v>
      </c>
    </row>
    <row r="26" spans="1:15" s="194" customFormat="1" ht="97.2">
      <c r="A26" s="190">
        <v>24</v>
      </c>
      <c r="B26" s="191" t="s">
        <v>252</v>
      </c>
      <c r="C26" s="192" t="s">
        <v>253</v>
      </c>
      <c r="D26" s="191"/>
      <c r="E26" s="191" t="s">
        <v>254</v>
      </c>
      <c r="F26" s="192" t="s">
        <v>255</v>
      </c>
      <c r="G26" s="191" t="s">
        <v>202</v>
      </c>
      <c r="H26" s="191" t="s">
        <v>196</v>
      </c>
      <c r="I26" s="191" t="s">
        <v>146</v>
      </c>
      <c r="J26" s="193" t="s">
        <v>148</v>
      </c>
      <c r="K26" s="193" t="s">
        <v>148</v>
      </c>
      <c r="L26" s="193" t="s">
        <v>148</v>
      </c>
      <c r="M26" s="193" t="s">
        <v>148</v>
      </c>
      <c r="N26" s="193" t="s">
        <v>148</v>
      </c>
      <c r="O26" s="193" t="s">
        <v>148</v>
      </c>
    </row>
  </sheetData>
  <conditionalFormatting sqref="B3:B26">
    <cfRule type="duplicateValues" dxfId="0" priority="1"/>
  </conditionalFormatting>
  <pageMargins left="0.25" right="0.25" top="0.75" bottom="0.75" header="0.3" footer="0.3"/>
  <pageSetup paperSize="9" scale="3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F4A36-FD6A-4403-8831-A7DBF38FBBE0}">
  <sheetPr>
    <pageSetUpPr fitToPage="1"/>
  </sheetPr>
  <dimension ref="A1:I62"/>
  <sheetViews>
    <sheetView zoomScale="85" zoomScaleNormal="85" zoomScaleSheetLayoutView="85" zoomScalePageLayoutView="70" workbookViewId="0">
      <selection activeCell="K11" sqref="K11"/>
    </sheetView>
  </sheetViews>
  <sheetFormatPr defaultColWidth="9.88671875" defaultRowHeight="18.600000000000001"/>
  <cols>
    <col min="1" max="1" width="5.44140625" style="219" bestFit="1" customWidth="1"/>
    <col min="2" max="2" width="19.6640625" style="219" customWidth="1"/>
    <col min="3" max="3" width="10.5546875" style="219" customWidth="1"/>
    <col min="4" max="4" width="20" style="219" customWidth="1"/>
    <col min="5" max="5" width="2.33203125" style="219" customWidth="1"/>
    <col min="6" max="6" width="15.88671875" style="219" customWidth="1"/>
    <col min="7" max="7" width="19.33203125" style="219" customWidth="1"/>
    <col min="8" max="8" width="45.5546875" style="219" customWidth="1"/>
    <col min="9" max="254" width="9.88671875" style="219"/>
    <col min="255" max="255" width="3.88671875" style="219" customWidth="1"/>
    <col min="256" max="257" width="9.5546875" style="219" customWidth="1"/>
    <col min="258" max="259" width="14.6640625" style="219" customWidth="1"/>
    <col min="260" max="260" width="0" style="219" hidden="1" customWidth="1"/>
    <col min="261" max="267" width="9.5546875" style="219" customWidth="1"/>
    <col min="268" max="510" width="9.88671875" style="219"/>
    <col min="511" max="511" width="3.88671875" style="219" customWidth="1"/>
    <col min="512" max="513" width="9.5546875" style="219" customWidth="1"/>
    <col min="514" max="515" width="14.6640625" style="219" customWidth="1"/>
    <col min="516" max="516" width="0" style="219" hidden="1" customWidth="1"/>
    <col min="517" max="523" width="9.5546875" style="219" customWidth="1"/>
    <col min="524" max="766" width="9.88671875" style="219"/>
    <col min="767" max="767" width="3.88671875" style="219" customWidth="1"/>
    <col min="768" max="769" width="9.5546875" style="219" customWidth="1"/>
    <col min="770" max="771" width="14.6640625" style="219" customWidth="1"/>
    <col min="772" max="772" width="0" style="219" hidden="1" customWidth="1"/>
    <col min="773" max="779" width="9.5546875" style="219" customWidth="1"/>
    <col min="780" max="1022" width="9.88671875" style="219"/>
    <col min="1023" max="1023" width="3.88671875" style="219" customWidth="1"/>
    <col min="1024" max="1025" width="9.5546875" style="219" customWidth="1"/>
    <col min="1026" max="1027" width="14.6640625" style="219" customWidth="1"/>
    <col min="1028" max="1028" width="0" style="219" hidden="1" customWidth="1"/>
    <col min="1029" max="1035" width="9.5546875" style="219" customWidth="1"/>
    <col min="1036" max="1278" width="9.88671875" style="219"/>
    <col min="1279" max="1279" width="3.88671875" style="219" customWidth="1"/>
    <col min="1280" max="1281" width="9.5546875" style="219" customWidth="1"/>
    <col min="1282" max="1283" width="14.6640625" style="219" customWidth="1"/>
    <col min="1284" max="1284" width="0" style="219" hidden="1" customWidth="1"/>
    <col min="1285" max="1291" width="9.5546875" style="219" customWidth="1"/>
    <col min="1292" max="1534" width="9.88671875" style="219"/>
    <col min="1535" max="1535" width="3.88671875" style="219" customWidth="1"/>
    <col min="1536" max="1537" width="9.5546875" style="219" customWidth="1"/>
    <col min="1538" max="1539" width="14.6640625" style="219" customWidth="1"/>
    <col min="1540" max="1540" width="0" style="219" hidden="1" customWidth="1"/>
    <col min="1541" max="1547" width="9.5546875" style="219" customWidth="1"/>
    <col min="1548" max="1790" width="9.88671875" style="219"/>
    <col min="1791" max="1791" width="3.88671875" style="219" customWidth="1"/>
    <col min="1792" max="1793" width="9.5546875" style="219" customWidth="1"/>
    <col min="1794" max="1795" width="14.6640625" style="219" customWidth="1"/>
    <col min="1796" max="1796" width="0" style="219" hidden="1" customWidth="1"/>
    <col min="1797" max="1803" width="9.5546875" style="219" customWidth="1"/>
    <col min="1804" max="2046" width="9.88671875" style="219"/>
    <col min="2047" max="2047" width="3.88671875" style="219" customWidth="1"/>
    <col min="2048" max="2049" width="9.5546875" style="219" customWidth="1"/>
    <col min="2050" max="2051" width="14.6640625" style="219" customWidth="1"/>
    <col min="2052" max="2052" width="0" style="219" hidden="1" customWidth="1"/>
    <col min="2053" max="2059" width="9.5546875" style="219" customWidth="1"/>
    <col min="2060" max="2302" width="9.88671875" style="219"/>
    <col min="2303" max="2303" width="3.88671875" style="219" customWidth="1"/>
    <col min="2304" max="2305" width="9.5546875" style="219" customWidth="1"/>
    <col min="2306" max="2307" width="14.6640625" style="219" customWidth="1"/>
    <col min="2308" max="2308" width="0" style="219" hidden="1" customWidth="1"/>
    <col min="2309" max="2315" width="9.5546875" style="219" customWidth="1"/>
    <col min="2316" max="2558" width="9.88671875" style="219"/>
    <col min="2559" max="2559" width="3.88671875" style="219" customWidth="1"/>
    <col min="2560" max="2561" width="9.5546875" style="219" customWidth="1"/>
    <col min="2562" max="2563" width="14.6640625" style="219" customWidth="1"/>
    <col min="2564" max="2564" width="0" style="219" hidden="1" customWidth="1"/>
    <col min="2565" max="2571" width="9.5546875" style="219" customWidth="1"/>
    <col min="2572" max="2814" width="9.88671875" style="219"/>
    <col min="2815" max="2815" width="3.88671875" style="219" customWidth="1"/>
    <col min="2816" max="2817" width="9.5546875" style="219" customWidth="1"/>
    <col min="2818" max="2819" width="14.6640625" style="219" customWidth="1"/>
    <col min="2820" max="2820" width="0" style="219" hidden="1" customWidth="1"/>
    <col min="2821" max="2827" width="9.5546875" style="219" customWidth="1"/>
    <col min="2828" max="3070" width="9.88671875" style="219"/>
    <col min="3071" max="3071" width="3.88671875" style="219" customWidth="1"/>
    <col min="3072" max="3073" width="9.5546875" style="219" customWidth="1"/>
    <col min="3074" max="3075" width="14.6640625" style="219" customWidth="1"/>
    <col min="3076" max="3076" width="0" style="219" hidden="1" customWidth="1"/>
    <col min="3077" max="3083" width="9.5546875" style="219" customWidth="1"/>
    <col min="3084" max="3326" width="9.88671875" style="219"/>
    <col min="3327" max="3327" width="3.88671875" style="219" customWidth="1"/>
    <col min="3328" max="3329" width="9.5546875" style="219" customWidth="1"/>
    <col min="3330" max="3331" width="14.6640625" style="219" customWidth="1"/>
    <col min="3332" max="3332" width="0" style="219" hidden="1" customWidth="1"/>
    <col min="3333" max="3339" width="9.5546875" style="219" customWidth="1"/>
    <col min="3340" max="3582" width="9.88671875" style="219"/>
    <col min="3583" max="3583" width="3.88671875" style="219" customWidth="1"/>
    <col min="3584" max="3585" width="9.5546875" style="219" customWidth="1"/>
    <col min="3586" max="3587" width="14.6640625" style="219" customWidth="1"/>
    <col min="3588" max="3588" width="0" style="219" hidden="1" customWidth="1"/>
    <col min="3589" max="3595" width="9.5546875" style="219" customWidth="1"/>
    <col min="3596" max="3838" width="9.88671875" style="219"/>
    <col min="3839" max="3839" width="3.88671875" style="219" customWidth="1"/>
    <col min="3840" max="3841" width="9.5546875" style="219" customWidth="1"/>
    <col min="3842" max="3843" width="14.6640625" style="219" customWidth="1"/>
    <col min="3844" max="3844" width="0" style="219" hidden="1" customWidth="1"/>
    <col min="3845" max="3851" width="9.5546875" style="219" customWidth="1"/>
    <col min="3852" max="4094" width="9.88671875" style="219"/>
    <col min="4095" max="4095" width="3.88671875" style="219" customWidth="1"/>
    <col min="4096" max="4097" width="9.5546875" style="219" customWidth="1"/>
    <col min="4098" max="4099" width="14.6640625" style="219" customWidth="1"/>
    <col min="4100" max="4100" width="0" style="219" hidden="1" customWidth="1"/>
    <col min="4101" max="4107" width="9.5546875" style="219" customWidth="1"/>
    <col min="4108" max="4350" width="9.88671875" style="219"/>
    <col min="4351" max="4351" width="3.88671875" style="219" customWidth="1"/>
    <col min="4352" max="4353" width="9.5546875" style="219" customWidth="1"/>
    <col min="4354" max="4355" width="14.6640625" style="219" customWidth="1"/>
    <col min="4356" max="4356" width="0" style="219" hidden="1" customWidth="1"/>
    <col min="4357" max="4363" width="9.5546875" style="219" customWidth="1"/>
    <col min="4364" max="4606" width="9.88671875" style="219"/>
    <col min="4607" max="4607" width="3.88671875" style="219" customWidth="1"/>
    <col min="4608" max="4609" width="9.5546875" style="219" customWidth="1"/>
    <col min="4610" max="4611" width="14.6640625" style="219" customWidth="1"/>
    <col min="4612" max="4612" width="0" style="219" hidden="1" customWidth="1"/>
    <col min="4613" max="4619" width="9.5546875" style="219" customWidth="1"/>
    <col min="4620" max="4862" width="9.88671875" style="219"/>
    <col min="4863" max="4863" width="3.88671875" style="219" customWidth="1"/>
    <col min="4864" max="4865" width="9.5546875" style="219" customWidth="1"/>
    <col min="4866" max="4867" width="14.6640625" style="219" customWidth="1"/>
    <col min="4868" max="4868" width="0" style="219" hidden="1" customWidth="1"/>
    <col min="4869" max="4875" width="9.5546875" style="219" customWidth="1"/>
    <col min="4876" max="5118" width="9.88671875" style="219"/>
    <col min="5119" max="5119" width="3.88671875" style="219" customWidth="1"/>
    <col min="5120" max="5121" width="9.5546875" style="219" customWidth="1"/>
    <col min="5122" max="5123" width="14.6640625" style="219" customWidth="1"/>
    <col min="5124" max="5124" width="0" style="219" hidden="1" customWidth="1"/>
    <col min="5125" max="5131" width="9.5546875" style="219" customWidth="1"/>
    <col min="5132" max="5374" width="9.88671875" style="219"/>
    <col min="5375" max="5375" width="3.88671875" style="219" customWidth="1"/>
    <col min="5376" max="5377" width="9.5546875" style="219" customWidth="1"/>
    <col min="5378" max="5379" width="14.6640625" style="219" customWidth="1"/>
    <col min="5380" max="5380" width="0" style="219" hidden="1" customWidth="1"/>
    <col min="5381" max="5387" width="9.5546875" style="219" customWidth="1"/>
    <col min="5388" max="5630" width="9.88671875" style="219"/>
    <col min="5631" max="5631" width="3.88671875" style="219" customWidth="1"/>
    <col min="5632" max="5633" width="9.5546875" style="219" customWidth="1"/>
    <col min="5634" max="5635" width="14.6640625" style="219" customWidth="1"/>
    <col min="5636" max="5636" width="0" style="219" hidden="1" customWidth="1"/>
    <col min="5637" max="5643" width="9.5546875" style="219" customWidth="1"/>
    <col min="5644" max="5886" width="9.88671875" style="219"/>
    <col min="5887" max="5887" width="3.88671875" style="219" customWidth="1"/>
    <col min="5888" max="5889" width="9.5546875" style="219" customWidth="1"/>
    <col min="5890" max="5891" width="14.6640625" style="219" customWidth="1"/>
    <col min="5892" max="5892" width="0" style="219" hidden="1" customWidth="1"/>
    <col min="5893" max="5899" width="9.5546875" style="219" customWidth="1"/>
    <col min="5900" max="6142" width="9.88671875" style="219"/>
    <col min="6143" max="6143" width="3.88671875" style="219" customWidth="1"/>
    <col min="6144" max="6145" width="9.5546875" style="219" customWidth="1"/>
    <col min="6146" max="6147" width="14.6640625" style="219" customWidth="1"/>
    <col min="6148" max="6148" width="0" style="219" hidden="1" customWidth="1"/>
    <col min="6149" max="6155" width="9.5546875" style="219" customWidth="1"/>
    <col min="6156" max="6398" width="9.88671875" style="219"/>
    <col min="6399" max="6399" width="3.88671875" style="219" customWidth="1"/>
    <col min="6400" max="6401" width="9.5546875" style="219" customWidth="1"/>
    <col min="6402" max="6403" width="14.6640625" style="219" customWidth="1"/>
    <col min="6404" max="6404" width="0" style="219" hidden="1" customWidth="1"/>
    <col min="6405" max="6411" width="9.5546875" style="219" customWidth="1"/>
    <col min="6412" max="6654" width="9.88671875" style="219"/>
    <col min="6655" max="6655" width="3.88671875" style="219" customWidth="1"/>
    <col min="6656" max="6657" width="9.5546875" style="219" customWidth="1"/>
    <col min="6658" max="6659" width="14.6640625" style="219" customWidth="1"/>
    <col min="6660" max="6660" width="0" style="219" hidden="1" customWidth="1"/>
    <col min="6661" max="6667" width="9.5546875" style="219" customWidth="1"/>
    <col min="6668" max="6910" width="9.88671875" style="219"/>
    <col min="6911" max="6911" width="3.88671875" style="219" customWidth="1"/>
    <col min="6912" max="6913" width="9.5546875" style="219" customWidth="1"/>
    <col min="6914" max="6915" width="14.6640625" style="219" customWidth="1"/>
    <col min="6916" max="6916" width="0" style="219" hidden="1" customWidth="1"/>
    <col min="6917" max="6923" width="9.5546875" style="219" customWidth="1"/>
    <col min="6924" max="7166" width="9.88671875" style="219"/>
    <col min="7167" max="7167" width="3.88671875" style="219" customWidth="1"/>
    <col min="7168" max="7169" width="9.5546875" style="219" customWidth="1"/>
    <col min="7170" max="7171" width="14.6640625" style="219" customWidth="1"/>
    <col min="7172" max="7172" width="0" style="219" hidden="1" customWidth="1"/>
    <col min="7173" max="7179" width="9.5546875" style="219" customWidth="1"/>
    <col min="7180" max="7422" width="9.88671875" style="219"/>
    <col min="7423" max="7423" width="3.88671875" style="219" customWidth="1"/>
    <col min="7424" max="7425" width="9.5546875" style="219" customWidth="1"/>
    <col min="7426" max="7427" width="14.6640625" style="219" customWidth="1"/>
    <col min="7428" max="7428" width="0" style="219" hidden="1" customWidth="1"/>
    <col min="7429" max="7435" width="9.5546875" style="219" customWidth="1"/>
    <col min="7436" max="7678" width="9.88671875" style="219"/>
    <col min="7679" max="7679" width="3.88671875" style="219" customWidth="1"/>
    <col min="7680" max="7681" width="9.5546875" style="219" customWidth="1"/>
    <col min="7682" max="7683" width="14.6640625" style="219" customWidth="1"/>
    <col min="7684" max="7684" width="0" style="219" hidden="1" customWidth="1"/>
    <col min="7685" max="7691" width="9.5546875" style="219" customWidth="1"/>
    <col min="7692" max="7934" width="9.88671875" style="219"/>
    <col min="7935" max="7935" width="3.88671875" style="219" customWidth="1"/>
    <col min="7936" max="7937" width="9.5546875" style="219" customWidth="1"/>
    <col min="7938" max="7939" width="14.6640625" style="219" customWidth="1"/>
    <col min="7940" max="7940" width="0" style="219" hidden="1" customWidth="1"/>
    <col min="7941" max="7947" width="9.5546875" style="219" customWidth="1"/>
    <col min="7948" max="8190" width="9.88671875" style="219"/>
    <col min="8191" max="8191" width="3.88671875" style="219" customWidth="1"/>
    <col min="8192" max="8193" width="9.5546875" style="219" customWidth="1"/>
    <col min="8194" max="8195" width="14.6640625" style="219" customWidth="1"/>
    <col min="8196" max="8196" width="0" style="219" hidden="1" customWidth="1"/>
    <col min="8197" max="8203" width="9.5546875" style="219" customWidth="1"/>
    <col min="8204" max="8446" width="9.88671875" style="219"/>
    <col min="8447" max="8447" width="3.88671875" style="219" customWidth="1"/>
    <col min="8448" max="8449" width="9.5546875" style="219" customWidth="1"/>
    <col min="8450" max="8451" width="14.6640625" style="219" customWidth="1"/>
    <col min="8452" max="8452" width="0" style="219" hidden="1" customWidth="1"/>
    <col min="8453" max="8459" width="9.5546875" style="219" customWidth="1"/>
    <col min="8460" max="8702" width="9.88671875" style="219"/>
    <col min="8703" max="8703" width="3.88671875" style="219" customWidth="1"/>
    <col min="8704" max="8705" width="9.5546875" style="219" customWidth="1"/>
    <col min="8706" max="8707" width="14.6640625" style="219" customWidth="1"/>
    <col min="8708" max="8708" width="0" style="219" hidden="1" customWidth="1"/>
    <col min="8709" max="8715" width="9.5546875" style="219" customWidth="1"/>
    <col min="8716" max="8958" width="9.88671875" style="219"/>
    <col min="8959" max="8959" width="3.88671875" style="219" customWidth="1"/>
    <col min="8960" max="8961" width="9.5546875" style="219" customWidth="1"/>
    <col min="8962" max="8963" width="14.6640625" style="219" customWidth="1"/>
    <col min="8964" max="8964" width="0" style="219" hidden="1" customWidth="1"/>
    <col min="8965" max="8971" width="9.5546875" style="219" customWidth="1"/>
    <col min="8972" max="9214" width="9.88671875" style="219"/>
    <col min="9215" max="9215" width="3.88671875" style="219" customWidth="1"/>
    <col min="9216" max="9217" width="9.5546875" style="219" customWidth="1"/>
    <col min="9218" max="9219" width="14.6640625" style="219" customWidth="1"/>
    <col min="9220" max="9220" width="0" style="219" hidden="1" customWidth="1"/>
    <col min="9221" max="9227" width="9.5546875" style="219" customWidth="1"/>
    <col min="9228" max="9470" width="9.88671875" style="219"/>
    <col min="9471" max="9471" width="3.88671875" style="219" customWidth="1"/>
    <col min="9472" max="9473" width="9.5546875" style="219" customWidth="1"/>
    <col min="9474" max="9475" width="14.6640625" style="219" customWidth="1"/>
    <col min="9476" max="9476" width="0" style="219" hidden="1" customWidth="1"/>
    <col min="9477" max="9483" width="9.5546875" style="219" customWidth="1"/>
    <col min="9484" max="9726" width="9.88671875" style="219"/>
    <col min="9727" max="9727" width="3.88671875" style="219" customWidth="1"/>
    <col min="9728" max="9729" width="9.5546875" style="219" customWidth="1"/>
    <col min="9730" max="9731" width="14.6640625" style="219" customWidth="1"/>
    <col min="9732" max="9732" width="0" style="219" hidden="1" customWidth="1"/>
    <col min="9733" max="9739" width="9.5546875" style="219" customWidth="1"/>
    <col min="9740" max="9982" width="9.88671875" style="219"/>
    <col min="9983" max="9983" width="3.88671875" style="219" customWidth="1"/>
    <col min="9984" max="9985" width="9.5546875" style="219" customWidth="1"/>
    <col min="9986" max="9987" width="14.6640625" style="219" customWidth="1"/>
    <col min="9988" max="9988" width="0" style="219" hidden="1" customWidth="1"/>
    <col min="9989" max="9995" width="9.5546875" style="219" customWidth="1"/>
    <col min="9996" max="10238" width="9.88671875" style="219"/>
    <col min="10239" max="10239" width="3.88671875" style="219" customWidth="1"/>
    <col min="10240" max="10241" width="9.5546875" style="219" customWidth="1"/>
    <col min="10242" max="10243" width="14.6640625" style="219" customWidth="1"/>
    <col min="10244" max="10244" width="0" style="219" hidden="1" customWidth="1"/>
    <col min="10245" max="10251" width="9.5546875" style="219" customWidth="1"/>
    <col min="10252" max="10494" width="9.88671875" style="219"/>
    <col min="10495" max="10495" width="3.88671875" style="219" customWidth="1"/>
    <col min="10496" max="10497" width="9.5546875" style="219" customWidth="1"/>
    <col min="10498" max="10499" width="14.6640625" style="219" customWidth="1"/>
    <col min="10500" max="10500" width="0" style="219" hidden="1" customWidth="1"/>
    <col min="10501" max="10507" width="9.5546875" style="219" customWidth="1"/>
    <col min="10508" max="10750" width="9.88671875" style="219"/>
    <col min="10751" max="10751" width="3.88671875" style="219" customWidth="1"/>
    <col min="10752" max="10753" width="9.5546875" style="219" customWidth="1"/>
    <col min="10754" max="10755" width="14.6640625" style="219" customWidth="1"/>
    <col min="10756" max="10756" width="0" style="219" hidden="1" customWidth="1"/>
    <col min="10757" max="10763" width="9.5546875" style="219" customWidth="1"/>
    <col min="10764" max="11006" width="9.88671875" style="219"/>
    <col min="11007" max="11007" width="3.88671875" style="219" customWidth="1"/>
    <col min="11008" max="11009" width="9.5546875" style="219" customWidth="1"/>
    <col min="11010" max="11011" width="14.6640625" style="219" customWidth="1"/>
    <col min="11012" max="11012" width="0" style="219" hidden="1" customWidth="1"/>
    <col min="11013" max="11019" width="9.5546875" style="219" customWidth="1"/>
    <col min="11020" max="11262" width="9.88671875" style="219"/>
    <col min="11263" max="11263" width="3.88671875" style="219" customWidth="1"/>
    <col min="11264" max="11265" width="9.5546875" style="219" customWidth="1"/>
    <col min="11266" max="11267" width="14.6640625" style="219" customWidth="1"/>
    <col min="11268" max="11268" width="0" style="219" hidden="1" customWidth="1"/>
    <col min="11269" max="11275" width="9.5546875" style="219" customWidth="1"/>
    <col min="11276" max="11518" width="9.88671875" style="219"/>
    <col min="11519" max="11519" width="3.88671875" style="219" customWidth="1"/>
    <col min="11520" max="11521" width="9.5546875" style="219" customWidth="1"/>
    <col min="11522" max="11523" width="14.6640625" style="219" customWidth="1"/>
    <col min="11524" max="11524" width="0" style="219" hidden="1" customWidth="1"/>
    <col min="11525" max="11531" width="9.5546875" style="219" customWidth="1"/>
    <col min="11532" max="11774" width="9.88671875" style="219"/>
    <col min="11775" max="11775" width="3.88671875" style="219" customWidth="1"/>
    <col min="11776" max="11777" width="9.5546875" style="219" customWidth="1"/>
    <col min="11778" max="11779" width="14.6640625" style="219" customWidth="1"/>
    <col min="11780" max="11780" width="0" style="219" hidden="1" customWidth="1"/>
    <col min="11781" max="11787" width="9.5546875" style="219" customWidth="1"/>
    <col min="11788" max="12030" width="9.88671875" style="219"/>
    <col min="12031" max="12031" width="3.88671875" style="219" customWidth="1"/>
    <col min="12032" max="12033" width="9.5546875" style="219" customWidth="1"/>
    <col min="12034" max="12035" width="14.6640625" style="219" customWidth="1"/>
    <col min="12036" max="12036" width="0" style="219" hidden="1" customWidth="1"/>
    <col min="12037" max="12043" width="9.5546875" style="219" customWidth="1"/>
    <col min="12044" max="12286" width="9.88671875" style="219"/>
    <col min="12287" max="12287" width="3.88671875" style="219" customWidth="1"/>
    <col min="12288" max="12289" width="9.5546875" style="219" customWidth="1"/>
    <col min="12290" max="12291" width="14.6640625" style="219" customWidth="1"/>
    <col min="12292" max="12292" width="0" style="219" hidden="1" customWidth="1"/>
    <col min="12293" max="12299" width="9.5546875" style="219" customWidth="1"/>
    <col min="12300" max="12542" width="9.88671875" style="219"/>
    <col min="12543" max="12543" width="3.88671875" style="219" customWidth="1"/>
    <col min="12544" max="12545" width="9.5546875" style="219" customWidth="1"/>
    <col min="12546" max="12547" width="14.6640625" style="219" customWidth="1"/>
    <col min="12548" max="12548" width="0" style="219" hidden="1" customWidth="1"/>
    <col min="12549" max="12555" width="9.5546875" style="219" customWidth="1"/>
    <col min="12556" max="12798" width="9.88671875" style="219"/>
    <col min="12799" max="12799" width="3.88671875" style="219" customWidth="1"/>
    <col min="12800" max="12801" width="9.5546875" style="219" customWidth="1"/>
    <col min="12802" max="12803" width="14.6640625" style="219" customWidth="1"/>
    <col min="12804" max="12804" width="0" style="219" hidden="1" customWidth="1"/>
    <col min="12805" max="12811" width="9.5546875" style="219" customWidth="1"/>
    <col min="12812" max="13054" width="9.88671875" style="219"/>
    <col min="13055" max="13055" width="3.88671875" style="219" customWidth="1"/>
    <col min="13056" max="13057" width="9.5546875" style="219" customWidth="1"/>
    <col min="13058" max="13059" width="14.6640625" style="219" customWidth="1"/>
    <col min="13060" max="13060" width="0" style="219" hidden="1" customWidth="1"/>
    <col min="13061" max="13067" width="9.5546875" style="219" customWidth="1"/>
    <col min="13068" max="13310" width="9.88671875" style="219"/>
    <col min="13311" max="13311" width="3.88671875" style="219" customWidth="1"/>
    <col min="13312" max="13313" width="9.5546875" style="219" customWidth="1"/>
    <col min="13314" max="13315" width="14.6640625" style="219" customWidth="1"/>
    <col min="13316" max="13316" width="0" style="219" hidden="1" customWidth="1"/>
    <col min="13317" max="13323" width="9.5546875" style="219" customWidth="1"/>
    <col min="13324" max="13566" width="9.88671875" style="219"/>
    <col min="13567" max="13567" width="3.88671875" style="219" customWidth="1"/>
    <col min="13568" max="13569" width="9.5546875" style="219" customWidth="1"/>
    <col min="13570" max="13571" width="14.6640625" style="219" customWidth="1"/>
    <col min="13572" max="13572" width="0" style="219" hidden="1" customWidth="1"/>
    <col min="13573" max="13579" width="9.5546875" style="219" customWidth="1"/>
    <col min="13580" max="13822" width="9.88671875" style="219"/>
    <col min="13823" max="13823" width="3.88671875" style="219" customWidth="1"/>
    <col min="13824" max="13825" width="9.5546875" style="219" customWidth="1"/>
    <col min="13826" max="13827" width="14.6640625" style="219" customWidth="1"/>
    <col min="13828" max="13828" width="0" style="219" hidden="1" customWidth="1"/>
    <col min="13829" max="13835" width="9.5546875" style="219" customWidth="1"/>
    <col min="13836" max="14078" width="9.88671875" style="219"/>
    <col min="14079" max="14079" width="3.88671875" style="219" customWidth="1"/>
    <col min="14080" max="14081" width="9.5546875" style="219" customWidth="1"/>
    <col min="14082" max="14083" width="14.6640625" style="219" customWidth="1"/>
    <col min="14084" max="14084" width="0" style="219" hidden="1" customWidth="1"/>
    <col min="14085" max="14091" width="9.5546875" style="219" customWidth="1"/>
    <col min="14092" max="14334" width="9.88671875" style="219"/>
    <col min="14335" max="14335" width="3.88671875" style="219" customWidth="1"/>
    <col min="14336" max="14337" width="9.5546875" style="219" customWidth="1"/>
    <col min="14338" max="14339" width="14.6640625" style="219" customWidth="1"/>
    <col min="14340" max="14340" width="0" style="219" hidden="1" customWidth="1"/>
    <col min="14341" max="14347" width="9.5546875" style="219" customWidth="1"/>
    <col min="14348" max="14590" width="9.88671875" style="219"/>
    <col min="14591" max="14591" width="3.88671875" style="219" customWidth="1"/>
    <col min="14592" max="14593" width="9.5546875" style="219" customWidth="1"/>
    <col min="14594" max="14595" width="14.6640625" style="219" customWidth="1"/>
    <col min="14596" max="14596" width="0" style="219" hidden="1" customWidth="1"/>
    <col min="14597" max="14603" width="9.5546875" style="219" customWidth="1"/>
    <col min="14604" max="14846" width="9.88671875" style="219"/>
    <col min="14847" max="14847" width="3.88671875" style="219" customWidth="1"/>
    <col min="14848" max="14849" width="9.5546875" style="219" customWidth="1"/>
    <col min="14850" max="14851" width="14.6640625" style="219" customWidth="1"/>
    <col min="14852" max="14852" width="0" style="219" hidden="1" customWidth="1"/>
    <col min="14853" max="14859" width="9.5546875" style="219" customWidth="1"/>
    <col min="14860" max="15102" width="9.88671875" style="219"/>
    <col min="15103" max="15103" width="3.88671875" style="219" customWidth="1"/>
    <col min="15104" max="15105" width="9.5546875" style="219" customWidth="1"/>
    <col min="15106" max="15107" width="14.6640625" style="219" customWidth="1"/>
    <col min="15108" max="15108" width="0" style="219" hidden="1" customWidth="1"/>
    <col min="15109" max="15115" width="9.5546875" style="219" customWidth="1"/>
    <col min="15116" max="15358" width="9.88671875" style="219"/>
    <col min="15359" max="15359" width="3.88671875" style="219" customWidth="1"/>
    <col min="15360" max="15361" width="9.5546875" style="219" customWidth="1"/>
    <col min="15362" max="15363" width="14.6640625" style="219" customWidth="1"/>
    <col min="15364" max="15364" width="0" style="219" hidden="1" customWidth="1"/>
    <col min="15365" max="15371" width="9.5546875" style="219" customWidth="1"/>
    <col min="15372" max="15614" width="9.88671875" style="219"/>
    <col min="15615" max="15615" width="3.88671875" style="219" customWidth="1"/>
    <col min="15616" max="15617" width="9.5546875" style="219" customWidth="1"/>
    <col min="15618" max="15619" width="14.6640625" style="219" customWidth="1"/>
    <col min="15620" max="15620" width="0" style="219" hidden="1" customWidth="1"/>
    <col min="15621" max="15627" width="9.5546875" style="219" customWidth="1"/>
    <col min="15628" max="15870" width="9.88671875" style="219"/>
    <col min="15871" max="15871" width="3.88671875" style="219" customWidth="1"/>
    <col min="15872" max="15873" width="9.5546875" style="219" customWidth="1"/>
    <col min="15874" max="15875" width="14.6640625" style="219" customWidth="1"/>
    <col min="15876" max="15876" width="0" style="219" hidden="1" customWidth="1"/>
    <col min="15877" max="15883" width="9.5546875" style="219" customWidth="1"/>
    <col min="15884" max="16126" width="9.88671875" style="219"/>
    <col min="16127" max="16127" width="3.88671875" style="219" customWidth="1"/>
    <col min="16128" max="16129" width="9.5546875" style="219" customWidth="1"/>
    <col min="16130" max="16131" width="14.6640625" style="219" customWidth="1"/>
    <col min="16132" max="16132" width="0" style="219" hidden="1" customWidth="1"/>
    <col min="16133" max="16139" width="9.5546875" style="219" customWidth="1"/>
    <col min="16140" max="16384" width="9.88671875" style="219"/>
  </cols>
  <sheetData>
    <row r="1" spans="1:9" s="198" customFormat="1" ht="12.75" customHeight="1">
      <c r="B1" s="199"/>
      <c r="C1" s="199"/>
      <c r="D1" s="199"/>
      <c r="E1" s="199"/>
      <c r="F1" s="200" t="s">
        <v>0</v>
      </c>
      <c r="G1" s="201" t="s">
        <v>286</v>
      </c>
      <c r="H1" s="199"/>
    </row>
    <row r="2" spans="1:9" s="198" customFormat="1" ht="12.75" customHeight="1">
      <c r="B2" s="199"/>
      <c r="C2" s="199"/>
      <c r="D2" s="199"/>
      <c r="E2" s="199"/>
      <c r="F2" s="200" t="s">
        <v>2</v>
      </c>
      <c r="G2" s="202" t="s">
        <v>287</v>
      </c>
      <c r="H2" s="199"/>
    </row>
    <row r="3" spans="1:9" s="198" customFormat="1" ht="12.75" customHeight="1" thickBot="1">
      <c r="B3" s="199"/>
      <c r="C3" s="199"/>
      <c r="D3" s="199"/>
      <c r="E3" s="199"/>
      <c r="F3" s="200" t="s">
        <v>4</v>
      </c>
      <c r="G3" s="203" t="s">
        <v>288</v>
      </c>
      <c r="H3" s="199"/>
    </row>
    <row r="4" spans="1:9" s="198" customFormat="1" ht="17.25" customHeight="1" thickBot="1">
      <c r="A4" s="204"/>
      <c r="B4" s="384" t="s">
        <v>289</v>
      </c>
      <c r="C4" s="384"/>
      <c r="D4" s="206">
        <v>45617</v>
      </c>
      <c r="E4" s="199"/>
      <c r="F4" s="199"/>
      <c r="G4" s="199"/>
      <c r="H4" s="199"/>
    </row>
    <row r="5" spans="1:9" s="198" customFormat="1" ht="3.9" customHeight="1" thickBot="1">
      <c r="A5" s="204"/>
      <c r="B5" s="385"/>
      <c r="C5" s="385"/>
      <c r="D5" s="207"/>
      <c r="E5" s="199"/>
      <c r="F5" s="204"/>
      <c r="G5" s="204"/>
      <c r="H5" s="199"/>
    </row>
    <row r="6" spans="1:9" s="198" customFormat="1" ht="17.25" customHeight="1" thickBot="1">
      <c r="A6" s="204"/>
      <c r="B6" s="384" t="s">
        <v>290</v>
      </c>
      <c r="C6" s="384"/>
      <c r="D6" s="208" t="s">
        <v>28</v>
      </c>
      <c r="E6" s="199"/>
      <c r="F6" s="205" t="s">
        <v>291</v>
      </c>
      <c r="G6" s="209" t="s">
        <v>292</v>
      </c>
      <c r="H6" s="199"/>
    </row>
    <row r="7" spans="1:9" s="198" customFormat="1" ht="3.9" customHeight="1" thickBot="1">
      <c r="A7" s="204"/>
      <c r="B7" s="386"/>
      <c r="C7" s="386"/>
      <c r="D7" s="207"/>
      <c r="E7" s="199"/>
      <c r="F7" s="210"/>
      <c r="G7" s="211"/>
      <c r="H7" s="199"/>
    </row>
    <row r="8" spans="1:9" s="198" customFormat="1" ht="17.25" customHeight="1" thickBot="1">
      <c r="A8" s="204"/>
      <c r="B8" s="384" t="s">
        <v>293</v>
      </c>
      <c r="C8" s="384"/>
      <c r="D8" s="208" t="s">
        <v>10</v>
      </c>
      <c r="E8" s="212"/>
      <c r="F8" s="205" t="s">
        <v>294</v>
      </c>
      <c r="G8" s="209" t="str" cm="1">
        <f t="array" ref="G8:I8">'ALOE WASH + COCONUT MILK'!D8:F8</f>
        <v xml:space="preserve">LS Mesh Tee </v>
      </c>
      <c r="H8" s="199">
        <v>0</v>
      </c>
      <c r="I8" s="198">
        <v>0</v>
      </c>
    </row>
    <row r="9" spans="1:9" s="198" customFormat="1" ht="9" customHeight="1" thickBot="1">
      <c r="B9" s="213"/>
      <c r="C9" s="213"/>
      <c r="D9" s="213"/>
      <c r="F9" s="213"/>
      <c r="G9" s="213"/>
    </row>
    <row r="10" spans="1:9" s="211" customFormat="1" ht="33.75" customHeight="1" thickBot="1">
      <c r="A10" s="214" t="s">
        <v>295</v>
      </c>
      <c r="B10" s="214" t="s">
        <v>296</v>
      </c>
      <c r="C10" s="383" t="s">
        <v>297</v>
      </c>
      <c r="D10" s="383"/>
      <c r="E10" s="383"/>
      <c r="F10" s="383"/>
      <c r="G10" s="215" t="s">
        <v>298</v>
      </c>
      <c r="H10" s="215" t="s">
        <v>299</v>
      </c>
    </row>
    <row r="11" spans="1:9" s="198" customFormat="1" ht="106.95" customHeight="1" thickBot="1">
      <c r="A11" s="380">
        <v>1</v>
      </c>
      <c r="B11" s="217" t="s">
        <v>300</v>
      </c>
      <c r="C11" s="381"/>
      <c r="D11" s="381"/>
      <c r="E11" s="381"/>
      <c r="F11" s="381"/>
      <c r="G11" s="380"/>
      <c r="H11" s="216"/>
    </row>
    <row r="12" spans="1:9" s="198" customFormat="1" ht="147.6" customHeight="1" thickBot="1">
      <c r="A12" s="380"/>
      <c r="B12" s="217" t="s">
        <v>301</v>
      </c>
      <c r="C12" s="382"/>
      <c r="D12" s="382"/>
      <c r="E12" s="382"/>
      <c r="F12" s="382"/>
      <c r="G12" s="380"/>
      <c r="H12" s="216"/>
    </row>
    <row r="13" spans="1:9" s="198" customFormat="1" ht="79.95" customHeight="1" thickBot="1">
      <c r="A13" s="216">
        <v>2</v>
      </c>
      <c r="B13" s="217" t="s">
        <v>302</v>
      </c>
      <c r="C13" s="378"/>
      <c r="D13" s="378"/>
      <c r="E13" s="378"/>
      <c r="F13" s="378"/>
      <c r="G13" s="216"/>
      <c r="H13" s="216"/>
    </row>
    <row r="14" spans="1:9" s="198" customFormat="1" ht="106.95" customHeight="1" thickBot="1">
      <c r="A14" s="216">
        <v>3</v>
      </c>
      <c r="B14" s="217" t="s">
        <v>303</v>
      </c>
      <c r="C14" s="378"/>
      <c r="D14" s="378"/>
      <c r="E14" s="378"/>
      <c r="F14" s="378"/>
      <c r="G14" s="216"/>
      <c r="H14" s="216"/>
    </row>
    <row r="15" spans="1:9" s="198" customFormat="1" ht="106.95" customHeight="1" thickBot="1">
      <c r="A15" s="216">
        <v>4</v>
      </c>
      <c r="B15" s="217" t="s">
        <v>304</v>
      </c>
      <c r="C15" s="378"/>
      <c r="D15" s="378"/>
      <c r="E15" s="378"/>
      <c r="F15" s="378"/>
      <c r="G15" s="216"/>
      <c r="H15" s="216"/>
    </row>
    <row r="16" spans="1:9" s="198" customFormat="1" ht="106.95" customHeight="1" thickBot="1">
      <c r="A16" s="216">
        <v>5</v>
      </c>
      <c r="B16" s="217" t="s">
        <v>305</v>
      </c>
      <c r="C16" s="378"/>
      <c r="D16" s="378"/>
      <c r="E16" s="378"/>
      <c r="F16" s="378"/>
      <c r="G16" s="216"/>
      <c r="H16" s="216"/>
    </row>
    <row r="17" spans="1:8" ht="12" customHeight="1">
      <c r="A17" s="211"/>
      <c r="B17" s="211"/>
      <c r="C17" s="218"/>
      <c r="D17" s="218"/>
      <c r="E17" s="218"/>
      <c r="F17" s="218"/>
      <c r="G17" s="211"/>
      <c r="H17" s="211"/>
    </row>
    <row r="18" spans="1:8" ht="34.5" customHeight="1">
      <c r="A18" s="211"/>
      <c r="B18" s="379" t="s">
        <v>306</v>
      </c>
      <c r="C18" s="379"/>
      <c r="D18" s="379"/>
      <c r="E18" s="218"/>
      <c r="F18" s="218"/>
      <c r="G18" s="379" t="s">
        <v>307</v>
      </c>
      <c r="H18" s="379"/>
    </row>
    <row r="19" spans="1:8" ht="39.9" customHeight="1">
      <c r="A19" s="211"/>
      <c r="B19" s="220"/>
      <c r="C19" s="220"/>
      <c r="D19" s="220"/>
      <c r="E19" s="220"/>
      <c r="F19" s="198"/>
      <c r="G19" s="220"/>
      <c r="H19" s="220"/>
    </row>
    <row r="20" spans="1:8" ht="39.9" customHeight="1">
      <c r="A20" s="204"/>
      <c r="B20" s="221"/>
      <c r="C20" s="221"/>
      <c r="D20" s="221"/>
      <c r="E20" s="221"/>
      <c r="F20" s="221"/>
      <c r="G20" s="221"/>
      <c r="H20" s="221"/>
    </row>
    <row r="21" spans="1:8" ht="39.9" customHeight="1">
      <c r="A21" s="204"/>
      <c r="B21" s="221"/>
      <c r="C21" s="221"/>
      <c r="D21" s="221"/>
      <c r="E21" s="221"/>
      <c r="F21" s="221"/>
      <c r="G21" s="221"/>
      <c r="H21" s="221"/>
    </row>
    <row r="22" spans="1:8" ht="39.9" customHeight="1">
      <c r="A22" s="204"/>
      <c r="B22" s="221"/>
      <c r="C22" s="221"/>
      <c r="D22" s="221"/>
      <c r="E22" s="221"/>
      <c r="F22" s="221"/>
      <c r="G22" s="221"/>
      <c r="H22" s="221"/>
    </row>
    <row r="23" spans="1:8" ht="39.9" customHeight="1">
      <c r="A23" s="204"/>
      <c r="B23" s="221"/>
      <c r="C23" s="221"/>
      <c r="D23" s="221"/>
      <c r="E23" s="221"/>
      <c r="F23" s="221"/>
      <c r="G23" s="221"/>
      <c r="H23" s="221"/>
    </row>
    <row r="24" spans="1:8" ht="39.9" customHeight="1">
      <c r="A24" s="204"/>
      <c r="B24" s="221"/>
      <c r="C24" s="221"/>
      <c r="D24" s="221"/>
      <c r="E24" s="221"/>
      <c r="F24" s="221"/>
      <c r="G24" s="221"/>
      <c r="H24" s="221"/>
    </row>
    <row r="25" spans="1:8" ht="39.9" customHeight="1">
      <c r="A25" s="204"/>
      <c r="B25" s="221"/>
      <c r="C25" s="221"/>
      <c r="D25" s="221"/>
      <c r="E25" s="221"/>
      <c r="F25" s="221"/>
      <c r="G25" s="221"/>
      <c r="H25" s="221"/>
    </row>
    <row r="26" spans="1:8" ht="39.9" customHeight="1">
      <c r="A26" s="204"/>
      <c r="B26" s="221"/>
      <c r="C26" s="221"/>
      <c r="D26" s="221"/>
      <c r="E26" s="221"/>
      <c r="F26" s="221"/>
      <c r="G26" s="221"/>
      <c r="H26" s="221"/>
    </row>
    <row r="27" spans="1:8" ht="39.9" customHeight="1">
      <c r="A27" s="204"/>
      <c r="B27" s="221"/>
      <c r="C27" s="221"/>
      <c r="D27" s="221"/>
      <c r="E27" s="221"/>
      <c r="F27" s="221"/>
      <c r="G27" s="221"/>
      <c r="H27" s="221"/>
    </row>
    <row r="28" spans="1:8" ht="39.9" customHeight="1">
      <c r="A28" s="204"/>
      <c r="B28" s="221"/>
      <c r="C28" s="221"/>
      <c r="D28" s="221"/>
      <c r="E28" s="221"/>
      <c r="F28" s="221"/>
      <c r="G28" s="221"/>
      <c r="H28" s="221"/>
    </row>
    <row r="29" spans="1:8" ht="39.9" customHeight="1">
      <c r="A29" s="204"/>
      <c r="B29" s="221"/>
      <c r="C29" s="221"/>
      <c r="D29" s="221"/>
      <c r="E29" s="221"/>
      <c r="F29" s="221"/>
      <c r="G29" s="221"/>
      <c r="H29" s="221"/>
    </row>
    <row r="30" spans="1:8" ht="39.9" customHeight="1">
      <c r="A30" s="204"/>
      <c r="B30" s="221"/>
      <c r="C30" s="221"/>
      <c r="D30" s="221"/>
      <c r="E30" s="221"/>
      <c r="F30" s="221"/>
      <c r="G30" s="221"/>
      <c r="H30" s="221"/>
    </row>
    <row r="31" spans="1:8" ht="39.9" customHeight="1">
      <c r="A31" s="204"/>
      <c r="B31" s="221"/>
      <c r="C31" s="221"/>
      <c r="D31" s="221"/>
      <c r="E31" s="221"/>
      <c r="F31" s="221"/>
      <c r="G31" s="221"/>
      <c r="H31" s="221"/>
    </row>
    <row r="32" spans="1:8" ht="39.9" customHeight="1">
      <c r="A32" s="204"/>
      <c r="B32" s="221"/>
      <c r="C32" s="221"/>
      <c r="D32" s="221"/>
      <c r="E32" s="221"/>
      <c r="F32" s="221"/>
      <c r="G32" s="221"/>
      <c r="H32" s="221"/>
    </row>
    <row r="33" spans="1:8" ht="39.9" customHeight="1">
      <c r="A33" s="204"/>
      <c r="B33" s="221"/>
      <c r="C33" s="221"/>
      <c r="D33" s="221"/>
      <c r="E33" s="221"/>
      <c r="F33" s="221"/>
      <c r="G33" s="221"/>
      <c r="H33" s="221"/>
    </row>
    <row r="34" spans="1:8" ht="39.9" customHeight="1">
      <c r="A34" s="204"/>
      <c r="B34" s="221"/>
      <c r="C34" s="221"/>
      <c r="D34" s="221"/>
      <c r="E34" s="221"/>
      <c r="F34" s="221"/>
      <c r="G34" s="221"/>
      <c r="H34" s="221"/>
    </row>
    <row r="35" spans="1:8" ht="39.9" customHeight="1">
      <c r="A35" s="204"/>
      <c r="B35" s="221"/>
      <c r="C35" s="221"/>
      <c r="D35" s="221"/>
      <c r="E35" s="221"/>
      <c r="F35" s="221"/>
      <c r="G35" s="221"/>
      <c r="H35" s="221"/>
    </row>
    <row r="36" spans="1:8" ht="39.9" customHeight="1">
      <c r="A36" s="204"/>
      <c r="B36" s="221"/>
      <c r="C36" s="221"/>
      <c r="D36" s="221"/>
      <c r="E36" s="221"/>
      <c r="F36" s="221"/>
      <c r="G36" s="221"/>
      <c r="H36" s="221"/>
    </row>
    <row r="37" spans="1:8" ht="39.9" customHeight="1">
      <c r="A37" s="204"/>
      <c r="B37" s="221"/>
      <c r="C37" s="221"/>
      <c r="D37" s="221"/>
      <c r="E37" s="221"/>
      <c r="F37" s="221"/>
      <c r="G37" s="221"/>
      <c r="H37" s="221"/>
    </row>
    <row r="38" spans="1:8" ht="39.9" customHeight="1">
      <c r="A38" s="204"/>
      <c r="B38" s="221"/>
      <c r="C38" s="221"/>
      <c r="D38" s="221"/>
      <c r="E38" s="221"/>
      <c r="F38" s="221"/>
      <c r="G38" s="221"/>
      <c r="H38" s="221"/>
    </row>
    <row r="39" spans="1:8" ht="39.9" customHeight="1">
      <c r="A39" s="204"/>
      <c r="B39" s="221"/>
      <c r="C39" s="221"/>
      <c r="D39" s="221"/>
      <c r="E39" s="221"/>
      <c r="F39" s="221"/>
      <c r="G39" s="221"/>
      <c r="H39" s="221"/>
    </row>
    <row r="40" spans="1:8" ht="39.9" customHeight="1">
      <c r="A40" s="204"/>
      <c r="B40" s="221"/>
      <c r="C40" s="221"/>
      <c r="D40" s="221"/>
      <c r="E40" s="221"/>
      <c r="F40" s="221"/>
      <c r="G40" s="221"/>
      <c r="H40" s="221"/>
    </row>
    <row r="41" spans="1:8" ht="39.9" customHeight="1">
      <c r="A41" s="204"/>
      <c r="B41" s="221"/>
      <c r="C41" s="221"/>
      <c r="D41" s="221"/>
      <c r="E41" s="221"/>
      <c r="F41" s="221"/>
      <c r="G41" s="221"/>
      <c r="H41" s="221"/>
    </row>
    <row r="42" spans="1:8" ht="39.9" customHeight="1">
      <c r="A42" s="204"/>
      <c r="B42" s="221"/>
      <c r="C42" s="221"/>
      <c r="D42" s="221"/>
      <c r="E42" s="221"/>
      <c r="F42" s="221"/>
      <c r="G42" s="221"/>
      <c r="H42" s="221"/>
    </row>
    <row r="43" spans="1:8" ht="39.9" customHeight="1">
      <c r="A43" s="204"/>
      <c r="B43" s="221"/>
      <c r="C43" s="221"/>
      <c r="D43" s="221"/>
      <c r="E43" s="221"/>
      <c r="F43" s="221"/>
      <c r="G43" s="221"/>
      <c r="H43" s="221"/>
    </row>
    <row r="44" spans="1:8" ht="39.9" customHeight="1">
      <c r="A44" s="204"/>
      <c r="B44" s="221"/>
      <c r="C44" s="221"/>
      <c r="D44" s="221"/>
      <c r="E44" s="221"/>
      <c r="F44" s="221"/>
      <c r="G44" s="221"/>
      <c r="H44" s="221"/>
    </row>
    <row r="45" spans="1:8" ht="39.9" customHeight="1">
      <c r="A45" s="204"/>
      <c r="B45" s="221"/>
      <c r="C45" s="221"/>
      <c r="D45" s="221"/>
      <c r="E45" s="221"/>
      <c r="F45" s="221"/>
      <c r="G45" s="221"/>
      <c r="H45" s="221"/>
    </row>
    <row r="46" spans="1:8" ht="39.9" customHeight="1">
      <c r="A46" s="204"/>
      <c r="B46" s="221"/>
      <c r="C46" s="221"/>
      <c r="D46" s="221"/>
      <c r="E46" s="221"/>
      <c r="F46" s="221"/>
      <c r="G46" s="221"/>
      <c r="H46" s="221"/>
    </row>
    <row r="47" spans="1:8" ht="39.9" customHeight="1">
      <c r="A47" s="204"/>
      <c r="B47" s="221"/>
      <c r="C47" s="221"/>
      <c r="D47" s="221"/>
      <c r="E47" s="221"/>
      <c r="F47" s="221"/>
      <c r="G47" s="221"/>
      <c r="H47" s="221"/>
    </row>
    <row r="48" spans="1:8" ht="39.9" customHeight="1">
      <c r="A48" s="204"/>
      <c r="B48" s="221"/>
      <c r="C48" s="221"/>
      <c r="D48" s="221"/>
      <c r="E48" s="221"/>
      <c r="F48" s="221"/>
      <c r="G48" s="221"/>
      <c r="H48" s="221"/>
    </row>
    <row r="49" spans="1:8" ht="39.9" customHeight="1">
      <c r="A49" s="204"/>
      <c r="B49" s="221"/>
      <c r="C49" s="221"/>
      <c r="D49" s="221"/>
      <c r="E49" s="221"/>
      <c r="F49" s="221"/>
      <c r="G49" s="221"/>
      <c r="H49" s="221"/>
    </row>
    <row r="50" spans="1:8" ht="39.9" customHeight="1">
      <c r="A50" s="204"/>
      <c r="B50" s="221"/>
      <c r="C50" s="221"/>
      <c r="D50" s="221"/>
      <c r="E50" s="221"/>
      <c r="F50" s="221"/>
      <c r="G50" s="221"/>
      <c r="H50" s="221"/>
    </row>
    <row r="51" spans="1:8" ht="39.9" customHeight="1">
      <c r="A51" s="204"/>
      <c r="B51" s="221"/>
      <c r="C51" s="221"/>
      <c r="D51" s="221"/>
      <c r="E51" s="221"/>
      <c r="F51" s="221"/>
      <c r="G51" s="221"/>
      <c r="H51" s="221"/>
    </row>
    <row r="52" spans="1:8" ht="39.9" customHeight="1">
      <c r="A52" s="204"/>
      <c r="B52" s="221"/>
      <c r="C52" s="221"/>
      <c r="D52" s="221"/>
      <c r="E52" s="221"/>
      <c r="F52" s="221"/>
      <c r="G52" s="221"/>
      <c r="H52" s="221"/>
    </row>
    <row r="53" spans="1:8" ht="39.9" customHeight="1">
      <c r="A53" s="204"/>
      <c r="B53" s="221"/>
      <c r="C53" s="221"/>
      <c r="D53" s="221"/>
      <c r="E53" s="221"/>
      <c r="F53" s="221"/>
      <c r="G53" s="221"/>
      <c r="H53" s="221"/>
    </row>
    <row r="54" spans="1:8" ht="39.9" customHeight="1">
      <c r="A54" s="204"/>
      <c r="B54" s="221"/>
      <c r="C54" s="221"/>
      <c r="D54" s="221"/>
      <c r="E54" s="221"/>
      <c r="F54" s="221"/>
      <c r="G54" s="221"/>
      <c r="H54" s="221"/>
    </row>
    <row r="55" spans="1:8" ht="39.9" customHeight="1">
      <c r="A55" s="204"/>
      <c r="B55" s="221"/>
      <c r="C55" s="221"/>
      <c r="D55" s="221"/>
      <c r="E55" s="221"/>
      <c r="F55" s="221"/>
      <c r="G55" s="221"/>
      <c r="H55" s="221"/>
    </row>
    <row r="56" spans="1:8" ht="39.9" customHeight="1">
      <c r="A56" s="204"/>
      <c r="B56" s="221"/>
      <c r="C56" s="221"/>
      <c r="D56" s="221"/>
      <c r="E56" s="221"/>
      <c r="F56" s="221"/>
      <c r="G56" s="221"/>
      <c r="H56" s="221"/>
    </row>
    <row r="57" spans="1:8" ht="39.9" customHeight="1">
      <c r="A57" s="204"/>
      <c r="B57" s="221"/>
      <c r="C57" s="221"/>
      <c r="D57" s="221"/>
      <c r="E57" s="221"/>
      <c r="F57" s="221"/>
      <c r="G57" s="221"/>
      <c r="H57" s="221"/>
    </row>
    <row r="58" spans="1:8" ht="39.9" customHeight="1">
      <c r="A58" s="204"/>
      <c r="B58" s="221"/>
      <c r="C58" s="221"/>
      <c r="D58" s="221"/>
      <c r="E58" s="221"/>
      <c r="F58" s="221"/>
      <c r="G58" s="221"/>
      <c r="H58" s="221"/>
    </row>
    <row r="59" spans="1:8" ht="39.9" customHeight="1">
      <c r="A59" s="204"/>
      <c r="B59" s="221"/>
      <c r="C59" s="221"/>
      <c r="D59" s="221"/>
      <c r="E59" s="221"/>
      <c r="F59" s="221"/>
      <c r="G59" s="221"/>
      <c r="H59" s="221"/>
    </row>
    <row r="60" spans="1:8" ht="39.9" customHeight="1">
      <c r="A60" s="204"/>
      <c r="B60" s="221"/>
      <c r="C60" s="221"/>
      <c r="D60" s="221"/>
      <c r="E60" s="221"/>
      <c r="F60" s="221"/>
      <c r="G60" s="221"/>
      <c r="H60" s="221"/>
    </row>
    <row r="61" spans="1:8" ht="39.9" customHeight="1">
      <c r="A61" s="204"/>
      <c r="B61" s="221"/>
      <c r="C61" s="221"/>
      <c r="D61" s="221"/>
      <c r="E61" s="221"/>
      <c r="F61" s="221"/>
      <c r="G61" s="221"/>
      <c r="H61" s="221"/>
    </row>
    <row r="62" spans="1:8" ht="39.9" customHeight="1">
      <c r="A62" s="204"/>
      <c r="B62" s="221"/>
      <c r="C62" s="221"/>
      <c r="D62" s="221"/>
      <c r="E62" s="221"/>
      <c r="F62" s="221"/>
      <c r="G62" s="221"/>
      <c r="H62" s="221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12" scale="66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A6608B9-B53F-4257-BB6F-B87862CB26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44D87EA-DB03-4173-8568-C591E2EF4EC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12</vt:i4>
      </vt:variant>
    </vt:vector>
  </HeadingPairs>
  <TitlesOfParts>
    <vt:vector size="19" baseType="lpstr">
      <vt:lpstr>ALOE WASH + COCONUT MILK</vt:lpstr>
      <vt:lpstr>JET BLACK</vt:lpstr>
      <vt:lpstr>2. TRIM CARD</vt:lpstr>
      <vt:lpstr>SPEC PPS</vt:lpstr>
      <vt:lpstr>SPEC 29.8</vt:lpstr>
      <vt:lpstr>BULK SPEC</vt:lpstr>
      <vt:lpstr>PP MEETING</vt:lpstr>
      <vt:lpstr>'2. TRIM CARD'!Print_Area</vt:lpstr>
      <vt:lpstr>'ALOE WASH + COCONUT MILK'!Print_Area</vt:lpstr>
      <vt:lpstr>'BULK SPEC'!Print_Area</vt:lpstr>
      <vt:lpstr>'JET BLACK'!Print_Area</vt:lpstr>
      <vt:lpstr>'SPEC 29.8'!Print_Area</vt:lpstr>
      <vt:lpstr>'SPEC PPS'!Print_Area</vt:lpstr>
      <vt:lpstr>'2. TRIM CARD'!Print_Titles</vt:lpstr>
      <vt:lpstr>'ALOE WASH + COCONUT MILK'!Print_Titles</vt:lpstr>
      <vt:lpstr>'BULK SPEC'!Print_Titles</vt:lpstr>
      <vt:lpstr>'JET BLACK'!Print_Titles</vt:lpstr>
      <vt:lpstr>'SPEC 29.8'!Print_Titles</vt:lpstr>
      <vt:lpstr>'SPEC PPS'!Print_Titles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Tuyen Truong Mong</cp:lastModifiedBy>
  <cp:revision/>
  <cp:lastPrinted>2025-01-06T03:18:11Z</cp:lastPrinted>
  <dcterms:created xsi:type="dcterms:W3CDTF">2016-05-06T01:47:29Z</dcterms:created>
  <dcterms:modified xsi:type="dcterms:W3CDTF">2025-01-06T09:39:31Z</dcterms:modified>
  <cp:category/>
  <cp:contentStatus/>
</cp:coreProperties>
</file>