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UPC NOS2_X3/"/>
    </mc:Choice>
  </mc:AlternateContent>
  <xr:revisionPtr revIDLastSave="324" documentId="8_{D802D247-2652-4FB0-ABB9-51B0866CBCCC}" xr6:coauthVersionLast="47" xr6:coauthVersionMax="47" xr10:uidLastSave="{72AF9230-28B1-47DF-940A-36860601984A}"/>
  <bookViews>
    <workbookView xWindow="-108" yWindow="-108" windowWidth="23256" windowHeight="12456" xr2:uid="{00000000-000D-0000-FFFF-FFFF00000000}"/>
  </bookViews>
  <sheets>
    <sheet name="MER.QT-1.BM2" sheetId="1" r:id="rId1"/>
    <sheet name="DETAIL" sheetId="3" r:id="rId2"/>
    <sheet name="LAYOUT" sheetId="2" r:id="rId3"/>
    <sheet name="NOTED" sheetId="4" r:id="rId4"/>
  </sheets>
  <definedNames>
    <definedName name="_Fill" localSheetId="2" hidden="1">#REF!</definedName>
    <definedName name="_Fill" hidden="1">#REF!</definedName>
    <definedName name="_xlnm._FilterDatabase" localSheetId="1" hidden="1">DETAIL!$B$2:$M$23</definedName>
    <definedName name="_xlnm._FilterDatabase" localSheetId="0" hidden="1">'MER.QT-1.BM2'!$A$11:$N$18</definedName>
    <definedName name="COLOR">#REF!</definedName>
    <definedName name="_xlnm.Print_Area" localSheetId="0">'MER.QT-1.BM2'!$A$1:$N$25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3" l="1"/>
  <c r="N23" i="3" l="1"/>
  <c r="L23" i="3" s="1"/>
  <c r="N22" i="3"/>
  <c r="L22" i="3" s="1"/>
  <c r="N21" i="3"/>
  <c r="L21" i="3" s="1"/>
  <c r="N20" i="3"/>
  <c r="L20" i="3" s="1"/>
  <c r="N19" i="3"/>
  <c r="L19" i="3" s="1"/>
  <c r="N18" i="3"/>
  <c r="L18" i="3" s="1"/>
  <c r="N17" i="3"/>
  <c r="L17" i="3" s="1"/>
  <c r="N16" i="3"/>
  <c r="L16" i="3" s="1"/>
  <c r="N15" i="3"/>
  <c r="L15" i="3" s="1"/>
  <c r="N14" i="3"/>
  <c r="L14" i="3" s="1"/>
  <c r="N13" i="3"/>
  <c r="L13" i="3" s="1"/>
  <c r="N12" i="3"/>
  <c r="L12" i="3" s="1"/>
  <c r="N11" i="3"/>
  <c r="L11" i="3" s="1"/>
  <c r="N10" i="3"/>
  <c r="L10" i="3" s="1"/>
  <c r="N9" i="3"/>
  <c r="L9" i="3" s="1"/>
  <c r="N8" i="3"/>
  <c r="L8" i="3" s="1"/>
  <c r="N7" i="3"/>
  <c r="L7" i="3" s="1"/>
  <c r="N6" i="3"/>
  <c r="L6" i="3" s="1"/>
  <c r="N5" i="3"/>
  <c r="L5" i="3" s="1"/>
  <c r="N4" i="3"/>
  <c r="L4" i="3" s="1"/>
  <c r="N3" i="3"/>
  <c r="L3" i="3" s="1"/>
  <c r="J1" i="3"/>
  <c r="I4" i="3"/>
  <c r="K4" i="3" s="1"/>
  <c r="I5" i="3"/>
  <c r="K5" i="3" s="1"/>
  <c r="I6" i="3"/>
  <c r="K6" i="3" s="1"/>
  <c r="I7" i="3"/>
  <c r="K7" i="3" s="1"/>
  <c r="I8" i="3"/>
  <c r="K8" i="3" s="1"/>
  <c r="I9" i="3"/>
  <c r="K9" i="3" s="1"/>
  <c r="I10" i="3"/>
  <c r="K10" i="3" s="1"/>
  <c r="I11" i="3"/>
  <c r="K11" i="3" s="1"/>
  <c r="I12" i="3"/>
  <c r="K12" i="3" s="1"/>
  <c r="I13" i="3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3" i="3"/>
  <c r="K3" i="3" l="1"/>
  <c r="I1" i="3"/>
  <c r="K13" i="3"/>
  <c r="I13" i="1"/>
  <c r="I12" i="1"/>
  <c r="K1" i="3" l="1"/>
  <c r="K17" i="1"/>
  <c r="H7" i="1" l="1"/>
  <c r="I18" i="1" l="1"/>
  <c r="K16" i="1"/>
  <c r="K15" i="1"/>
  <c r="M15" i="1" s="1"/>
  <c r="M16" i="1" l="1"/>
  <c r="K14" i="1"/>
  <c r="M14" i="1" l="1"/>
  <c r="K13" i="1" l="1"/>
  <c r="M13" i="1" s="1"/>
  <c r="K12" i="1"/>
  <c r="M12" i="1" l="1"/>
  <c r="K18" i="1"/>
  <c r="M17" i="1"/>
  <c r="M1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<sst xmlns="http://schemas.openxmlformats.org/spreadsheetml/2006/main" count="267" uniqueCount="100">
  <si>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</si>
  <si>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</si>
  <si>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</si>
  <si>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</si>
  <si>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</si>
  <si>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</si>
  <si>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</si>
  <si>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</si>
  <si>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</si>
  <si>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</si>
  <si>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</si>
  <si>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</si>
  <si>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</si>
  <si>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</si>
  <si>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</si>
  <si>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</si>
  <si>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</si>
  <si>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</si>
  <si>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</si>
  <si>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</si>
  <si>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</si>
  <si>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</si>
  <si>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</si>
  <si>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</si>
  <si>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</si>
  <si>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</si>
  <si>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</si>
  <si>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</si>
  <si>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</si>
  <si>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</si>
  <si>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</si>
  <si>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</si>
  <si>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</si>
  <si>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</si>
  <si>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TBC</t>
  </si>
  <si>
    <t>PCS</t>
  </si>
  <si>
    <t>ALL STYLE</t>
  </si>
  <si>
    <t>COLOR ADDRESS STICKER</t>
  </si>
  <si>
    <t>4'' X 6''</t>
  </si>
  <si>
    <t>RED</t>
  </si>
  <si>
    <t>YELLOW</t>
  </si>
  <si>
    <t>WHITE</t>
  </si>
  <si>
    <t>ORANGE</t>
  </si>
  <si>
    <t>GREEN</t>
  </si>
  <si>
    <t>PUR.QT-2.BM1</t>
  </si>
  <si>
    <t>1</t>
  </si>
  <si>
    <t>NY RETAIL</t>
  </si>
  <si>
    <t>US BERGEN</t>
  </si>
  <si>
    <t>UK WH</t>
  </si>
  <si>
    <t>EU WH</t>
  </si>
  <si>
    <t>SAME AS STUSSY</t>
  </si>
  <si>
    <t>UK RETAIL</t>
  </si>
  <si>
    <t>UK ELANDERS</t>
  </si>
  <si>
    <t>EU
 BERGEN</t>
  </si>
  <si>
    <t>PURPLE</t>
  </si>
  <si>
    <t>EU BERGEN</t>
  </si>
  <si>
    <t>ALD</t>
  </si>
  <si>
    <t>TUYEN</t>
  </si>
  <si>
    <t>PO Num</t>
  </si>
  <si>
    <t>STYLE</t>
  </si>
  <si>
    <t>STYLE NAME</t>
  </si>
  <si>
    <t>DISC.</t>
  </si>
  <si>
    <t>COLOUR</t>
  </si>
  <si>
    <t>TOTAL</t>
  </si>
  <si>
    <t>Bergen Logistics
299 Thomas E Dunn Memorial Highway
Rutherford, NJ 07070
United States
201-854-1512 x 207</t>
  </si>
  <si>
    <t>ADDRESS</t>
  </si>
  <si>
    <t>SHIP TO</t>
  </si>
  <si>
    <t>PCS/CARTON</t>
  </si>
  <si>
    <t>STICKER QTY</t>
  </si>
  <si>
    <t>SH TRIMS</t>
  </si>
  <si>
    <t>EU Bergen Logistics
De Amert 445
Veghel, 5462GH
Netherlands
+31 06 42 82 79 41</t>
  </si>
  <si>
    <t>% TOTAL</t>
  </si>
  <si>
    <t>UK Elanders
Tyne Tunnel Trading Estate
Unit L6
North Shields, NE29 7UT
United Kingdom</t>
  </si>
  <si>
    <t>UK WAREHOUSE</t>
  </si>
  <si>
    <t>DROP</t>
  </si>
  <si>
    <t>HOODIE</t>
  </si>
  <si>
    <t>CREWNECK</t>
  </si>
  <si>
    <t>CA Bergen Logistics
16012 Arthur St
Cerritos, CA 90703
US</t>
  </si>
  <si>
    <t>CA BERGEN</t>
  </si>
  <si>
    <t>CA
BERGEN</t>
  </si>
  <si>
    <t>Aime Leon Dore
ATTN: Andrew Silva
(860) 706 7513
224 Mulberry street, New York, NY 10012</t>
  </si>
  <si>
    <t>Aime Leon Dore LTD
30 Broadwick Street (Livonia Street Loading Bay)
London, United Kingdom
W1F 8JB
Oscar Clements
+447802612652
VAT: GB398516544</t>
  </si>
  <si>
    <t>Destination Address</t>
  </si>
  <si>
    <t>Description</t>
  </si>
  <si>
    <t>NOSCH001</t>
  </si>
  <si>
    <t>UNISPHERE HOODIE</t>
  </si>
  <si>
    <t>NOSCS001</t>
  </si>
  <si>
    <t>UNISPHERE CREWNECK</t>
  </si>
  <si>
    <t>JET BLACK</t>
  </si>
  <si>
    <t>PRISTINE</t>
  </si>
  <si>
    <t>NOS 2 _X3</t>
  </si>
  <si>
    <t>C0012-HOD135</t>
  </si>
  <si>
    <t>EVENING BLUE</t>
  </si>
  <si>
    <t>C0012-CRW080</t>
  </si>
  <si>
    <t>C0012-HOD182</t>
  </si>
  <si>
    <t>C0012-CRW139</t>
  </si>
  <si>
    <t>NOS 2 _X4</t>
  </si>
  <si>
    <t>BOTANICALGREEN</t>
  </si>
  <si>
    <t xml:space="preserve">SS25-NOS 2_X4
</t>
  </si>
  <si>
    <t>A15 SS25 G2735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</si>
</sst>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??_);_(@_)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  <font>
      <b/>
      <sz val="55"/>
      <color theme="1"/>
      <name val="Muli Black"/>
    </font>
    <font>
      <b/>
      <sz val="72"/>
      <color theme="1"/>
      <name val="Muli Black"/>
    </font>
    <font>
      <b/>
      <sz val="48"/>
      <color theme="1"/>
      <name val="Muli Black"/>
    </font>
    <font>
      <sz val="14"/>
      <name val="Muli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6F0A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122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16" fontId="7" fillId="0" borderId="1" xfId="0" quotePrefix="1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4" borderId="2" xfId="6" applyFont="1" applyFill="1" applyBorder="1" applyAlignment="1">
      <alignment horizontal="left" vertical="center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4" fontId="5" fillId="4" borderId="8" xfId="6" quotePrefix="1" applyNumberFormat="1" applyFont="1" applyFill="1" applyBorder="1" applyAlignment="1">
      <alignment horizontal="center" vertical="center"/>
    </xf>
    <xf numFmtId="15" fontId="8" fillId="4" borderId="1" xfId="6" quotePrefix="1" applyNumberFormat="1" applyFont="1" applyFill="1" applyBorder="1" applyAlignment="1">
      <alignment horizontal="center" vertical="center"/>
    </xf>
    <xf numFmtId="15" fontId="5" fillId="4" borderId="1" xfId="6" applyNumberFormat="1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left" vertical="center"/>
    </xf>
    <xf numFmtId="0" fontId="10" fillId="4" borderId="2" xfId="8" applyFont="1" applyFill="1" applyBorder="1" applyAlignment="1" applyProtection="1">
      <alignment vertical="top"/>
    </xf>
    <xf numFmtId="0" fontId="5" fillId="0" borderId="1" xfId="0" applyFont="1" applyBorder="1" applyAlignment="1">
      <alignment horizontal="center" vertical="center"/>
    </xf>
    <xf numFmtId="0" fontId="8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5" fontId="5" fillId="4" borderId="0" xfId="6" applyNumberFormat="1" applyFont="1" applyFill="1" applyAlignment="1">
      <alignment horizontal="center" vertical="center"/>
    </xf>
    <xf numFmtId="0" fontId="5" fillId="4" borderId="1" xfId="6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8" fillId="6" borderId="1" xfId="6" applyFont="1" applyFill="1" applyBorder="1" applyAlignment="1">
      <alignment horizontal="center" vertical="center"/>
    </xf>
    <xf numFmtId="0" fontId="8" fillId="6" borderId="1" xfId="6" applyFont="1" applyFill="1" applyBorder="1" applyAlignment="1">
      <alignment horizontal="center" vertical="center" wrapText="1"/>
    </xf>
    <xf numFmtId="0" fontId="8" fillId="7" borderId="1" xfId="6" applyFont="1" applyFill="1" applyBorder="1" applyAlignment="1">
      <alignment horizontal="center" vertical="center" wrapText="1"/>
    </xf>
    <xf numFmtId="164" fontId="8" fillId="6" borderId="1" xfId="6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quotePrefix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vertical="center" wrapText="1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 wrapText="1"/>
    </xf>
    <xf numFmtId="167" fontId="12" fillId="3" borderId="1" xfId="5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164" fontId="5" fillId="4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14" fontId="15" fillId="3" borderId="0" xfId="2" quotePrefix="1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4" fontId="5" fillId="3" borderId="0" xfId="4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5" fillId="0" borderId="1" xfId="7" quotePrefix="1" applyFont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3" borderId="0" xfId="0" applyFill="1"/>
    <xf numFmtId="1" fontId="5" fillId="0" borderId="1" xfId="3" applyNumberFormat="1" applyFont="1" applyBorder="1" applyAlignment="1">
      <alignment vertical="center" wrapText="1"/>
    </xf>
    <xf numFmtId="0" fontId="0" fillId="0" borderId="1" xfId="0" applyBorder="1"/>
    <xf numFmtId="0" fontId="0" fillId="14" borderId="1" xfId="0" applyFill="1" applyBorder="1"/>
    <xf numFmtId="3" fontId="8" fillId="0" borderId="1" xfId="3" applyNumberFormat="1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3" fontId="8" fillId="5" borderId="12" xfId="2" applyNumberFormat="1" applyFont="1" applyFill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 wrapText="1"/>
    </xf>
    <xf numFmtId="168" fontId="8" fillId="5" borderId="12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0" borderId="1" xfId="2" quotePrefix="1" applyFont="1" applyBorder="1" applyAlignment="1">
      <alignment horizontal="center" vertical="center" wrapText="1"/>
    </xf>
    <xf numFmtId="0" fontId="0" fillId="15" borderId="1" xfId="0" applyFill="1" applyBorder="1"/>
    <xf numFmtId="0" fontId="0" fillId="15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left" vertical="center"/>
    </xf>
    <xf numFmtId="0" fontId="8" fillId="4" borderId="5" xfId="6" applyFont="1" applyFill="1" applyBorder="1" applyAlignment="1">
      <alignment horizontal="left" vertical="center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5" fillId="4" borderId="3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left" vertical="top"/>
    </xf>
    <xf numFmtId="165" fontId="5" fillId="4" borderId="4" xfId="6" applyNumberFormat="1" applyFont="1" applyFill="1" applyBorder="1" applyAlignment="1">
      <alignment horizontal="center" vertical="center"/>
    </xf>
    <xf numFmtId="165" fontId="5" fillId="4" borderId="5" xfId="6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16" fontId="5" fillId="4" borderId="4" xfId="6" applyNumberFormat="1" applyFont="1" applyFill="1" applyBorder="1" applyAlignment="1">
      <alignment horizontal="center" vertical="center"/>
    </xf>
    <xf numFmtId="16" fontId="5" fillId="4" borderId="5" xfId="6" applyNumberFormat="1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11" borderId="0" xfId="0" applyFont="1" applyFill="1" applyAlignment="1">
      <alignment horizont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10" borderId="17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wrapText="1"/>
    </xf>
    <xf numFmtId="0" fontId="17" fillId="9" borderId="0" xfId="0" applyFont="1" applyFill="1" applyAlignment="1">
      <alignment horizontal="center" wrapText="1"/>
    </xf>
    <xf numFmtId="0" fontId="19" fillId="12" borderId="0" xfId="0" applyFont="1" applyFill="1" applyAlignment="1">
      <alignment horizontal="center" vertical="center" wrapText="1"/>
    </xf>
    <xf numFmtId="0" fontId="19" fillId="15" borderId="0" xfId="0" applyFont="1" applyFill="1" applyAlignment="1">
      <alignment horizontal="center" vertical="center" wrapText="1"/>
    </xf>
    <xf numFmtId="0" fontId="19" fillId="15" borderId="0" xfId="0" applyFont="1" applyFill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 34" xfId="11" xr:uid="{893DCAE9-9D01-47EE-823E-1E10749CCCE7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C6F0A4"/>
      <color rgb="FFFF9900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0">
    <v>2</v>
    <v>5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55" zoomScaleNormal="55" zoomScaleSheetLayoutView="55" zoomScalePageLayoutView="70" workbookViewId="0">
      <selection activeCell="T8" sqref="T8"/>
    </sheetView>
  </sheetViews>
  <sheetFormatPr defaultColWidth="9.33203125" defaultRowHeight="27"/>
  <cols>
    <col min="1" max="1" width="18" style="5" customWidth="1"/>
    <col min="2" max="2" width="12.44140625" style="5" customWidth="1"/>
    <col min="3" max="3" width="15.6640625" style="5" customWidth="1"/>
    <col min="4" max="4" width="17.6640625" style="5" customWidth="1"/>
    <col min="5" max="5" width="22.6640625" style="5" customWidth="1"/>
    <col min="6" max="6" width="27.6640625" style="5" customWidth="1"/>
    <col min="7" max="7" width="19.109375" style="5" customWidth="1"/>
    <col min="8" max="8" width="11.5546875" style="5" customWidth="1"/>
    <col min="9" max="9" width="17.88671875" style="5" customWidth="1"/>
    <col min="10" max="10" width="15.33203125" style="5" customWidth="1"/>
    <col min="11" max="11" width="13.44140625" style="5" customWidth="1"/>
    <col min="12" max="12" width="29.33203125" style="5" customWidth="1"/>
    <col min="13" max="13" width="31.33203125" style="5" customWidth="1"/>
    <col min="14" max="14" width="33.44140625" style="5" customWidth="1"/>
    <col min="15" max="16384" width="9.33203125" style="5"/>
  </cols>
  <sheetData>
    <row r="1" spans="1:14" ht="25.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44</v>
      </c>
    </row>
    <row r="2" spans="1:14" ht="2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9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45</v>
      </c>
    </row>
    <row r="4" spans="1:14" ht="25.2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10"/>
    </row>
    <row r="5" spans="1:14">
      <c r="A5" s="11" t="s">
        <v>5</v>
      </c>
      <c r="B5" s="82" t="s">
        <v>69</v>
      </c>
      <c r="C5" s="82"/>
      <c r="D5" s="82"/>
      <c r="E5" s="12"/>
      <c r="F5" s="85" t="s">
        <v>6</v>
      </c>
      <c r="G5" s="86"/>
      <c r="H5" s="80" t="s">
        <v>56</v>
      </c>
      <c r="I5" s="81"/>
      <c r="J5" s="13"/>
      <c r="K5" s="13"/>
      <c r="L5" s="14"/>
      <c r="M5" s="15" t="s">
        <v>7</v>
      </c>
      <c r="N5" s="16">
        <v>45757</v>
      </c>
    </row>
    <row r="6" spans="1:14" ht="66" customHeight="1">
      <c r="A6" s="17" t="s">
        <v>8</v>
      </c>
      <c r="B6" s="89"/>
      <c r="C6" s="89"/>
      <c r="D6" s="89"/>
      <c r="E6" s="12"/>
      <c r="F6" s="85" t="s">
        <v>9</v>
      </c>
      <c r="G6" s="86"/>
      <c r="H6" s="83" t="s">
        <v>98</v>
      </c>
      <c r="I6" s="84"/>
      <c r="J6" s="13"/>
      <c r="K6" s="13"/>
      <c r="L6" s="14"/>
      <c r="M6" s="15" t="s">
        <v>10</v>
      </c>
      <c r="N6" s="61"/>
    </row>
    <row r="7" spans="1:14" ht="21.75" customHeight="1">
      <c r="A7" s="17" t="s">
        <v>11</v>
      </c>
      <c r="B7" s="90"/>
      <c r="C7" s="90"/>
      <c r="D7" s="18"/>
      <c r="E7" s="12"/>
      <c r="F7" s="85" t="s">
        <v>12</v>
      </c>
      <c r="G7" s="86"/>
      <c r="H7" s="95">
        <f>N5+7</f>
        <v>45764</v>
      </c>
      <c r="I7" s="96"/>
      <c r="J7" s="13"/>
      <c r="K7" s="13"/>
      <c r="L7" s="14"/>
      <c r="M7" s="15" t="s">
        <v>13</v>
      </c>
      <c r="N7" s="19" t="s">
        <v>99</v>
      </c>
    </row>
    <row r="8" spans="1:14" ht="21.75" customHeight="1">
      <c r="A8" s="20" t="s">
        <v>14</v>
      </c>
      <c r="B8" s="93"/>
      <c r="C8" s="93"/>
      <c r="D8" s="21"/>
      <c r="E8" s="12"/>
      <c r="F8" s="85" t="s">
        <v>15</v>
      </c>
      <c r="G8" s="86"/>
      <c r="H8" s="91" t="s">
        <v>34</v>
      </c>
      <c r="I8" s="92"/>
      <c r="J8" s="22"/>
      <c r="K8" s="22"/>
      <c r="L8" s="14"/>
      <c r="M8" s="15" t="s">
        <v>16</v>
      </c>
      <c r="N8" s="23" t="s">
        <v>57</v>
      </c>
    </row>
    <row r="9" spans="1:14" ht="5.7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10"/>
    </row>
    <row r="10" spans="1:14" ht="108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ht="111.6" hidden="1" customHeight="1">
      <c r="A12" s="29" t="s">
        <v>36</v>
      </c>
      <c r="B12" s="30"/>
      <c r="C12" s="70" t="s">
        <v>37</v>
      </c>
      <c r="D12" s="30" t="s">
        <v>38</v>
      </c>
      <c r="E12" s="29" t="s">
        <v>50</v>
      </c>
      <c r="F12" s="31" t="s">
        <v>46</v>
      </c>
      <c r="G12" s="32" t="s">
        <v>42</v>
      </c>
      <c r="H12" s="32" t="s">
        <v>35</v>
      </c>
      <c r="I12" s="33">
        <f>SUMIF(DETAIL!$L$3:$L$23,'MER.QT-1.BM2'!F12,DETAIL!$K$3:$K$23)</f>
        <v>0</v>
      </c>
      <c r="J12" s="33"/>
      <c r="K12" s="34">
        <f>I12-J12</f>
        <v>0</v>
      </c>
      <c r="L12" s="35">
        <v>1000</v>
      </c>
      <c r="M12" s="36">
        <f t="shared" ref="M12:M17" si="0">K12*L12</f>
        <v>0</v>
      </c>
      <c r="N12" s="37" t="e" vm="1">
        <v>#VALUE!</v>
      </c>
    </row>
    <row r="13" spans="1:14" ht="111.6" hidden="1" customHeight="1">
      <c r="A13" s="29" t="s">
        <v>36</v>
      </c>
      <c r="B13" s="30"/>
      <c r="C13" s="70" t="s">
        <v>37</v>
      </c>
      <c r="D13" s="30" t="s">
        <v>38</v>
      </c>
      <c r="E13" s="29" t="s">
        <v>50</v>
      </c>
      <c r="F13" s="31" t="s">
        <v>51</v>
      </c>
      <c r="G13" s="32" t="s">
        <v>40</v>
      </c>
      <c r="H13" s="32" t="s">
        <v>35</v>
      </c>
      <c r="I13" s="33">
        <f>SUMIF(DETAIL!$L$3:$L$23,'MER.QT-1.BM2'!F13,DETAIL!$K$3:$K$23)</f>
        <v>0</v>
      </c>
      <c r="J13" s="33"/>
      <c r="K13" s="34">
        <f t="shared" ref="K13" si="1">I13-J13</f>
        <v>0</v>
      </c>
      <c r="L13" s="35">
        <v>1000</v>
      </c>
      <c r="M13" s="36">
        <f t="shared" si="0"/>
        <v>0</v>
      </c>
      <c r="N13" s="37"/>
    </row>
    <row r="14" spans="1:14" ht="111.6" customHeight="1">
      <c r="A14" s="29" t="s">
        <v>36</v>
      </c>
      <c r="B14" s="30"/>
      <c r="C14" s="70" t="s">
        <v>37</v>
      </c>
      <c r="D14" s="30" t="s">
        <v>38</v>
      </c>
      <c r="E14" s="29" t="s">
        <v>50</v>
      </c>
      <c r="F14" s="75" t="s">
        <v>47</v>
      </c>
      <c r="G14" s="32" t="s">
        <v>43</v>
      </c>
      <c r="H14" s="32" t="s">
        <v>35</v>
      </c>
      <c r="I14" s="33">
        <v>100</v>
      </c>
      <c r="J14" s="33"/>
      <c r="K14" s="69">
        <f>I14-J14</f>
        <v>100</v>
      </c>
      <c r="L14" s="35">
        <v>1000</v>
      </c>
      <c r="M14" s="36">
        <f t="shared" si="0"/>
        <v>100000</v>
      </c>
      <c r="N14" s="37" t="e" vm="2">
        <v>#VALUE!</v>
      </c>
    </row>
    <row r="15" spans="1:14" ht="111.6" hidden="1" customHeight="1">
      <c r="A15" s="29" t="s">
        <v>36</v>
      </c>
      <c r="B15" s="30"/>
      <c r="C15" s="70" t="s">
        <v>37</v>
      </c>
      <c r="D15" s="30" t="s">
        <v>38</v>
      </c>
      <c r="E15" s="29" t="s">
        <v>50</v>
      </c>
      <c r="F15" s="75" t="s">
        <v>78</v>
      </c>
      <c r="G15" s="32" t="s">
        <v>39</v>
      </c>
      <c r="H15" s="32" t="s">
        <v>35</v>
      </c>
      <c r="I15" s="33"/>
      <c r="J15" s="33"/>
      <c r="K15" s="69">
        <f>I15-J15</f>
        <v>0</v>
      </c>
      <c r="L15" s="35">
        <v>1000</v>
      </c>
      <c r="M15" s="36">
        <f t="shared" si="0"/>
        <v>0</v>
      </c>
      <c r="N15" s="37" t="e" vm="3">
        <v>#VALUE!</v>
      </c>
    </row>
    <row r="16" spans="1:14" ht="111.6" customHeight="1">
      <c r="A16" s="29" t="s">
        <v>36</v>
      </c>
      <c r="B16" s="30"/>
      <c r="C16" s="70" t="s">
        <v>37</v>
      </c>
      <c r="D16" s="30" t="s">
        <v>38</v>
      </c>
      <c r="E16" s="29" t="s">
        <v>50</v>
      </c>
      <c r="F16" s="75" t="s">
        <v>55</v>
      </c>
      <c r="G16" s="66" t="s">
        <v>54</v>
      </c>
      <c r="H16" s="32" t="s">
        <v>35</v>
      </c>
      <c r="I16" s="33">
        <v>100</v>
      </c>
      <c r="J16" s="33"/>
      <c r="K16" s="69">
        <f>I16-J16</f>
        <v>100</v>
      </c>
      <c r="L16" s="35">
        <v>1000</v>
      </c>
      <c r="M16" s="36">
        <f t="shared" si="0"/>
        <v>100000</v>
      </c>
      <c r="N16" s="37" t="e" vm="4">
        <v>#VALUE!</v>
      </c>
    </row>
    <row r="17" spans="1:14" ht="111.6" customHeight="1">
      <c r="A17" s="29" t="s">
        <v>36</v>
      </c>
      <c r="B17" s="30"/>
      <c r="C17" s="70" t="s">
        <v>37</v>
      </c>
      <c r="D17" s="30" t="s">
        <v>38</v>
      </c>
      <c r="E17" s="29" t="s">
        <v>50</v>
      </c>
      <c r="F17" s="75" t="s">
        <v>73</v>
      </c>
      <c r="G17" s="32" t="s">
        <v>41</v>
      </c>
      <c r="H17" s="32" t="s">
        <v>35</v>
      </c>
      <c r="I17" s="33">
        <v>100</v>
      </c>
      <c r="J17" s="33"/>
      <c r="K17" s="69">
        <f>I17-J17</f>
        <v>100</v>
      </c>
      <c r="L17" s="35">
        <v>1000</v>
      </c>
      <c r="M17" s="36">
        <f t="shared" si="0"/>
        <v>100000</v>
      </c>
      <c r="N17" s="37" t="e" vm="5">
        <v>#VALUE!</v>
      </c>
    </row>
    <row r="18" spans="1:14" ht="27" customHeight="1">
      <c r="A18" s="38"/>
      <c r="B18" s="38"/>
      <c r="C18" s="38"/>
      <c r="D18" s="38"/>
      <c r="E18" s="38"/>
      <c r="F18" s="38"/>
      <c r="G18" s="39"/>
      <c r="H18" s="39" t="s">
        <v>30</v>
      </c>
      <c r="I18" s="71">
        <f>SUM(I12:I17)</f>
        <v>300</v>
      </c>
      <c r="J18" s="72"/>
      <c r="K18" s="71">
        <f>SUM(K12:K17)</f>
        <v>300</v>
      </c>
      <c r="L18" s="40"/>
      <c r="M18" s="73">
        <f>SUM(M12:M17)</f>
        <v>300000</v>
      </c>
      <c r="N18" s="41"/>
    </row>
    <row r="19" spans="1:14" s="46" customFormat="1" ht="21.75" customHeight="1">
      <c r="A19" s="42"/>
      <c r="B19" s="42"/>
      <c r="C19" s="43"/>
      <c r="D19" s="43"/>
      <c r="E19" s="43"/>
      <c r="F19" s="43"/>
      <c r="G19" s="44"/>
      <c r="H19" s="44"/>
      <c r="I19" s="44"/>
      <c r="J19" s="44"/>
      <c r="K19" s="44"/>
      <c r="L19" s="45"/>
      <c r="M19" s="45"/>
      <c r="N19" s="44"/>
    </row>
    <row r="20" spans="1:14" ht="21.75" customHeight="1">
      <c r="A20" s="94" t="s">
        <v>31</v>
      </c>
      <c r="B20" s="94"/>
      <c r="C20" s="47"/>
      <c r="D20" s="48"/>
      <c r="E20" s="88" t="s">
        <v>32</v>
      </c>
      <c r="F20" s="88"/>
      <c r="G20" s="88"/>
      <c r="H20" s="49"/>
      <c r="I20" s="50"/>
      <c r="J20" s="50"/>
      <c r="K20" s="50"/>
      <c r="L20" s="87" t="s">
        <v>33</v>
      </c>
      <c r="M20" s="87"/>
      <c r="N20" s="41"/>
    </row>
    <row r="21" spans="1:14" ht="21.75" customHeight="1">
      <c r="A21" s="51"/>
      <c r="B21" s="52"/>
      <c r="C21" s="51"/>
      <c r="D21" s="51"/>
      <c r="E21" s="51"/>
      <c r="F21" s="51"/>
      <c r="G21" s="51"/>
      <c r="H21" s="53"/>
      <c r="I21" s="53"/>
      <c r="J21" s="53"/>
    </row>
    <row r="22" spans="1:14" ht="21.75" customHeight="1">
      <c r="A22" s="51"/>
      <c r="B22" s="52"/>
      <c r="C22" s="51"/>
      <c r="D22" s="51"/>
      <c r="E22" s="51"/>
      <c r="F22" s="51"/>
      <c r="G22" s="51"/>
      <c r="H22" s="53"/>
      <c r="I22" s="53"/>
      <c r="J22" s="53"/>
    </row>
    <row r="23" spans="1:14" ht="21.75" customHeight="1">
      <c r="A23" s="54"/>
      <c r="B23" s="55"/>
      <c r="C23" s="51"/>
      <c r="D23" s="51"/>
      <c r="E23" s="51"/>
      <c r="F23" s="51"/>
      <c r="G23" s="56"/>
      <c r="H23" s="56"/>
      <c r="I23" s="51"/>
      <c r="J23" s="53"/>
    </row>
    <row r="24" spans="1:14" ht="21.75" customHeight="1">
      <c r="A24" s="53"/>
      <c r="B24" s="57"/>
      <c r="C24" s="58"/>
      <c r="D24" s="53"/>
      <c r="E24" s="59"/>
      <c r="F24" s="59"/>
      <c r="G24" s="53"/>
      <c r="H24" s="60"/>
      <c r="I24" s="60"/>
      <c r="J24" s="53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3.25" customHeight="1"/>
    <row r="63" ht="23.25" customHeight="1"/>
    <row r="64" ht="23.25" customHeight="1"/>
    <row r="65" ht="23.25" customHeight="1"/>
  </sheetData>
  <autoFilter ref="A11:N18" xr:uid="{00000000-0001-0000-0000-000000000000}"/>
  <mergeCells count="15">
    <mergeCell ref="H5:I5"/>
    <mergeCell ref="B5:D5"/>
    <mergeCell ref="H6:I6"/>
    <mergeCell ref="F5:G5"/>
    <mergeCell ref="L20:M20"/>
    <mergeCell ref="E20:G20"/>
    <mergeCell ref="B6:D6"/>
    <mergeCell ref="B7:C7"/>
    <mergeCell ref="H8:I8"/>
    <mergeCell ref="B8:C8"/>
    <mergeCell ref="F6:G6"/>
    <mergeCell ref="F7:G7"/>
    <mergeCell ref="F8:G8"/>
    <mergeCell ref="A20:B20"/>
    <mergeCell ref="H7:I7"/>
  </mergeCells>
  <printOptions horizontalCentered="1"/>
  <pageMargins left="0.25" right="0.25" top="1.0416666666666667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CF1B-0353-41F9-BC28-FE73671DA24B}">
  <dimension ref="A1:N23"/>
  <sheetViews>
    <sheetView workbookViewId="0">
      <selection activeCell="G17" sqref="G17"/>
    </sheetView>
  </sheetViews>
  <sheetFormatPr defaultRowHeight="14.4"/>
  <cols>
    <col min="3" max="4" width="18.21875" customWidth="1"/>
    <col min="5" max="5" width="25.44140625" customWidth="1"/>
    <col min="8" max="9" width="14.6640625" customWidth="1"/>
    <col min="10" max="10" width="10.88671875" customWidth="1"/>
    <col min="11" max="11" width="8.109375" customWidth="1"/>
    <col min="12" max="12" width="14.6640625" customWidth="1"/>
    <col min="13" max="13" width="51.33203125" customWidth="1"/>
  </cols>
  <sheetData>
    <row r="1" spans="1:14">
      <c r="H1">
        <f>SUBTOTAL(9,H3:H23)</f>
        <v>3617</v>
      </c>
      <c r="I1">
        <f>SUBTOTAL(9,I3:I23)</f>
        <v>4340</v>
      </c>
      <c r="J1">
        <f>SUBTOTAL(9,J3:J23)</f>
        <v>1050</v>
      </c>
      <c r="K1">
        <f>SUBTOTAL(9,K3:K104)</f>
        <v>88</v>
      </c>
    </row>
    <row r="2" spans="1:14" ht="25.2" customHeight="1">
      <c r="A2" s="68" t="s">
        <v>74</v>
      </c>
      <c r="B2" s="68" t="s">
        <v>58</v>
      </c>
      <c r="C2" s="68" t="s">
        <v>59</v>
      </c>
      <c r="D2" s="68" t="s">
        <v>59</v>
      </c>
      <c r="E2" s="68" t="s">
        <v>60</v>
      </c>
      <c r="F2" s="68" t="s">
        <v>61</v>
      </c>
      <c r="G2" s="68" t="s">
        <v>62</v>
      </c>
      <c r="H2" s="68" t="s">
        <v>63</v>
      </c>
      <c r="I2" s="68" t="s">
        <v>71</v>
      </c>
      <c r="J2" s="68" t="s">
        <v>67</v>
      </c>
      <c r="K2" s="68" t="s">
        <v>68</v>
      </c>
      <c r="L2" s="68" t="s">
        <v>66</v>
      </c>
      <c r="M2" s="68" t="s">
        <v>65</v>
      </c>
    </row>
    <row r="3" spans="1:14">
      <c r="A3" s="67" t="s">
        <v>90</v>
      </c>
      <c r="B3" s="67">
        <v>10503</v>
      </c>
      <c r="C3" s="67" t="s">
        <v>91</v>
      </c>
      <c r="D3" s="67" t="s">
        <v>84</v>
      </c>
      <c r="E3" s="67" t="s">
        <v>85</v>
      </c>
      <c r="F3" s="67" t="s">
        <v>75</v>
      </c>
      <c r="G3" s="67" t="s">
        <v>88</v>
      </c>
      <c r="H3" s="67">
        <v>600</v>
      </c>
      <c r="I3" s="67">
        <f>ROUND(H3*1.2,0)</f>
        <v>720</v>
      </c>
      <c r="J3" s="67">
        <v>50</v>
      </c>
      <c r="K3" s="67">
        <f>ROUND(I3/J3,0)</f>
        <v>14</v>
      </c>
      <c r="L3" t="str">
        <f t="shared" ref="L3:L23" si="0">N3</f>
        <v>US BERGEN</v>
      </c>
      <c r="M3" s="67" t="s">
        <v>64</v>
      </c>
      <c r="N3" t="str">
        <f>VLOOKUP(M3,NOTED!$D$2:$E$7,2,0)</f>
        <v>US BERGEN</v>
      </c>
    </row>
    <row r="4" spans="1:14">
      <c r="A4" s="67" t="s">
        <v>90</v>
      </c>
      <c r="B4" s="67">
        <v>10503</v>
      </c>
      <c r="C4" s="67" t="s">
        <v>93</v>
      </c>
      <c r="D4" s="67" t="s">
        <v>86</v>
      </c>
      <c r="E4" s="67" t="s">
        <v>87</v>
      </c>
      <c r="F4" s="67" t="s">
        <v>76</v>
      </c>
      <c r="G4" s="67" t="s">
        <v>88</v>
      </c>
      <c r="H4" s="67">
        <v>500</v>
      </c>
      <c r="I4" s="67">
        <f t="shared" ref="I4:I23" si="1">ROUND(H4*1.2,0)</f>
        <v>600</v>
      </c>
      <c r="J4" s="67">
        <v>50</v>
      </c>
      <c r="K4" s="67">
        <f t="shared" ref="K4:K23" si="2">ROUND(I4/J4,0)</f>
        <v>12</v>
      </c>
      <c r="L4" t="str">
        <f t="shared" si="0"/>
        <v>US BERGEN</v>
      </c>
      <c r="M4" s="67" t="s">
        <v>64</v>
      </c>
      <c r="N4" t="str">
        <f>VLOOKUP(M4,NOTED!$D$2:$E$7,2,0)</f>
        <v>US BERGEN</v>
      </c>
    </row>
    <row r="5" spans="1:14">
      <c r="A5" s="67" t="s">
        <v>90</v>
      </c>
      <c r="B5" s="67">
        <v>10504</v>
      </c>
      <c r="C5" s="67" t="s">
        <v>91</v>
      </c>
      <c r="D5" s="67" t="s">
        <v>84</v>
      </c>
      <c r="E5" s="67" t="s">
        <v>85</v>
      </c>
      <c r="F5" s="67" t="s">
        <v>75</v>
      </c>
      <c r="G5" s="67" t="s">
        <v>88</v>
      </c>
      <c r="H5" s="67">
        <v>80</v>
      </c>
      <c r="I5" s="67">
        <f t="shared" si="1"/>
        <v>96</v>
      </c>
      <c r="J5" s="67">
        <v>50</v>
      </c>
      <c r="K5" s="67">
        <f t="shared" si="2"/>
        <v>2</v>
      </c>
      <c r="L5" t="str">
        <f t="shared" si="0"/>
        <v>EU BERGEN</v>
      </c>
      <c r="M5" s="67" t="s">
        <v>70</v>
      </c>
      <c r="N5" t="str">
        <f>VLOOKUP(M5,NOTED!$D$2:$E$7,2,0)</f>
        <v>EU BERGEN</v>
      </c>
    </row>
    <row r="6" spans="1:14">
      <c r="A6" s="67" t="s">
        <v>90</v>
      </c>
      <c r="B6" s="67">
        <v>10504</v>
      </c>
      <c r="C6" s="67" t="s">
        <v>93</v>
      </c>
      <c r="D6" s="67" t="s">
        <v>86</v>
      </c>
      <c r="E6" s="67" t="s">
        <v>87</v>
      </c>
      <c r="F6" s="67" t="s">
        <v>76</v>
      </c>
      <c r="G6" s="67" t="s">
        <v>88</v>
      </c>
      <c r="H6" s="67">
        <v>67</v>
      </c>
      <c r="I6" s="67">
        <f t="shared" si="1"/>
        <v>80</v>
      </c>
      <c r="J6" s="67">
        <v>50</v>
      </c>
      <c r="K6" s="67">
        <f t="shared" si="2"/>
        <v>2</v>
      </c>
      <c r="L6" t="str">
        <f t="shared" si="0"/>
        <v>EU BERGEN</v>
      </c>
      <c r="M6" s="67" t="s">
        <v>70</v>
      </c>
      <c r="N6" t="str">
        <f>VLOOKUP(M6,NOTED!$D$2:$E$7,2,0)</f>
        <v>EU BERGEN</v>
      </c>
    </row>
    <row r="7" spans="1:14">
      <c r="A7" s="67" t="s">
        <v>90</v>
      </c>
      <c r="B7" s="67">
        <v>10505</v>
      </c>
      <c r="C7" s="67" t="s">
        <v>91</v>
      </c>
      <c r="D7" s="67" t="s">
        <v>84</v>
      </c>
      <c r="E7" s="67" t="s">
        <v>85</v>
      </c>
      <c r="F7" s="67" t="s">
        <v>75</v>
      </c>
      <c r="G7" s="67" t="s">
        <v>88</v>
      </c>
      <c r="H7" s="67">
        <v>120</v>
      </c>
      <c r="I7" s="67">
        <f t="shared" si="1"/>
        <v>144</v>
      </c>
      <c r="J7" s="67">
        <v>50</v>
      </c>
      <c r="K7" s="67">
        <f t="shared" si="2"/>
        <v>3</v>
      </c>
      <c r="L7" t="str">
        <f t="shared" si="0"/>
        <v>UK WAREHOUSE</v>
      </c>
      <c r="M7" s="67" t="s">
        <v>72</v>
      </c>
      <c r="N7" t="str">
        <f>VLOOKUP(M7,NOTED!$D$2:$E$7,2,0)</f>
        <v>UK WAREHOUSE</v>
      </c>
    </row>
    <row r="8" spans="1:14">
      <c r="A8" s="67" t="s">
        <v>90</v>
      </c>
      <c r="B8" s="67">
        <v>10505</v>
      </c>
      <c r="C8" s="67" t="s">
        <v>93</v>
      </c>
      <c r="D8" s="67" t="s">
        <v>86</v>
      </c>
      <c r="E8" s="67" t="s">
        <v>87</v>
      </c>
      <c r="F8" s="67" t="s">
        <v>76</v>
      </c>
      <c r="G8" s="67" t="s">
        <v>88</v>
      </c>
      <c r="H8" s="67">
        <v>100</v>
      </c>
      <c r="I8" s="67">
        <f t="shared" si="1"/>
        <v>120</v>
      </c>
      <c r="J8" s="67">
        <v>50</v>
      </c>
      <c r="K8" s="67">
        <f t="shared" si="2"/>
        <v>2</v>
      </c>
      <c r="L8" t="str">
        <f t="shared" si="0"/>
        <v>UK WAREHOUSE</v>
      </c>
      <c r="M8" s="67" t="s">
        <v>72</v>
      </c>
      <c r="N8" t="str">
        <f>VLOOKUP(M8,NOTED!$D$2:$E$7,2,0)</f>
        <v>UK WAREHOUSE</v>
      </c>
    </row>
    <row r="9" spans="1:14">
      <c r="A9" s="67" t="s">
        <v>96</v>
      </c>
      <c r="B9" s="67">
        <v>10506</v>
      </c>
      <c r="C9" s="67" t="s">
        <v>94</v>
      </c>
      <c r="D9" s="67" t="s">
        <v>84</v>
      </c>
      <c r="E9" s="67" t="s">
        <v>85</v>
      </c>
      <c r="F9" s="67" t="s">
        <v>75</v>
      </c>
      <c r="G9" s="67" t="s">
        <v>97</v>
      </c>
      <c r="H9" s="67">
        <v>526</v>
      </c>
      <c r="I9" s="67">
        <f t="shared" si="1"/>
        <v>631</v>
      </c>
      <c r="J9" s="67">
        <v>50</v>
      </c>
      <c r="K9" s="67">
        <f t="shared" si="2"/>
        <v>13</v>
      </c>
      <c r="L9" t="str">
        <f t="shared" si="0"/>
        <v>US BERGEN</v>
      </c>
      <c r="M9" s="67" t="s">
        <v>64</v>
      </c>
      <c r="N9" t="str">
        <f>VLOOKUP(M9,NOTED!$D$2:$E$7,2,0)</f>
        <v>US BERGEN</v>
      </c>
    </row>
    <row r="10" spans="1:14">
      <c r="A10" s="67" t="s">
        <v>96</v>
      </c>
      <c r="B10" s="67">
        <v>10506</v>
      </c>
      <c r="C10" s="67" t="s">
        <v>94</v>
      </c>
      <c r="D10" s="67" t="s">
        <v>84</v>
      </c>
      <c r="E10" s="67" t="s">
        <v>85</v>
      </c>
      <c r="F10" s="67" t="s">
        <v>75</v>
      </c>
      <c r="G10" s="67" t="s">
        <v>92</v>
      </c>
      <c r="H10" s="67">
        <v>337</v>
      </c>
      <c r="I10" s="67">
        <f t="shared" si="1"/>
        <v>404</v>
      </c>
      <c r="J10" s="67">
        <v>50</v>
      </c>
      <c r="K10" s="67">
        <f t="shared" si="2"/>
        <v>8</v>
      </c>
      <c r="L10" t="str">
        <f t="shared" si="0"/>
        <v>US BERGEN</v>
      </c>
      <c r="M10" s="67" t="s">
        <v>64</v>
      </c>
      <c r="N10" t="str">
        <f>VLOOKUP(M10,NOTED!$D$2:$E$7,2,0)</f>
        <v>US BERGEN</v>
      </c>
    </row>
    <row r="11" spans="1:14">
      <c r="A11" s="67" t="s">
        <v>96</v>
      </c>
      <c r="B11" s="67">
        <v>10506</v>
      </c>
      <c r="C11" s="67" t="s">
        <v>94</v>
      </c>
      <c r="D11" s="67" t="s">
        <v>84</v>
      </c>
      <c r="E11" s="67" t="s">
        <v>85</v>
      </c>
      <c r="F11" s="67" t="s">
        <v>75</v>
      </c>
      <c r="G11" s="67" t="s">
        <v>89</v>
      </c>
      <c r="H11" s="67">
        <v>339</v>
      </c>
      <c r="I11" s="67">
        <f t="shared" si="1"/>
        <v>407</v>
      </c>
      <c r="J11" s="67">
        <v>50</v>
      </c>
      <c r="K11" s="67">
        <f t="shared" si="2"/>
        <v>8</v>
      </c>
      <c r="L11" t="str">
        <f t="shared" si="0"/>
        <v>US BERGEN</v>
      </c>
      <c r="M11" s="67" t="s">
        <v>64</v>
      </c>
      <c r="N11" t="str">
        <f>VLOOKUP(M11,NOTED!$D$2:$E$7,2,0)</f>
        <v>US BERGEN</v>
      </c>
    </row>
    <row r="12" spans="1:14">
      <c r="A12" s="67" t="s">
        <v>96</v>
      </c>
      <c r="B12" s="67">
        <v>10506</v>
      </c>
      <c r="C12" s="67" t="s">
        <v>95</v>
      </c>
      <c r="D12" s="67" t="s">
        <v>86</v>
      </c>
      <c r="E12" s="67" t="s">
        <v>87</v>
      </c>
      <c r="F12" s="67" t="s">
        <v>76</v>
      </c>
      <c r="G12" s="67" t="s">
        <v>92</v>
      </c>
      <c r="H12" s="67">
        <v>224</v>
      </c>
      <c r="I12" s="67">
        <f t="shared" si="1"/>
        <v>269</v>
      </c>
      <c r="J12" s="67">
        <v>50</v>
      </c>
      <c r="K12" s="67">
        <f t="shared" si="2"/>
        <v>5</v>
      </c>
      <c r="L12" t="str">
        <f t="shared" si="0"/>
        <v>US BERGEN</v>
      </c>
      <c r="M12" s="67" t="s">
        <v>64</v>
      </c>
      <c r="N12" t="str">
        <f>VLOOKUP(M12,NOTED!$D$2:$E$7,2,0)</f>
        <v>US BERGEN</v>
      </c>
    </row>
    <row r="13" spans="1:14">
      <c r="A13" s="67" t="s">
        <v>96</v>
      </c>
      <c r="B13" s="67">
        <v>10506</v>
      </c>
      <c r="C13" s="67" t="s">
        <v>95</v>
      </c>
      <c r="D13" s="67" t="s">
        <v>86</v>
      </c>
      <c r="E13" s="67" t="s">
        <v>87</v>
      </c>
      <c r="F13" s="67" t="s">
        <v>76</v>
      </c>
      <c r="G13" s="67" t="s">
        <v>89</v>
      </c>
      <c r="H13" s="67">
        <v>186</v>
      </c>
      <c r="I13" s="67">
        <f t="shared" si="1"/>
        <v>223</v>
      </c>
      <c r="J13" s="67">
        <v>50</v>
      </c>
      <c r="K13" s="67">
        <f t="shared" si="2"/>
        <v>4</v>
      </c>
      <c r="L13" t="str">
        <f t="shared" si="0"/>
        <v>US BERGEN</v>
      </c>
      <c r="M13" s="67" t="s">
        <v>64</v>
      </c>
      <c r="N13" t="str">
        <f>VLOOKUP(M13,NOTED!$D$2:$E$7,2,0)</f>
        <v>US BERGEN</v>
      </c>
    </row>
    <row r="14" spans="1:14">
      <c r="A14" s="67" t="s">
        <v>96</v>
      </c>
      <c r="B14" s="67">
        <v>10507</v>
      </c>
      <c r="C14" s="67" t="s">
        <v>94</v>
      </c>
      <c r="D14" s="67" t="s">
        <v>84</v>
      </c>
      <c r="E14" s="67" t="s">
        <v>85</v>
      </c>
      <c r="F14" s="67" t="s">
        <v>75</v>
      </c>
      <c r="G14" s="67" t="s">
        <v>97</v>
      </c>
      <c r="H14" s="67">
        <v>69</v>
      </c>
      <c r="I14" s="67">
        <f t="shared" si="1"/>
        <v>83</v>
      </c>
      <c r="J14" s="67">
        <v>50</v>
      </c>
      <c r="K14" s="67">
        <f t="shared" si="2"/>
        <v>2</v>
      </c>
      <c r="L14" t="str">
        <f t="shared" si="0"/>
        <v>EU BERGEN</v>
      </c>
      <c r="M14" s="67" t="s">
        <v>70</v>
      </c>
      <c r="N14" t="str">
        <f>VLOOKUP(M14,NOTED!$D$2:$E$7,2,0)</f>
        <v>EU BERGEN</v>
      </c>
    </row>
    <row r="15" spans="1:14">
      <c r="A15" s="67" t="s">
        <v>96</v>
      </c>
      <c r="B15" s="67">
        <v>10507</v>
      </c>
      <c r="C15" s="67" t="s">
        <v>94</v>
      </c>
      <c r="D15" s="67" t="s">
        <v>84</v>
      </c>
      <c r="E15" s="67" t="s">
        <v>85</v>
      </c>
      <c r="F15" s="67" t="s">
        <v>75</v>
      </c>
      <c r="G15" s="67" t="s">
        <v>92</v>
      </c>
      <c r="H15" s="67">
        <v>45</v>
      </c>
      <c r="I15" s="67">
        <f t="shared" si="1"/>
        <v>54</v>
      </c>
      <c r="J15" s="67">
        <v>50</v>
      </c>
      <c r="K15" s="67">
        <f t="shared" si="2"/>
        <v>1</v>
      </c>
      <c r="L15" t="str">
        <f t="shared" si="0"/>
        <v>EU BERGEN</v>
      </c>
      <c r="M15" s="67" t="s">
        <v>70</v>
      </c>
      <c r="N15" t="str">
        <f>VLOOKUP(M15,NOTED!$D$2:$E$7,2,0)</f>
        <v>EU BERGEN</v>
      </c>
    </row>
    <row r="16" spans="1:14">
      <c r="A16" s="67" t="s">
        <v>96</v>
      </c>
      <c r="B16" s="67">
        <v>10507</v>
      </c>
      <c r="C16" s="67" t="s">
        <v>94</v>
      </c>
      <c r="D16" s="67" t="s">
        <v>84</v>
      </c>
      <c r="E16" s="67" t="s">
        <v>85</v>
      </c>
      <c r="F16" s="67" t="s">
        <v>75</v>
      </c>
      <c r="G16" s="67" t="s">
        <v>89</v>
      </c>
      <c r="H16" s="67">
        <v>44</v>
      </c>
      <c r="I16" s="67">
        <f t="shared" si="1"/>
        <v>53</v>
      </c>
      <c r="J16" s="67">
        <v>50</v>
      </c>
      <c r="K16" s="67">
        <f t="shared" si="2"/>
        <v>1</v>
      </c>
      <c r="L16" t="str">
        <f t="shared" si="0"/>
        <v>EU BERGEN</v>
      </c>
      <c r="M16" s="67" t="s">
        <v>70</v>
      </c>
      <c r="N16" t="str">
        <f>VLOOKUP(M16,NOTED!$D$2:$E$7,2,0)</f>
        <v>EU BERGEN</v>
      </c>
    </row>
    <row r="17" spans="1:14">
      <c r="A17" s="67" t="s">
        <v>96</v>
      </c>
      <c r="B17" s="67">
        <v>10507</v>
      </c>
      <c r="C17" s="67" t="s">
        <v>95</v>
      </c>
      <c r="D17" s="67" t="s">
        <v>86</v>
      </c>
      <c r="E17" s="67" t="s">
        <v>87</v>
      </c>
      <c r="F17" s="67" t="s">
        <v>76</v>
      </c>
      <c r="G17" s="67" t="s">
        <v>92</v>
      </c>
      <c r="H17" s="67">
        <v>31</v>
      </c>
      <c r="I17" s="67">
        <f t="shared" si="1"/>
        <v>37</v>
      </c>
      <c r="J17" s="67">
        <v>50</v>
      </c>
      <c r="K17" s="67">
        <f t="shared" si="2"/>
        <v>1</v>
      </c>
      <c r="L17" t="str">
        <f t="shared" si="0"/>
        <v>EU BERGEN</v>
      </c>
      <c r="M17" s="67" t="s">
        <v>70</v>
      </c>
      <c r="N17" t="str">
        <f>VLOOKUP(M17,NOTED!$D$2:$E$7,2,0)</f>
        <v>EU BERGEN</v>
      </c>
    </row>
    <row r="18" spans="1:14">
      <c r="A18" s="67" t="s">
        <v>96</v>
      </c>
      <c r="B18" s="67">
        <v>10507</v>
      </c>
      <c r="C18" s="67" t="s">
        <v>95</v>
      </c>
      <c r="D18" s="67" t="s">
        <v>86</v>
      </c>
      <c r="E18" s="67" t="s">
        <v>87</v>
      </c>
      <c r="F18" s="67" t="s">
        <v>76</v>
      </c>
      <c r="G18" s="67" t="s">
        <v>89</v>
      </c>
      <c r="H18" s="67">
        <v>26</v>
      </c>
      <c r="I18" s="67">
        <f t="shared" si="1"/>
        <v>31</v>
      </c>
      <c r="J18" s="67">
        <v>50</v>
      </c>
      <c r="K18" s="67">
        <f t="shared" si="2"/>
        <v>1</v>
      </c>
      <c r="L18" t="str">
        <f t="shared" si="0"/>
        <v>EU BERGEN</v>
      </c>
      <c r="M18" s="67" t="s">
        <v>70</v>
      </c>
      <c r="N18" t="str">
        <f>VLOOKUP(M18,NOTED!$D$2:$E$7,2,0)</f>
        <v>EU BERGEN</v>
      </c>
    </row>
    <row r="19" spans="1:14">
      <c r="A19" s="67" t="s">
        <v>96</v>
      </c>
      <c r="B19" s="67">
        <v>10508</v>
      </c>
      <c r="C19" s="67" t="s">
        <v>94</v>
      </c>
      <c r="D19" s="67" t="s">
        <v>84</v>
      </c>
      <c r="E19" s="67" t="s">
        <v>85</v>
      </c>
      <c r="F19" s="67" t="s">
        <v>75</v>
      </c>
      <c r="G19" s="67" t="s">
        <v>97</v>
      </c>
      <c r="H19" s="67">
        <v>105</v>
      </c>
      <c r="I19" s="67">
        <f t="shared" si="1"/>
        <v>126</v>
      </c>
      <c r="J19" s="67">
        <v>50</v>
      </c>
      <c r="K19" s="67">
        <f t="shared" si="2"/>
        <v>3</v>
      </c>
      <c r="L19" t="str">
        <f t="shared" si="0"/>
        <v>UK WAREHOUSE</v>
      </c>
      <c r="M19" s="67" t="s">
        <v>72</v>
      </c>
      <c r="N19" t="str">
        <f>VLOOKUP(M19,NOTED!$D$2:$E$7,2,0)</f>
        <v>UK WAREHOUSE</v>
      </c>
    </row>
    <row r="20" spans="1:14">
      <c r="A20" s="67" t="s">
        <v>96</v>
      </c>
      <c r="B20" s="67">
        <v>10508</v>
      </c>
      <c r="C20" s="67" t="s">
        <v>94</v>
      </c>
      <c r="D20" s="67" t="s">
        <v>84</v>
      </c>
      <c r="E20" s="67" t="s">
        <v>85</v>
      </c>
      <c r="F20" s="67" t="s">
        <v>75</v>
      </c>
      <c r="G20" s="67" t="s">
        <v>92</v>
      </c>
      <c r="H20" s="67">
        <v>68</v>
      </c>
      <c r="I20" s="67">
        <f t="shared" si="1"/>
        <v>82</v>
      </c>
      <c r="J20" s="67">
        <v>50</v>
      </c>
      <c r="K20" s="67">
        <f t="shared" si="2"/>
        <v>2</v>
      </c>
      <c r="L20" t="str">
        <f t="shared" si="0"/>
        <v>UK WAREHOUSE</v>
      </c>
      <c r="M20" s="67" t="s">
        <v>72</v>
      </c>
      <c r="N20" t="str">
        <f>VLOOKUP(M20,NOTED!$D$2:$E$7,2,0)</f>
        <v>UK WAREHOUSE</v>
      </c>
    </row>
    <row r="21" spans="1:14">
      <c r="A21" s="67" t="s">
        <v>96</v>
      </c>
      <c r="B21" s="67">
        <v>10508</v>
      </c>
      <c r="C21" s="67" t="s">
        <v>94</v>
      </c>
      <c r="D21" s="67" t="s">
        <v>84</v>
      </c>
      <c r="E21" s="67" t="s">
        <v>85</v>
      </c>
      <c r="F21" s="67" t="s">
        <v>75</v>
      </c>
      <c r="G21" s="67" t="s">
        <v>89</v>
      </c>
      <c r="H21" s="67">
        <v>67</v>
      </c>
      <c r="I21" s="67">
        <f t="shared" si="1"/>
        <v>80</v>
      </c>
      <c r="J21" s="67">
        <v>50</v>
      </c>
      <c r="K21" s="67">
        <f t="shared" si="2"/>
        <v>2</v>
      </c>
      <c r="L21" t="str">
        <f t="shared" si="0"/>
        <v>UK WAREHOUSE</v>
      </c>
      <c r="M21" s="67" t="s">
        <v>72</v>
      </c>
      <c r="N21" t="str">
        <f>VLOOKUP(M21,NOTED!$D$2:$E$7,2,0)</f>
        <v>UK WAREHOUSE</v>
      </c>
    </row>
    <row r="22" spans="1:14">
      <c r="A22" s="67" t="s">
        <v>96</v>
      </c>
      <c r="B22" s="67">
        <v>10508</v>
      </c>
      <c r="C22" s="67" t="s">
        <v>95</v>
      </c>
      <c r="D22" s="67" t="s">
        <v>86</v>
      </c>
      <c r="E22" s="67" t="s">
        <v>87</v>
      </c>
      <c r="F22" s="67" t="s">
        <v>76</v>
      </c>
      <c r="G22" s="67" t="s">
        <v>92</v>
      </c>
      <c r="H22" s="67">
        <v>45</v>
      </c>
      <c r="I22" s="67">
        <f t="shared" si="1"/>
        <v>54</v>
      </c>
      <c r="J22" s="67">
        <v>50</v>
      </c>
      <c r="K22" s="67">
        <f t="shared" si="2"/>
        <v>1</v>
      </c>
      <c r="L22" t="str">
        <f t="shared" si="0"/>
        <v>UK WAREHOUSE</v>
      </c>
      <c r="M22" s="67" t="s">
        <v>72</v>
      </c>
      <c r="N22" t="str">
        <f>VLOOKUP(M22,NOTED!$D$2:$E$7,2,0)</f>
        <v>UK WAREHOUSE</v>
      </c>
    </row>
    <row r="23" spans="1:14">
      <c r="A23" s="67" t="s">
        <v>96</v>
      </c>
      <c r="B23" s="67">
        <v>10508</v>
      </c>
      <c r="C23" s="67" t="s">
        <v>95</v>
      </c>
      <c r="D23" s="67" t="s">
        <v>86</v>
      </c>
      <c r="E23" s="67" t="s">
        <v>87</v>
      </c>
      <c r="F23" s="67" t="s">
        <v>76</v>
      </c>
      <c r="G23" s="67" t="s">
        <v>89</v>
      </c>
      <c r="H23" s="67">
        <v>38</v>
      </c>
      <c r="I23" s="67">
        <f t="shared" si="1"/>
        <v>46</v>
      </c>
      <c r="J23" s="67">
        <v>50</v>
      </c>
      <c r="K23" s="67">
        <f t="shared" si="2"/>
        <v>1</v>
      </c>
      <c r="L23" t="str">
        <f t="shared" si="0"/>
        <v>UK WAREHOUSE</v>
      </c>
      <c r="M23" s="67" t="s">
        <v>72</v>
      </c>
      <c r="N23" t="str">
        <f>VLOOKUP(M23,NOTED!$D$2:$E$7,2,0)</f>
        <v>UK WAREHOUSE</v>
      </c>
    </row>
  </sheetData>
  <autoFilter ref="B2:M23" xr:uid="{1EDFCF1B-0353-41F9-BC28-FE73671DA24B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AJ51"/>
  <sheetViews>
    <sheetView showGridLines="0" topLeftCell="A11" zoomScale="55" zoomScaleNormal="55" workbookViewId="0">
      <selection activeCell="G41" sqref="G41"/>
    </sheetView>
  </sheetViews>
  <sheetFormatPr defaultRowHeight="14.4"/>
  <cols>
    <col min="20" max="20" width="4" customWidth="1"/>
  </cols>
  <sheetData>
    <row r="5" spans="5:36" ht="24.6" customHeight="1">
      <c r="E5" s="62"/>
      <c r="F5" s="62"/>
      <c r="G5" s="62"/>
      <c r="H5" s="62"/>
      <c r="I5" s="62"/>
      <c r="J5" s="62"/>
      <c r="K5" s="62"/>
      <c r="N5" s="63"/>
      <c r="O5" s="63"/>
      <c r="P5" s="63"/>
      <c r="Q5" s="63"/>
      <c r="R5" s="63"/>
      <c r="S5" s="63"/>
      <c r="T5" s="63"/>
      <c r="V5" s="65"/>
      <c r="W5" s="65"/>
      <c r="X5" s="65"/>
      <c r="Y5" s="65"/>
      <c r="Z5" s="65"/>
      <c r="AA5" s="65"/>
      <c r="AB5" s="65"/>
      <c r="AD5" s="108" t="s">
        <v>49</v>
      </c>
      <c r="AE5" s="109"/>
      <c r="AF5" s="109"/>
      <c r="AG5" s="109"/>
      <c r="AH5" s="109"/>
      <c r="AI5" s="109"/>
      <c r="AJ5" s="110"/>
    </row>
    <row r="6" spans="5:36" ht="24.6" customHeight="1">
      <c r="E6" s="62"/>
      <c r="F6" s="62"/>
      <c r="G6" s="62"/>
      <c r="H6" s="62"/>
      <c r="I6" s="62"/>
      <c r="J6" s="62"/>
      <c r="K6" s="62"/>
      <c r="N6" s="63"/>
      <c r="O6" s="63"/>
      <c r="P6" s="63"/>
      <c r="Q6" s="63"/>
      <c r="R6" s="63"/>
      <c r="S6" s="63"/>
      <c r="T6" s="63"/>
      <c r="V6" s="65"/>
      <c r="W6" s="65"/>
      <c r="X6" s="65"/>
      <c r="Y6" s="65"/>
      <c r="Z6" s="65"/>
      <c r="AA6" s="65"/>
      <c r="AB6" s="65"/>
      <c r="AD6" s="111"/>
      <c r="AE6" s="112"/>
      <c r="AF6" s="112"/>
      <c r="AG6" s="112"/>
      <c r="AH6" s="112"/>
      <c r="AI6" s="112"/>
      <c r="AJ6" s="113"/>
    </row>
    <row r="7" spans="5:36" ht="14.4" customHeight="1">
      <c r="E7" s="62"/>
      <c r="F7" s="117" t="s">
        <v>46</v>
      </c>
      <c r="G7" s="117"/>
      <c r="H7" s="117"/>
      <c r="I7" s="117"/>
      <c r="J7" s="117"/>
      <c r="K7" s="62"/>
      <c r="N7" s="118" t="s">
        <v>47</v>
      </c>
      <c r="O7" s="118"/>
      <c r="P7" s="118"/>
      <c r="Q7" s="118"/>
      <c r="R7" s="118"/>
      <c r="S7" s="118"/>
      <c r="T7" s="118"/>
      <c r="V7" s="97" t="s">
        <v>53</v>
      </c>
      <c r="W7" s="97"/>
      <c r="X7" s="97"/>
      <c r="Y7" s="97"/>
      <c r="Z7" s="97"/>
      <c r="AA7" s="97"/>
      <c r="AB7" s="97"/>
      <c r="AD7" s="111"/>
      <c r="AE7" s="112"/>
      <c r="AF7" s="112"/>
      <c r="AG7" s="112"/>
      <c r="AH7" s="112"/>
      <c r="AI7" s="112"/>
      <c r="AJ7" s="113"/>
    </row>
    <row r="8" spans="5:36" ht="14.4" customHeight="1">
      <c r="E8" s="62"/>
      <c r="F8" s="117"/>
      <c r="G8" s="117"/>
      <c r="H8" s="117"/>
      <c r="I8" s="117"/>
      <c r="J8" s="117"/>
      <c r="K8" s="62"/>
      <c r="N8" s="118"/>
      <c r="O8" s="118"/>
      <c r="P8" s="118"/>
      <c r="Q8" s="118"/>
      <c r="R8" s="118"/>
      <c r="S8" s="118"/>
      <c r="T8" s="118"/>
      <c r="V8" s="97"/>
      <c r="W8" s="97"/>
      <c r="X8" s="97"/>
      <c r="Y8" s="97"/>
      <c r="Z8" s="97"/>
      <c r="AA8" s="97"/>
      <c r="AB8" s="97"/>
      <c r="AD8" s="111"/>
      <c r="AE8" s="112"/>
      <c r="AF8" s="112"/>
      <c r="AG8" s="112"/>
      <c r="AH8" s="112"/>
      <c r="AI8" s="112"/>
      <c r="AJ8" s="113"/>
    </row>
    <row r="9" spans="5:36" ht="14.4" customHeight="1">
      <c r="E9" s="62"/>
      <c r="F9" s="117"/>
      <c r="G9" s="117"/>
      <c r="H9" s="117"/>
      <c r="I9" s="117"/>
      <c r="J9" s="117"/>
      <c r="K9" s="62"/>
      <c r="N9" s="118"/>
      <c r="O9" s="118"/>
      <c r="P9" s="118"/>
      <c r="Q9" s="118"/>
      <c r="R9" s="118"/>
      <c r="S9" s="118"/>
      <c r="T9" s="118"/>
      <c r="V9" s="97"/>
      <c r="W9" s="97"/>
      <c r="X9" s="97"/>
      <c r="Y9" s="97"/>
      <c r="Z9" s="97"/>
      <c r="AA9" s="97"/>
      <c r="AB9" s="97"/>
      <c r="AD9" s="111"/>
      <c r="AE9" s="112"/>
      <c r="AF9" s="112"/>
      <c r="AG9" s="112"/>
      <c r="AH9" s="112"/>
      <c r="AI9" s="112"/>
      <c r="AJ9" s="113"/>
    </row>
    <row r="10" spans="5:36" ht="14.4" customHeight="1">
      <c r="E10" s="62"/>
      <c r="F10" s="117"/>
      <c r="G10" s="117"/>
      <c r="H10" s="117"/>
      <c r="I10" s="117"/>
      <c r="J10" s="117"/>
      <c r="K10" s="62"/>
      <c r="N10" s="118"/>
      <c r="O10" s="118"/>
      <c r="P10" s="118"/>
      <c r="Q10" s="118"/>
      <c r="R10" s="118"/>
      <c r="S10" s="118"/>
      <c r="T10" s="118"/>
      <c r="V10" s="97"/>
      <c r="W10" s="97"/>
      <c r="X10" s="97"/>
      <c r="Y10" s="97"/>
      <c r="Z10" s="97"/>
      <c r="AA10" s="97"/>
      <c r="AB10" s="97"/>
      <c r="AD10" s="111"/>
      <c r="AE10" s="112"/>
      <c r="AF10" s="112"/>
      <c r="AG10" s="112"/>
      <c r="AH10" s="112"/>
      <c r="AI10" s="112"/>
      <c r="AJ10" s="113"/>
    </row>
    <row r="11" spans="5:36" ht="14.4" customHeight="1">
      <c r="E11" s="62"/>
      <c r="F11" s="117"/>
      <c r="G11" s="117"/>
      <c r="H11" s="117"/>
      <c r="I11" s="117"/>
      <c r="J11" s="117"/>
      <c r="K11" s="62"/>
      <c r="N11" s="118"/>
      <c r="O11" s="118"/>
      <c r="P11" s="118"/>
      <c r="Q11" s="118"/>
      <c r="R11" s="118"/>
      <c r="S11" s="118"/>
      <c r="T11" s="118"/>
      <c r="V11" s="97"/>
      <c r="W11" s="97"/>
      <c r="X11" s="97"/>
      <c r="Y11" s="97"/>
      <c r="Z11" s="97"/>
      <c r="AA11" s="97"/>
      <c r="AB11" s="97"/>
      <c r="AD11" s="111"/>
      <c r="AE11" s="112"/>
      <c r="AF11" s="112"/>
      <c r="AG11" s="112"/>
      <c r="AH11" s="112"/>
      <c r="AI11" s="112"/>
      <c r="AJ11" s="113"/>
    </row>
    <row r="12" spans="5:36" ht="14.4" customHeight="1">
      <c r="E12" s="62"/>
      <c r="F12" s="117"/>
      <c r="G12" s="117"/>
      <c r="H12" s="117"/>
      <c r="I12" s="117"/>
      <c r="J12" s="117"/>
      <c r="K12" s="62"/>
      <c r="N12" s="118"/>
      <c r="O12" s="118"/>
      <c r="P12" s="118"/>
      <c r="Q12" s="118"/>
      <c r="R12" s="118"/>
      <c r="S12" s="118"/>
      <c r="T12" s="118"/>
      <c r="V12" s="97"/>
      <c r="W12" s="97"/>
      <c r="X12" s="97"/>
      <c r="Y12" s="97"/>
      <c r="Z12" s="97"/>
      <c r="AA12" s="97"/>
      <c r="AB12" s="97"/>
      <c r="AD12" s="111"/>
      <c r="AE12" s="112"/>
      <c r="AF12" s="112"/>
      <c r="AG12" s="112"/>
      <c r="AH12" s="112"/>
      <c r="AI12" s="112"/>
      <c r="AJ12" s="113"/>
    </row>
    <row r="13" spans="5:36" ht="14.4" customHeight="1">
      <c r="E13" s="62"/>
      <c r="F13" s="117"/>
      <c r="G13" s="117"/>
      <c r="H13" s="117"/>
      <c r="I13" s="117"/>
      <c r="J13" s="117"/>
      <c r="K13" s="62"/>
      <c r="N13" s="118"/>
      <c r="O13" s="118"/>
      <c r="P13" s="118"/>
      <c r="Q13" s="118"/>
      <c r="R13" s="118"/>
      <c r="S13" s="118"/>
      <c r="T13" s="118"/>
      <c r="V13" s="97"/>
      <c r="W13" s="97"/>
      <c r="X13" s="97"/>
      <c r="Y13" s="97"/>
      <c r="Z13" s="97"/>
      <c r="AA13" s="97"/>
      <c r="AB13" s="97"/>
      <c r="AD13" s="111"/>
      <c r="AE13" s="112"/>
      <c r="AF13" s="112"/>
      <c r="AG13" s="112"/>
      <c r="AH13" s="112"/>
      <c r="AI13" s="112"/>
      <c r="AJ13" s="113"/>
    </row>
    <row r="14" spans="5:36" ht="14.4" customHeight="1">
      <c r="E14" s="62"/>
      <c r="F14" s="117"/>
      <c r="G14" s="117"/>
      <c r="H14" s="117"/>
      <c r="I14" s="117"/>
      <c r="J14" s="117"/>
      <c r="K14" s="62"/>
      <c r="N14" s="118"/>
      <c r="O14" s="118"/>
      <c r="P14" s="118"/>
      <c r="Q14" s="118"/>
      <c r="R14" s="118"/>
      <c r="S14" s="118"/>
      <c r="T14" s="118"/>
      <c r="V14" s="97"/>
      <c r="W14" s="97"/>
      <c r="X14" s="97"/>
      <c r="Y14" s="97"/>
      <c r="Z14" s="97"/>
      <c r="AA14" s="97"/>
      <c r="AB14" s="97"/>
      <c r="AD14" s="111"/>
      <c r="AE14" s="112"/>
      <c r="AF14" s="112"/>
      <c r="AG14" s="112"/>
      <c r="AH14" s="112"/>
      <c r="AI14" s="112"/>
      <c r="AJ14" s="113"/>
    </row>
    <row r="15" spans="5:36" ht="14.4" customHeight="1">
      <c r="E15" s="62"/>
      <c r="F15" s="117"/>
      <c r="G15" s="117"/>
      <c r="H15" s="117"/>
      <c r="I15" s="117"/>
      <c r="J15" s="117"/>
      <c r="K15" s="62"/>
      <c r="N15" s="118"/>
      <c r="O15" s="118"/>
      <c r="P15" s="118"/>
      <c r="Q15" s="118"/>
      <c r="R15" s="118"/>
      <c r="S15" s="118"/>
      <c r="T15" s="118"/>
      <c r="V15" s="97"/>
      <c r="W15" s="97"/>
      <c r="X15" s="97"/>
      <c r="Y15" s="97"/>
      <c r="Z15" s="97"/>
      <c r="AA15" s="97"/>
      <c r="AB15" s="97"/>
      <c r="AD15" s="111"/>
      <c r="AE15" s="112"/>
      <c r="AF15" s="112"/>
      <c r="AG15" s="112"/>
      <c r="AH15" s="112"/>
      <c r="AI15" s="112"/>
      <c r="AJ15" s="113"/>
    </row>
    <row r="16" spans="5:36" ht="14.4" customHeight="1">
      <c r="E16" s="62"/>
      <c r="F16" s="117"/>
      <c r="G16" s="117"/>
      <c r="H16" s="117"/>
      <c r="I16" s="117"/>
      <c r="J16" s="117"/>
      <c r="K16" s="62"/>
      <c r="N16" s="118"/>
      <c r="O16" s="118"/>
      <c r="P16" s="118"/>
      <c r="Q16" s="118"/>
      <c r="R16" s="118"/>
      <c r="S16" s="118"/>
      <c r="T16" s="118"/>
      <c r="V16" s="97"/>
      <c r="W16" s="97"/>
      <c r="X16" s="97"/>
      <c r="Y16" s="97"/>
      <c r="Z16" s="97"/>
      <c r="AA16" s="97"/>
      <c r="AB16" s="97"/>
      <c r="AD16" s="111"/>
      <c r="AE16" s="112"/>
      <c r="AF16" s="112"/>
      <c r="AG16" s="112"/>
      <c r="AH16" s="112"/>
      <c r="AI16" s="112"/>
      <c r="AJ16" s="113"/>
    </row>
    <row r="17" spans="5:36" ht="14.4" customHeight="1">
      <c r="E17" s="62"/>
      <c r="F17" s="62"/>
      <c r="G17" s="62"/>
      <c r="H17" s="62"/>
      <c r="I17" s="62"/>
      <c r="J17" s="62"/>
      <c r="K17" s="62"/>
      <c r="N17" s="63"/>
      <c r="O17" s="63"/>
      <c r="P17" s="63"/>
      <c r="Q17" s="63"/>
      <c r="R17" s="63"/>
      <c r="S17" s="63"/>
      <c r="T17" s="63"/>
      <c r="V17" s="65"/>
      <c r="W17" s="65"/>
      <c r="X17" s="65"/>
      <c r="Y17" s="65"/>
      <c r="Z17" s="65"/>
      <c r="AA17" s="65"/>
      <c r="AB17" s="65"/>
      <c r="AD17" s="111"/>
      <c r="AE17" s="112"/>
      <c r="AF17" s="112"/>
      <c r="AG17" s="112"/>
      <c r="AH17" s="112"/>
      <c r="AI17" s="112"/>
      <c r="AJ17" s="113"/>
    </row>
    <row r="18" spans="5:36" ht="14.4" customHeight="1">
      <c r="E18" s="62"/>
      <c r="F18" s="62"/>
      <c r="G18" s="62"/>
      <c r="H18" s="62"/>
      <c r="I18" s="62"/>
      <c r="J18" s="62"/>
      <c r="K18" s="62"/>
      <c r="N18" s="63"/>
      <c r="O18" s="63"/>
      <c r="P18" s="63"/>
      <c r="Q18" s="63"/>
      <c r="R18" s="63"/>
      <c r="S18" s="63"/>
      <c r="T18" s="63"/>
      <c r="V18" s="65"/>
      <c r="W18" s="65"/>
      <c r="X18" s="65"/>
      <c r="Y18" s="65"/>
      <c r="Z18" s="65"/>
      <c r="AA18" s="65"/>
      <c r="AB18" s="65"/>
      <c r="AD18" s="111"/>
      <c r="AE18" s="112"/>
      <c r="AF18" s="112"/>
      <c r="AG18" s="112"/>
      <c r="AH18" s="112"/>
      <c r="AI18" s="112"/>
      <c r="AJ18" s="113"/>
    </row>
    <row r="19" spans="5:36" ht="14.4" customHeight="1">
      <c r="E19" s="62"/>
      <c r="F19" s="62"/>
      <c r="G19" s="62"/>
      <c r="H19" s="62"/>
      <c r="I19" s="62"/>
      <c r="J19" s="62"/>
      <c r="K19" s="62"/>
      <c r="N19" s="63"/>
      <c r="O19" s="63"/>
      <c r="P19" s="63"/>
      <c r="Q19" s="63"/>
      <c r="R19" s="63"/>
      <c r="S19" s="63"/>
      <c r="T19" s="63"/>
      <c r="V19" s="65"/>
      <c r="W19" s="65"/>
      <c r="X19" s="65"/>
      <c r="Y19" s="65"/>
      <c r="Z19" s="65"/>
      <c r="AA19" s="65"/>
      <c r="AB19" s="65"/>
      <c r="AD19" s="114"/>
      <c r="AE19" s="115"/>
      <c r="AF19" s="115"/>
      <c r="AG19" s="115"/>
      <c r="AH19" s="115"/>
      <c r="AI19" s="115"/>
      <c r="AJ19" s="116"/>
    </row>
    <row r="22" spans="5:36">
      <c r="E22" s="98" t="s">
        <v>48</v>
      </c>
      <c r="F22" s="99"/>
      <c r="G22" s="99"/>
      <c r="H22" s="99"/>
      <c r="I22" s="99"/>
      <c r="J22" s="99"/>
      <c r="K22" s="100"/>
      <c r="N22" s="64"/>
      <c r="O22" s="64"/>
      <c r="P22" s="64"/>
      <c r="Q22" s="64"/>
      <c r="R22" s="64"/>
      <c r="S22" s="64"/>
      <c r="T22" s="64"/>
      <c r="V22" s="119" t="s">
        <v>52</v>
      </c>
      <c r="W22" s="119"/>
      <c r="X22" s="119"/>
      <c r="Y22" s="119"/>
      <c r="Z22" s="119"/>
      <c r="AA22" s="119"/>
      <c r="AB22" s="119"/>
      <c r="AD22" s="120" t="s">
        <v>79</v>
      </c>
      <c r="AE22" s="121"/>
      <c r="AF22" s="121"/>
      <c r="AG22" s="121"/>
      <c r="AH22" s="121"/>
      <c r="AI22" s="121"/>
      <c r="AJ22" s="121"/>
    </row>
    <row r="23" spans="5:36">
      <c r="E23" s="101"/>
      <c r="F23" s="102"/>
      <c r="G23" s="102"/>
      <c r="H23" s="102"/>
      <c r="I23" s="102"/>
      <c r="J23" s="102"/>
      <c r="K23" s="103"/>
      <c r="N23" s="64"/>
      <c r="O23" s="64"/>
      <c r="P23" s="64"/>
      <c r="Q23" s="64"/>
      <c r="R23" s="64"/>
      <c r="S23" s="64"/>
      <c r="T23" s="64"/>
      <c r="V23" s="119"/>
      <c r="W23" s="119"/>
      <c r="X23" s="119"/>
      <c r="Y23" s="119"/>
      <c r="Z23" s="119"/>
      <c r="AA23" s="119"/>
      <c r="AB23" s="119"/>
      <c r="AD23" s="121"/>
      <c r="AE23" s="121"/>
      <c r="AF23" s="121"/>
      <c r="AG23" s="121"/>
      <c r="AH23" s="121"/>
      <c r="AI23" s="121"/>
      <c r="AJ23" s="121"/>
    </row>
    <row r="24" spans="5:36" ht="14.4" customHeight="1">
      <c r="E24" s="101"/>
      <c r="F24" s="102"/>
      <c r="G24" s="102"/>
      <c r="H24" s="102"/>
      <c r="I24" s="102"/>
      <c r="J24" s="102"/>
      <c r="K24" s="103"/>
      <c r="N24" s="107" t="s">
        <v>51</v>
      </c>
      <c r="O24" s="107"/>
      <c r="P24" s="107"/>
      <c r="Q24" s="107"/>
      <c r="R24" s="107"/>
      <c r="S24" s="107"/>
      <c r="T24" s="107"/>
      <c r="V24" s="119"/>
      <c r="W24" s="119"/>
      <c r="X24" s="119"/>
      <c r="Y24" s="119"/>
      <c r="Z24" s="119"/>
      <c r="AA24" s="119"/>
      <c r="AB24" s="119"/>
      <c r="AD24" s="121"/>
      <c r="AE24" s="121"/>
      <c r="AF24" s="121"/>
      <c r="AG24" s="121"/>
      <c r="AH24" s="121"/>
      <c r="AI24" s="121"/>
      <c r="AJ24" s="121"/>
    </row>
    <row r="25" spans="5:36" ht="14.4" customHeight="1">
      <c r="E25" s="101"/>
      <c r="F25" s="102"/>
      <c r="G25" s="102"/>
      <c r="H25" s="102"/>
      <c r="I25" s="102"/>
      <c r="J25" s="102"/>
      <c r="K25" s="103"/>
      <c r="N25" s="107"/>
      <c r="O25" s="107"/>
      <c r="P25" s="107"/>
      <c r="Q25" s="107"/>
      <c r="R25" s="107"/>
      <c r="S25" s="107"/>
      <c r="T25" s="107"/>
      <c r="V25" s="119"/>
      <c r="W25" s="119"/>
      <c r="X25" s="119"/>
      <c r="Y25" s="119"/>
      <c r="Z25" s="119"/>
      <c r="AA25" s="119"/>
      <c r="AB25" s="119"/>
      <c r="AD25" s="121"/>
      <c r="AE25" s="121"/>
      <c r="AF25" s="121"/>
      <c r="AG25" s="121"/>
      <c r="AH25" s="121"/>
      <c r="AI25" s="121"/>
      <c r="AJ25" s="121"/>
    </row>
    <row r="26" spans="5:36" ht="14.4" customHeight="1">
      <c r="E26" s="101"/>
      <c r="F26" s="102"/>
      <c r="G26" s="102"/>
      <c r="H26" s="102"/>
      <c r="I26" s="102"/>
      <c r="J26" s="102"/>
      <c r="K26" s="103"/>
      <c r="N26" s="107"/>
      <c r="O26" s="107"/>
      <c r="P26" s="107"/>
      <c r="Q26" s="107"/>
      <c r="R26" s="107"/>
      <c r="S26" s="107"/>
      <c r="T26" s="107"/>
      <c r="V26" s="119"/>
      <c r="W26" s="119"/>
      <c r="X26" s="119"/>
      <c r="Y26" s="119"/>
      <c r="Z26" s="119"/>
      <c r="AA26" s="119"/>
      <c r="AB26" s="119"/>
      <c r="AD26" s="121"/>
      <c r="AE26" s="121"/>
      <c r="AF26" s="121"/>
      <c r="AG26" s="121"/>
      <c r="AH26" s="121"/>
      <c r="AI26" s="121"/>
      <c r="AJ26" s="121"/>
    </row>
    <row r="27" spans="5:36" ht="14.4" customHeight="1">
      <c r="E27" s="101"/>
      <c r="F27" s="102"/>
      <c r="G27" s="102"/>
      <c r="H27" s="102"/>
      <c r="I27" s="102"/>
      <c r="J27" s="102"/>
      <c r="K27" s="103"/>
      <c r="N27" s="107"/>
      <c r="O27" s="107"/>
      <c r="P27" s="107"/>
      <c r="Q27" s="107"/>
      <c r="R27" s="107"/>
      <c r="S27" s="107"/>
      <c r="T27" s="107"/>
      <c r="V27" s="119"/>
      <c r="W27" s="119"/>
      <c r="X27" s="119"/>
      <c r="Y27" s="119"/>
      <c r="Z27" s="119"/>
      <c r="AA27" s="119"/>
      <c r="AB27" s="119"/>
      <c r="AD27" s="121"/>
      <c r="AE27" s="121"/>
      <c r="AF27" s="121"/>
      <c r="AG27" s="121"/>
      <c r="AH27" s="121"/>
      <c r="AI27" s="121"/>
      <c r="AJ27" s="121"/>
    </row>
    <row r="28" spans="5:36" ht="14.4" customHeight="1">
      <c r="E28" s="101"/>
      <c r="F28" s="102"/>
      <c r="G28" s="102"/>
      <c r="H28" s="102"/>
      <c r="I28" s="102"/>
      <c r="J28" s="102"/>
      <c r="K28" s="103"/>
      <c r="N28" s="107"/>
      <c r="O28" s="107"/>
      <c r="P28" s="107"/>
      <c r="Q28" s="107"/>
      <c r="R28" s="107"/>
      <c r="S28" s="107"/>
      <c r="T28" s="107"/>
      <c r="V28" s="119"/>
      <c r="W28" s="119"/>
      <c r="X28" s="119"/>
      <c r="Y28" s="119"/>
      <c r="Z28" s="119"/>
      <c r="AA28" s="119"/>
      <c r="AB28" s="119"/>
      <c r="AD28" s="121"/>
      <c r="AE28" s="121"/>
      <c r="AF28" s="121"/>
      <c r="AG28" s="121"/>
      <c r="AH28" s="121"/>
      <c r="AI28" s="121"/>
      <c r="AJ28" s="121"/>
    </row>
    <row r="29" spans="5:36" ht="14.4" customHeight="1">
      <c r="E29" s="101"/>
      <c r="F29" s="102"/>
      <c r="G29" s="102"/>
      <c r="H29" s="102"/>
      <c r="I29" s="102"/>
      <c r="J29" s="102"/>
      <c r="K29" s="103"/>
      <c r="N29" s="107"/>
      <c r="O29" s="107"/>
      <c r="P29" s="107"/>
      <c r="Q29" s="107"/>
      <c r="R29" s="107"/>
      <c r="S29" s="107"/>
      <c r="T29" s="107"/>
      <c r="V29" s="119"/>
      <c r="W29" s="119"/>
      <c r="X29" s="119"/>
      <c r="Y29" s="119"/>
      <c r="Z29" s="119"/>
      <c r="AA29" s="119"/>
      <c r="AB29" s="119"/>
      <c r="AD29" s="121"/>
      <c r="AE29" s="121"/>
      <c r="AF29" s="121"/>
      <c r="AG29" s="121"/>
      <c r="AH29" s="121"/>
      <c r="AI29" s="121"/>
      <c r="AJ29" s="121"/>
    </row>
    <row r="30" spans="5:36" ht="14.4" customHeight="1">
      <c r="E30" s="101"/>
      <c r="F30" s="102"/>
      <c r="G30" s="102"/>
      <c r="H30" s="102"/>
      <c r="I30" s="102"/>
      <c r="J30" s="102"/>
      <c r="K30" s="103"/>
      <c r="N30" s="107"/>
      <c r="O30" s="107"/>
      <c r="P30" s="107"/>
      <c r="Q30" s="107"/>
      <c r="R30" s="107"/>
      <c r="S30" s="107"/>
      <c r="T30" s="107"/>
      <c r="V30" s="119"/>
      <c r="W30" s="119"/>
      <c r="X30" s="119"/>
      <c r="Y30" s="119"/>
      <c r="Z30" s="119"/>
      <c r="AA30" s="119"/>
      <c r="AB30" s="119"/>
      <c r="AD30" s="121"/>
      <c r="AE30" s="121"/>
      <c r="AF30" s="121"/>
      <c r="AG30" s="121"/>
      <c r="AH30" s="121"/>
      <c r="AI30" s="121"/>
      <c r="AJ30" s="121"/>
    </row>
    <row r="31" spans="5:36" ht="14.4" customHeight="1">
      <c r="E31" s="101"/>
      <c r="F31" s="102"/>
      <c r="G31" s="102"/>
      <c r="H31" s="102"/>
      <c r="I31" s="102"/>
      <c r="J31" s="102"/>
      <c r="K31" s="103"/>
      <c r="N31" s="107"/>
      <c r="O31" s="107"/>
      <c r="P31" s="107"/>
      <c r="Q31" s="107"/>
      <c r="R31" s="107"/>
      <c r="S31" s="107"/>
      <c r="T31" s="107"/>
      <c r="V31" s="119"/>
      <c r="W31" s="119"/>
      <c r="X31" s="119"/>
      <c r="Y31" s="119"/>
      <c r="Z31" s="119"/>
      <c r="AA31" s="119"/>
      <c r="AB31" s="119"/>
      <c r="AD31" s="121"/>
      <c r="AE31" s="121"/>
      <c r="AF31" s="121"/>
      <c r="AG31" s="121"/>
      <c r="AH31" s="121"/>
      <c r="AI31" s="121"/>
      <c r="AJ31" s="121"/>
    </row>
    <row r="32" spans="5:36" ht="14.4" customHeight="1">
      <c r="E32" s="101"/>
      <c r="F32" s="102"/>
      <c r="G32" s="102"/>
      <c r="H32" s="102"/>
      <c r="I32" s="102"/>
      <c r="J32" s="102"/>
      <c r="K32" s="103"/>
      <c r="N32" s="107"/>
      <c r="O32" s="107"/>
      <c r="P32" s="107"/>
      <c r="Q32" s="107"/>
      <c r="R32" s="107"/>
      <c r="S32" s="107"/>
      <c r="T32" s="107"/>
      <c r="V32" s="119"/>
      <c r="W32" s="119"/>
      <c r="X32" s="119"/>
      <c r="Y32" s="119"/>
      <c r="Z32" s="119"/>
      <c r="AA32" s="119"/>
      <c r="AB32" s="119"/>
      <c r="AD32" s="121"/>
      <c r="AE32" s="121"/>
      <c r="AF32" s="121"/>
      <c r="AG32" s="121"/>
      <c r="AH32" s="121"/>
      <c r="AI32" s="121"/>
      <c r="AJ32" s="121"/>
    </row>
    <row r="33" spans="5:36" ht="14.4" customHeight="1">
      <c r="E33" s="101"/>
      <c r="F33" s="102"/>
      <c r="G33" s="102"/>
      <c r="H33" s="102"/>
      <c r="I33" s="102"/>
      <c r="J33" s="102"/>
      <c r="K33" s="103"/>
      <c r="N33" s="107"/>
      <c r="O33" s="107"/>
      <c r="P33" s="107"/>
      <c r="Q33" s="107"/>
      <c r="R33" s="107"/>
      <c r="S33" s="107"/>
      <c r="T33" s="107"/>
      <c r="V33" s="119"/>
      <c r="W33" s="119"/>
      <c r="X33" s="119"/>
      <c r="Y33" s="119"/>
      <c r="Z33" s="119"/>
      <c r="AA33" s="119"/>
      <c r="AB33" s="119"/>
      <c r="AD33" s="121"/>
      <c r="AE33" s="121"/>
      <c r="AF33" s="121"/>
      <c r="AG33" s="121"/>
      <c r="AH33" s="121"/>
      <c r="AI33" s="121"/>
      <c r="AJ33" s="121"/>
    </row>
    <row r="34" spans="5:36">
      <c r="E34" s="101"/>
      <c r="F34" s="102"/>
      <c r="G34" s="102"/>
      <c r="H34" s="102"/>
      <c r="I34" s="102"/>
      <c r="J34" s="102"/>
      <c r="K34" s="103"/>
      <c r="N34" s="64"/>
      <c r="O34" s="64"/>
      <c r="P34" s="64"/>
      <c r="Q34" s="64"/>
      <c r="R34" s="64"/>
      <c r="S34" s="64"/>
      <c r="T34" s="64"/>
      <c r="V34" s="119"/>
      <c r="W34" s="119"/>
      <c r="X34" s="119"/>
      <c r="Y34" s="119"/>
      <c r="Z34" s="119"/>
      <c r="AA34" s="119"/>
      <c r="AB34" s="119"/>
      <c r="AD34" s="121"/>
      <c r="AE34" s="121"/>
      <c r="AF34" s="121"/>
      <c r="AG34" s="121"/>
      <c r="AH34" s="121"/>
      <c r="AI34" s="121"/>
      <c r="AJ34" s="121"/>
    </row>
    <row r="35" spans="5:36">
      <c r="E35" s="101"/>
      <c r="F35" s="102"/>
      <c r="G35" s="102"/>
      <c r="H35" s="102"/>
      <c r="I35" s="102"/>
      <c r="J35" s="102"/>
      <c r="K35" s="103"/>
      <c r="N35" s="64"/>
      <c r="O35" s="64"/>
      <c r="P35" s="64"/>
      <c r="Q35" s="64"/>
      <c r="R35" s="64"/>
      <c r="S35" s="64"/>
      <c r="T35" s="64"/>
      <c r="V35" s="119"/>
      <c r="W35" s="119"/>
      <c r="X35" s="119"/>
      <c r="Y35" s="119"/>
      <c r="Z35" s="119"/>
      <c r="AA35" s="119"/>
      <c r="AB35" s="119"/>
      <c r="AD35" s="121"/>
      <c r="AE35" s="121"/>
      <c r="AF35" s="121"/>
      <c r="AG35" s="121"/>
      <c r="AH35" s="121"/>
      <c r="AI35" s="121"/>
      <c r="AJ35" s="121"/>
    </row>
    <row r="36" spans="5:36">
      <c r="E36" s="104"/>
      <c r="F36" s="105"/>
      <c r="G36" s="105"/>
      <c r="H36" s="105"/>
      <c r="I36" s="105"/>
      <c r="J36" s="105"/>
      <c r="K36" s="106"/>
      <c r="N36" s="64"/>
      <c r="O36" s="64"/>
      <c r="P36" s="64"/>
      <c r="Q36" s="64"/>
      <c r="R36" s="64"/>
      <c r="S36" s="64"/>
      <c r="T36" s="64"/>
      <c r="V36" s="119"/>
      <c r="W36" s="119"/>
      <c r="X36" s="119"/>
      <c r="Y36" s="119"/>
      <c r="Z36" s="119"/>
      <c r="AA36" s="119"/>
      <c r="AB36" s="119"/>
      <c r="AD36" s="121"/>
      <c r="AE36" s="121"/>
      <c r="AF36" s="121"/>
      <c r="AG36" s="121"/>
      <c r="AH36" s="121"/>
      <c r="AI36" s="121"/>
      <c r="AJ36" s="121"/>
    </row>
    <row r="42" spans="5:36" ht="14.4" customHeight="1"/>
    <row r="43" spans="5:36" ht="14.4" customHeight="1"/>
    <row r="44" spans="5:36" ht="14.4" customHeight="1"/>
    <row r="45" spans="5:36" ht="14.4" customHeight="1"/>
    <row r="46" spans="5:36" ht="14.4" customHeight="1"/>
    <row r="47" spans="5:36" ht="14.4" customHeight="1"/>
    <row r="48" spans="5:36" ht="14.4" customHeight="1"/>
    <row r="49" ht="14.4" customHeight="1"/>
    <row r="50" ht="14.4" customHeight="1"/>
    <row r="51" ht="14.4" customHeight="1"/>
  </sheetData>
  <mergeCells count="8">
    <mergeCell ref="V7:AB16"/>
    <mergeCell ref="E22:K36"/>
    <mergeCell ref="N24:T33"/>
    <mergeCell ref="AD5:AJ19"/>
    <mergeCell ref="F7:J16"/>
    <mergeCell ref="N7:T16"/>
    <mergeCell ref="V22:AB36"/>
    <mergeCell ref="AD22:AJ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74D9-C822-4FFF-AF30-904C8F16F42B}">
  <dimension ref="D1:G7"/>
  <sheetViews>
    <sheetView workbookViewId="0">
      <selection activeCell="D5" sqref="D5"/>
    </sheetView>
  </sheetViews>
  <sheetFormatPr defaultRowHeight="14.4"/>
  <cols>
    <col min="3" max="3" width="13.21875" bestFit="1" customWidth="1"/>
    <col min="4" max="4" width="37.44140625" style="79" customWidth="1"/>
    <col min="5" max="5" width="18.77734375" customWidth="1"/>
  </cols>
  <sheetData>
    <row r="1" spans="4:7">
      <c r="D1" s="77" t="s">
        <v>82</v>
      </c>
      <c r="E1" s="76" t="s">
        <v>83</v>
      </c>
    </row>
    <row r="2" spans="4:7" ht="72">
      <c r="D2" s="78" t="s">
        <v>64</v>
      </c>
      <c r="E2" s="67" t="s">
        <v>47</v>
      </c>
    </row>
    <row r="3" spans="4:7" ht="57.6">
      <c r="D3" s="78" t="s">
        <v>80</v>
      </c>
      <c r="E3" s="67" t="s">
        <v>46</v>
      </c>
    </row>
    <row r="4" spans="4:7" ht="105.6" customHeight="1">
      <c r="D4" s="78" t="s">
        <v>70</v>
      </c>
      <c r="E4" s="67" t="s">
        <v>55</v>
      </c>
      <c r="G4" s="67" t="s">
        <v>70</v>
      </c>
    </row>
    <row r="5" spans="4:7" ht="72">
      <c r="D5" s="78" t="s">
        <v>72</v>
      </c>
      <c r="E5" s="67" t="s">
        <v>73</v>
      </c>
    </row>
    <row r="6" spans="4:7" ht="115.2">
      <c r="D6" s="78" t="s">
        <v>81</v>
      </c>
      <c r="E6" s="67" t="s">
        <v>51</v>
      </c>
    </row>
    <row r="7" spans="4:7" ht="57.6">
      <c r="D7" s="78" t="s">
        <v>77</v>
      </c>
      <c r="E7" s="67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DD933-2722-4B2A-A695-B55043FBB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MER.QT-1.BM2</vt:lpstr>
      <vt:lpstr>DETAIL</vt:lpstr>
      <vt:lpstr>LAYOUT</vt:lpstr>
      <vt:lpstr>NOTED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2024-10-29T09:01:16Z</cp:lastPrinted>
  <dcterms:created xsi:type="dcterms:W3CDTF">2020-11-11T02:21:38Z</dcterms:created>
  <dcterms:modified xsi:type="dcterms:W3CDTF">2025-04-10T06:45:46Z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