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ALD/FW25/1-SAMPLE/2-STYLE-FILE/3. CUTTING DOCKET/ALD KIDS/"/>
    </mc:Choice>
  </mc:AlternateContent>
  <xr:revisionPtr revIDLastSave="909" documentId="11_8BB62CC7C0E939849B54486ED1EEB34EA11B0B1C" xr6:coauthVersionLast="47" xr6:coauthVersionMax="47" xr10:uidLastSave="{B11A9E8E-0B71-4E1C-B1B1-605965C5B3C9}"/>
  <bookViews>
    <workbookView xWindow="-120" yWindow="-120" windowWidth="20730" windowHeight="11040" tabRatio="858" firstSheet="2" activeTab="2" xr2:uid="{00000000-000D-0000-FFFF-FFFF00000000}"/>
  </bookViews>
  <sheets>
    <sheet name="1. CUTTING DOCKET" sheetId="1" r:id="rId1"/>
    <sheet name="2. TRIM CARD" sheetId="5" r:id="rId2"/>
    <sheet name="BTS" sheetId="44" r:id="rId3"/>
  </sheets>
  <externalReferences>
    <externalReference r:id="rId4"/>
    <externalReference r:id="rId5"/>
    <externalReference r:id="rId6"/>
  </externalReferences>
  <definedNames>
    <definedName name="_Fill" localSheetId="1" hidden="1">#REF!</definedName>
    <definedName name="_Fill" hidden="1">#REF!</definedName>
    <definedName name="_xlnm._FilterDatabase" localSheetId="0" hidden="1">'1. CUTTING DOCKET'!$A$75:$U$75</definedName>
    <definedName name="INTERNAL_INVOICE">[1]UN!#REF!</definedName>
    <definedName name="KKKKK">[1]UN!#REF!</definedName>
    <definedName name="_xlnm.Print_Area" localSheetId="0">'1. CUTTING DOCKET'!$A$1:$Q$126</definedName>
    <definedName name="_xlnm.Print_Area" localSheetId="1">'2. TRIM CARD'!$A$1:$C$38</definedName>
    <definedName name="_xlnm.Print_Area" localSheetId="2">BTS!$A$1:$IK$14</definedName>
    <definedName name="_xlnm.Print_Titles" localSheetId="0">'1. CUTTING DOCKET'!$1:$15</definedName>
    <definedName name="_xlnm.Print_Titles" localSheetId="1">'2. TRIM CARD'!$1:$5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4" l="1"/>
  <c r="H13" i="44" s="1"/>
  <c r="E13" i="44"/>
  <c r="G12" i="44"/>
  <c r="H12" i="44" s="1"/>
  <c r="E12" i="44"/>
  <c r="G11" i="44"/>
  <c r="H11" i="44" s="1"/>
  <c r="E11" i="44"/>
  <c r="G10" i="44"/>
  <c r="H10" i="44" s="1"/>
  <c r="E10" i="44"/>
  <c r="G9" i="44"/>
  <c r="H9" i="44" s="1"/>
  <c r="E9" i="44"/>
  <c r="G8" i="44"/>
  <c r="H8" i="44" s="1"/>
  <c r="E8" i="44"/>
  <c r="G7" i="44"/>
  <c r="H7" i="44" s="1"/>
  <c r="E7" i="44"/>
  <c r="G6" i="44"/>
  <c r="H6" i="44" s="1"/>
  <c r="E6" i="44"/>
  <c r="G5" i="44"/>
  <c r="H5" i="44" s="1"/>
  <c r="E5" i="44"/>
  <c r="G4" i="44"/>
  <c r="H4" i="44" s="1"/>
  <c r="E4" i="44"/>
  <c r="G3" i="44"/>
  <c r="H3" i="44" s="1"/>
  <c r="E3" i="44"/>
  <c r="A21" i="5"/>
  <c r="B21" i="5"/>
  <c r="K81" i="1"/>
  <c r="M81" i="1" s="1"/>
  <c r="O81" i="1" s="1"/>
  <c r="H81" i="1"/>
  <c r="A81" i="1"/>
  <c r="A19" i="5"/>
  <c r="B19" i="5"/>
  <c r="A80" i="1"/>
  <c r="A17" i="5"/>
  <c r="B17" i="5"/>
  <c r="A79" i="1"/>
  <c r="B15" i="5" l="1"/>
  <c r="A15" i="5"/>
  <c r="B13" i="5"/>
  <c r="A13" i="5"/>
  <c r="A78" i="1"/>
  <c r="A77" i="1"/>
  <c r="L19" i="1"/>
  <c r="L76" i="1" l="1"/>
  <c r="H21" i="1" l="1"/>
  <c r="A8" i="5"/>
  <c r="C2" i="5" l="1"/>
  <c r="C12" i="5" l="1"/>
  <c r="C11" i="5"/>
  <c r="B7" i="5"/>
  <c r="C5" i="5"/>
  <c r="C4" i="5"/>
  <c r="C3" i="5"/>
  <c r="B11" i="5"/>
  <c r="A11" i="5"/>
  <c r="A10" i="5"/>
  <c r="C9" i="5"/>
  <c r="B9" i="5"/>
  <c r="A9" i="5"/>
  <c r="B5" i="5"/>
  <c r="B6" i="5" s="1"/>
  <c r="B4" i="5"/>
  <c r="A4" i="5"/>
  <c r="B3" i="5"/>
  <c r="A3" i="5"/>
  <c r="B2" i="5"/>
  <c r="A2" i="5"/>
  <c r="I21" i="1"/>
  <c r="I53" i="1" s="1"/>
  <c r="F116" i="1" s="1"/>
  <c r="I25" i="1"/>
  <c r="I27" i="1" s="1"/>
  <c r="I31" i="1"/>
  <c r="I33" i="1" s="1"/>
  <c r="I37" i="1"/>
  <c r="I39" i="1" s="1"/>
  <c r="I43" i="1"/>
  <c r="I45" i="1" s="1"/>
  <c r="I49" i="1"/>
  <c r="I51" i="1" s="1"/>
  <c r="J21" i="1"/>
  <c r="J53" i="1" s="1"/>
  <c r="G116" i="1" s="1"/>
  <c r="K21" i="1"/>
  <c r="K53" i="1" s="1"/>
  <c r="H116" i="1" s="1"/>
  <c r="J25" i="1"/>
  <c r="J27" i="1" s="1"/>
  <c r="K25" i="1"/>
  <c r="K27" i="1" s="1"/>
  <c r="J31" i="1"/>
  <c r="J33" i="1" s="1"/>
  <c r="K31" i="1"/>
  <c r="K33" i="1" s="1"/>
  <c r="J37" i="1"/>
  <c r="J39" i="1" s="1"/>
  <c r="K37" i="1"/>
  <c r="K39" i="1" s="1"/>
  <c r="J43" i="1"/>
  <c r="J45" i="1" s="1"/>
  <c r="K43" i="1"/>
  <c r="K45" i="1" s="1"/>
  <c r="J49" i="1"/>
  <c r="J51" i="1" s="1"/>
  <c r="K49" i="1"/>
  <c r="K51" i="1" s="1"/>
  <c r="L21" i="1" l="1"/>
  <c r="L53" i="1" s="1"/>
  <c r="I116" i="1" s="1"/>
  <c r="H53" i="1"/>
  <c r="E116" i="1" s="1"/>
  <c r="P51" i="1" l="1"/>
  <c r="O51" i="1"/>
  <c r="N51" i="1"/>
  <c r="Q50" i="1"/>
  <c r="M49" i="1"/>
  <c r="M51" i="1" s="1"/>
  <c r="L49" i="1"/>
  <c r="L51" i="1" s="1"/>
  <c r="H49" i="1"/>
  <c r="H51" i="1" s="1"/>
  <c r="G49" i="1"/>
  <c r="G51" i="1" s="1"/>
  <c r="F49" i="1"/>
  <c r="P45" i="1"/>
  <c r="O45" i="1"/>
  <c r="N45" i="1"/>
  <c r="Q44" i="1"/>
  <c r="M43" i="1"/>
  <c r="M45" i="1" s="1"/>
  <c r="L43" i="1"/>
  <c r="L45" i="1" s="1"/>
  <c r="H43" i="1"/>
  <c r="H45" i="1" s="1"/>
  <c r="G43" i="1"/>
  <c r="G45" i="1" s="1"/>
  <c r="F43" i="1"/>
  <c r="F45" i="1" s="1"/>
  <c r="P39" i="1"/>
  <c r="O39" i="1"/>
  <c r="N39" i="1"/>
  <c r="Q38" i="1"/>
  <c r="M37" i="1"/>
  <c r="M39" i="1" s="1"/>
  <c r="L37" i="1"/>
  <c r="L39" i="1" s="1"/>
  <c r="H37" i="1"/>
  <c r="H39" i="1" s="1"/>
  <c r="G37" i="1"/>
  <c r="G39" i="1" s="1"/>
  <c r="F37" i="1"/>
  <c r="P33" i="1"/>
  <c r="O33" i="1"/>
  <c r="N33" i="1"/>
  <c r="Q32" i="1"/>
  <c r="M31" i="1"/>
  <c r="M33" i="1" s="1"/>
  <c r="L31" i="1"/>
  <c r="L33" i="1" s="1"/>
  <c r="H31" i="1"/>
  <c r="H33" i="1" s="1"/>
  <c r="G31" i="1"/>
  <c r="G33" i="1" s="1"/>
  <c r="F31" i="1"/>
  <c r="P27" i="1"/>
  <c r="O27" i="1"/>
  <c r="N27" i="1"/>
  <c r="Q26" i="1"/>
  <c r="M25" i="1"/>
  <c r="M27" i="1" s="1"/>
  <c r="L25" i="1"/>
  <c r="L27" i="1" s="1"/>
  <c r="H25" i="1"/>
  <c r="H27" i="1" s="1"/>
  <c r="G25" i="1"/>
  <c r="G27" i="1" s="1"/>
  <c r="F25" i="1"/>
  <c r="Q37" i="1" l="1"/>
  <c r="Q31" i="1"/>
  <c r="Q49" i="1"/>
  <c r="F51" i="1"/>
  <c r="Q25" i="1"/>
  <c r="Q43" i="1"/>
  <c r="F39" i="1"/>
  <c r="F33" i="1"/>
  <c r="F27" i="1"/>
  <c r="A71" i="1" l="1"/>
  <c r="A68" i="1"/>
  <c r="E69" i="1" s="1"/>
  <c r="B69" i="1"/>
  <c r="C116" i="1"/>
  <c r="J116" i="1" l="1"/>
  <c r="D116" i="1" l="1"/>
  <c r="K116" i="1" s="1"/>
  <c r="C49" i="1"/>
  <c r="D43" i="1"/>
  <c r="D45" i="1" s="1"/>
  <c r="C43" i="1"/>
  <c r="Q42" i="1"/>
  <c r="Q45" i="1" s="1"/>
  <c r="G69" i="1" l="1"/>
  <c r="I69" i="1" s="1"/>
  <c r="J69" i="1" s="1"/>
  <c r="Q20" i="1" l="1"/>
  <c r="A76" i="1" l="1"/>
  <c r="C37" i="1" l="1"/>
  <c r="C31" i="1"/>
  <c r="C25" i="1" l="1"/>
  <c r="E61" i="1" l="1"/>
  <c r="Q18" i="1" l="1"/>
  <c r="B72" i="1" l="1"/>
  <c r="B66" i="1"/>
  <c r="B63" i="1"/>
  <c r="B60" i="1"/>
  <c r="D49" i="1" l="1"/>
  <c r="D51" i="1" s="1"/>
  <c r="Q48" i="1"/>
  <c r="Q51" i="1" s="1"/>
  <c r="D37" i="1"/>
  <c r="D39" i="1" s="1"/>
  <c r="Q36" i="1"/>
  <c r="Q39" i="1" s="1"/>
  <c r="D31" i="1"/>
  <c r="D33" i="1" s="1"/>
  <c r="E70" i="1" l="1"/>
  <c r="A62" i="1"/>
  <c r="E72" i="1"/>
  <c r="E73" i="1" s="1"/>
  <c r="E66" i="1"/>
  <c r="E67" i="1" s="1"/>
  <c r="A65" i="1"/>
  <c r="E63" i="1"/>
  <c r="G70" i="1" l="1"/>
  <c r="I70" i="1" s="1"/>
  <c r="J70" i="1" s="1"/>
  <c r="G72" i="1"/>
  <c r="G66" i="1"/>
  <c r="I66" i="1" s="1"/>
  <c r="J66" i="1" s="1"/>
  <c r="G73" i="1" l="1"/>
  <c r="I73" i="1" s="1"/>
  <c r="J73" i="1" s="1"/>
  <c r="M73" i="1" s="1"/>
  <c r="I72" i="1"/>
  <c r="J72" i="1" s="1"/>
  <c r="M70" i="1"/>
  <c r="M69" i="1"/>
  <c r="M72" i="1" l="1"/>
  <c r="B58" i="1" l="1"/>
  <c r="D25" i="1" l="1"/>
  <c r="D27" i="1" s="1"/>
  <c r="Q24" i="1"/>
  <c r="Q27" i="1" s="1"/>
  <c r="E64" i="1" l="1"/>
  <c r="G60" i="1" l="1"/>
  <c r="I60" i="1" s="1"/>
  <c r="J60" i="1" s="1"/>
  <c r="G61" i="1" l="1"/>
  <c r="I61" i="1" l="1"/>
  <c r="J61" i="1" s="1"/>
  <c r="M60" i="1"/>
  <c r="M61" i="1" l="1"/>
  <c r="Q30" i="1"/>
  <c r="Q33" i="1" s="1"/>
  <c r="G63" i="1" l="1"/>
  <c r="I63" i="1" s="1"/>
  <c r="J63" i="1" s="1"/>
  <c r="G64" i="1" l="1"/>
  <c r="I64" i="1" s="1"/>
  <c r="J64" i="1" s="1"/>
  <c r="G67" i="1"/>
  <c r="I67" i="1" s="1"/>
  <c r="J67" i="1" s="1"/>
  <c r="M66" i="1" l="1"/>
  <c r="M64" i="1"/>
  <c r="M63" i="1"/>
  <c r="M67" i="1"/>
  <c r="D19" i="1" l="1"/>
  <c r="D21" i="1" s="1"/>
  <c r="H80" i="1" s="1"/>
  <c r="Q19" i="1"/>
  <c r="H79" i="1" l="1"/>
  <c r="E58" i="1"/>
  <c r="C6" i="5" s="1"/>
  <c r="B86" i="1"/>
  <c r="H78" i="1"/>
  <c r="H77" i="1"/>
  <c r="Q21" i="1"/>
  <c r="A57" i="1"/>
  <c r="H76" i="1"/>
  <c r="B109" i="1"/>
  <c r="B96" i="1"/>
  <c r="K80" i="1" l="1"/>
  <c r="M80" i="1" s="1"/>
  <c r="O80" i="1" s="1"/>
  <c r="K79" i="1"/>
  <c r="M79" i="1" s="1"/>
  <c r="O79" i="1" s="1"/>
  <c r="K78" i="1"/>
  <c r="M78" i="1" s="1"/>
  <c r="O78" i="1" s="1"/>
  <c r="K77" i="1"/>
  <c r="M77" i="1" s="1"/>
  <c r="O77" i="1" s="1"/>
  <c r="K76" i="1"/>
  <c r="M76" i="1" s="1"/>
  <c r="O76" i="1" s="1"/>
  <c r="Q53" i="1"/>
  <c r="C96" i="1"/>
  <c r="C109" i="1"/>
  <c r="G58" i="1"/>
  <c r="I58" i="1" l="1"/>
  <c r="J58" i="1" s="1"/>
  <c r="M58" i="1" l="1"/>
</calcChain>
</file>

<file path=xl/sharedStrings.xml><?xml version="1.0" encoding="utf-8"?>
<sst xmlns="http://schemas.openxmlformats.org/spreadsheetml/2006/main" count="376" uniqueCount="187">
  <si>
    <t>Mã số:</t>
  </si>
  <si>
    <t>MER.QT-1.BM.4</t>
  </si>
  <si>
    <t>Lần ban hành:</t>
  </si>
  <si>
    <t>01</t>
  </si>
  <si>
    <t>Số trang</t>
  </si>
  <si>
    <t>03/03</t>
  </si>
  <si>
    <t>MER - CHI/OANH - EXT : 210</t>
  </si>
  <si>
    <t>CUTTING DOCKET</t>
  </si>
  <si>
    <t>THAM KHẢO CÁCH MAY: NHƯ QUẦN MẪU NOSCP002 CHUYỂN CÙNG TÁC NGHIỆP</t>
  </si>
  <si>
    <t xml:space="preserve">JOB NUMBER:  </t>
  </si>
  <si>
    <t>A15  FW25   S2825</t>
  </si>
  <si>
    <t xml:space="preserve">STYLE NUMBER: </t>
  </si>
  <si>
    <t>C0012-PAN047</t>
  </si>
  <si>
    <t xml:space="preserve">STYLE NAME : </t>
  </si>
  <si>
    <t>KIDS TERRY SWEATPANTS</t>
  </si>
  <si>
    <t>SEASON:</t>
  </si>
  <si>
    <t>FW25-SAMPLING</t>
  </si>
  <si>
    <t>TÊN HÀNG:</t>
  </si>
  <si>
    <t>CREW NECK</t>
  </si>
  <si>
    <t>DROP:</t>
  </si>
  <si>
    <t>SAMPLING</t>
  </si>
  <si>
    <t>NGÀY CẤP:</t>
  </si>
  <si>
    <t>VẢI CHÍNH:</t>
  </si>
  <si>
    <t>FRENCH TERRY_100% COTTON_SOLID_530_S0063</t>
  </si>
  <si>
    <t>NGÀY GIAO HÀNG:</t>
  </si>
  <si>
    <t xml:space="preserve">THÀNH PHẦN VẢI: </t>
  </si>
  <si>
    <t>100% COTTON</t>
  </si>
  <si>
    <t>KHỔ VẢI:</t>
  </si>
  <si>
    <t>177CM</t>
  </si>
  <si>
    <t xml:space="preserve">Xí nghiệp: </t>
  </si>
  <si>
    <t>UN-AVAILABLE</t>
  </si>
  <si>
    <t>KHÁCH HÀNG:</t>
  </si>
  <si>
    <t>ALD</t>
  </si>
  <si>
    <t xml:space="preserve">XUẤT NGÀY </t>
  </si>
  <si>
    <t>SKU</t>
  </si>
  <si>
    <t>COLOR</t>
  </si>
  <si>
    <t>SIZE:</t>
  </si>
  <si>
    <t>TOTAL</t>
  </si>
  <si>
    <t xml:space="preserve">ORDER CUT </t>
  </si>
  <si>
    <t>BOTANICAL GARDEN</t>
  </si>
  <si>
    <t>EXTRA (+/-)</t>
  </si>
  <si>
    <t>SHIPPING SAMPLE REQUIRED</t>
  </si>
  <si>
    <t>TOTAL :</t>
  </si>
  <si>
    <t>2XS</t>
  </si>
  <si>
    <t>XS</t>
  </si>
  <si>
    <t>S</t>
  </si>
  <si>
    <t>M</t>
  </si>
  <si>
    <t>L</t>
  </si>
  <si>
    <t>XL</t>
  </si>
  <si>
    <t>2XL</t>
  </si>
  <si>
    <t>3XL</t>
  </si>
  <si>
    <t>M-0324-KT-5141</t>
  </si>
  <si>
    <t>WHITE</t>
  </si>
  <si>
    <t>WHISPER WHITE</t>
  </si>
  <si>
    <t>FLINT STONE</t>
  </si>
  <si>
    <t>BRONZE GREEN</t>
  </si>
  <si>
    <t>WILD GINGER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</si>
  <si>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</si>
  <si>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</si>
  <si>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</si>
  <si>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</si>
  <si>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</si>
  <si>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</si>
  <si>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</si>
  <si>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</si>
  <si>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</si>
  <si>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
+ ĐẦU KHÚC</t>
  </si>
  <si>
    <t>SỐ LƯỢNG CẦN CẤP CHO TEST INHOUSE</t>
  </si>
  <si>
    <t>SỐ LƯỢNG CẦN CẤP CHO TEST OUTSOURCE</t>
  </si>
  <si>
    <t>SỐ LƯỢNG CẦN CẤP CHO TỔ CẮT (GROSS)</t>
  </si>
  <si>
    <t xml:space="preserve">GHI CHÚ / CODE VẢI </t>
  </si>
  <si>
    <t>VẢI CHÍNH + TÚI</t>
  </si>
  <si>
    <t>VẢI CHÍNH</t>
  </si>
  <si>
    <t>WHITE OVO STANDARD</t>
  </si>
  <si>
    <t>-OVFW24P0456003T00K LOT 0743/3 ÁNH A CẤP 795M</t>
  </si>
  <si>
    <t xml:space="preserve">CM20 1X1RIB  100% COTTON 260GSM </t>
  </si>
  <si>
    <t>BO CỔ</t>
  </si>
  <si>
    <t xml:space="preserve">-OVFW24P0456004T00K LOT 0743/3 ÁNH A CẤP 54M </t>
  </si>
  <si>
    <t>-OVFW24P0456005T00K LOT 0716/4 ÁNH A CẤP 74MM
-OVFW24P0456005T00K LOT 0715/4 ÁNH A CẤP 530MM</t>
  </si>
  <si>
    <t xml:space="preserve">-OVFW24P0456006T00K LOT 0716/4 ÁNH A CẤP 15M TRIỆT TIÊU
OVFW24P0456006T00K LOT 0715/4 ÁNH A CẤP 26M </t>
  </si>
  <si>
    <t>-OVFW24P0456007T00K LOT 0309/4 ÁNH A CẤP 149M
-OVFW24P0456007T00K LOT 0310/4 ÁNH A CẤP 445M</t>
  </si>
  <si>
    <t>-OVFW24P0456008T00K LOT 0309/4 ÁNH A CẤP 17M TRIỆT TIÊU
-OVFW24P0456007T00K LOT 0310/4 ÁNH A CẤP 24M</t>
  </si>
  <si>
    <t>-OVFW24P0456009T00K LOT 1502/4 ÁNH A CẤP 400M</t>
  </si>
  <si>
    <t>-OVFW24P0456010T00K LOT 1502/4 CẤP 27M</t>
  </si>
  <si>
    <t>-OVFW24P0456011T00K LOT 1501/4 ÁNH A CẤP 399M</t>
  </si>
  <si>
    <t>-OVFW24P0456012T00K LOT 1501/4 ÁNH A CẤP 27M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</si>
  <si>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</si>
  <si>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</si>
  <si>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</si>
  <si>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</si>
  <si>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</si>
  <si>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</si>
  <si>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</si>
  <si>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</si>
  <si>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</si>
  <si>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</si>
  <si>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</si>
  <si>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 xml:space="preserve">CHỈ 40/2 MAY CHÍNH + VẮT SỔ </t>
  </si>
  <si>
    <t>CUỘN</t>
  </si>
  <si>
    <t xml:space="preserve">NHÃN SIZE </t>
  </si>
  <si>
    <t xml:space="preserve">PCS </t>
  </si>
  <si>
    <t xml:space="preserve">NHÃN CHÍNH </t>
  </si>
  <si>
    <t>NHÃN THÀNH PHẦN</t>
  </si>
  <si>
    <t>DÂY THUN LƯNG</t>
  </si>
  <si>
    <t>DÂY THUN LAI</t>
  </si>
  <si>
    <t>PHẦN D : IN / THÊU / WASH</t>
  </si>
  <si>
    <t>PHẦN E : HÌNH</t>
  </si>
  <si>
    <r>
      <t>IN :</t>
    </r>
    <r>
      <rPr>
        <b/>
        <sz val="55"/>
        <rFont val="Muli"/>
      </rPr>
      <t xml:space="preserve"> </t>
    </r>
  </si>
  <si>
    <t>KHÔNG IN</t>
  </si>
  <si>
    <t>CHẤT LƯỢNG VÀ KÍCH THƯỚC</t>
  </si>
  <si>
    <t>DUYỆT HÌNH IN THEO</t>
  </si>
  <si>
    <t>DUYỆT CHẤT LƯỢNG HÌNH IN NHƯ GUMBALL</t>
  </si>
  <si>
    <t>THÔNG TIN ĐỊNH VỊ HÌNH IN</t>
  </si>
  <si>
    <t>XXL</t>
  </si>
  <si>
    <r>
      <rPr>
        <b/>
        <sz val="30"/>
        <rFont val="Muli"/>
      </rPr>
      <t>ĐỊNH VỊ HÌNH IN TẠI THÂN SAU:</t>
    </r>
    <r>
      <rPr>
        <sz val="30"/>
        <rFont val="Muli"/>
      </rPr>
      <t xml:space="preserve">
CANH GIỮA THÂN SAU , TỪ GIỮA CỔ SAU XUỐNG</t>
    </r>
  </si>
  <si>
    <t>0cm</t>
  </si>
  <si>
    <t>20CM</t>
  </si>
  <si>
    <r>
      <rPr>
        <b/>
        <sz val="30"/>
        <rFont val="Muli"/>
      </rPr>
      <t>ĐỊNH VỊ HÌNH IN TẠI THÂN TRƯỚC:</t>
    </r>
    <r>
      <rPr>
        <sz val="30"/>
        <rFont val="Muli"/>
      </rPr>
      <t xml:space="preserve">
TỪ MÉP RIB XUỐNG</t>
    </r>
  </si>
  <si>
    <t>17.5CM</t>
  </si>
  <si>
    <t xml:space="preserve">THÊU : </t>
  </si>
  <si>
    <t>KHÔNG THÊU</t>
  </si>
  <si>
    <t>DUYỆT HÌNH THÊU THEO</t>
  </si>
  <si>
    <t>DUYỆT NHƯ TECHPACKS</t>
  </si>
  <si>
    <t>THÔNG TIN ĐỊNH VỊ HÌNH THÊU</t>
  </si>
  <si>
    <t xml:space="preserve">ĐỊNH VỊ HÌNH THÊU ĐÔ SAU :
CANH GIỮA ĐÔ SAU TỪ ĐƯỜNG MAY CỔ XUỐNG </t>
  </si>
  <si>
    <t>5CM</t>
  </si>
  <si>
    <t xml:space="preserve">ĐỊNH VỊ HÌNH THÊU ĐÔ TRƯỚC PHẢI :
TỪ ĐỈNH VAI XUỐNG
</t>
  </si>
  <si>
    <t>6.5CM</t>
  </si>
  <si>
    <t xml:space="preserve">ĐỊNH VỊ HÌNH THÊU ĐÔ TRƯỚC PHẢI :
TỪ GIỮA TRƯỚC VÀO </t>
  </si>
  <si>
    <t>9CM</t>
  </si>
  <si>
    <t xml:space="preserve">ĐỊNH VỊ HÌNH THÊU CON PATCH NGỰC TRÁI:
TỪ ĐỈNH VAI XUỐNG
</t>
  </si>
  <si>
    <t>6CM</t>
  </si>
  <si>
    <t xml:space="preserve">ĐỊNH VỊ HÌNH THÊU CON PATCH NGỰC TRÁI:
TỪ GIỮA TRƯỚC VÀO
</t>
  </si>
  <si>
    <t>10.5CM</t>
  </si>
  <si>
    <t xml:space="preserve">ĐỊNH VỊ HÌNH THÊU TBOX TẠI LAITRÁI THÂN SAU:
TỪ LAI LÊN 
</t>
  </si>
  <si>
    <t>4CM</t>
  </si>
  <si>
    <t xml:space="preserve">ĐỊNH VỊ HÌNH THÊU TBOX TẠI LAITRÁI THÂN SAU:
TỪ SƯỜN VÀO 
</t>
  </si>
  <si>
    <t xml:space="preserve">WASH : </t>
  </si>
  <si>
    <t>KHÔNG WASH</t>
  </si>
  <si>
    <t>DUYỆT GARMENT WASH  THEO</t>
  </si>
  <si>
    <t>DUYỆT MÀU SẮC VÀ CHẤT LƯỢNG NHƯ TRÊN MOCKUP DỰ KIẾN CHUYỂN 23/09/2024</t>
  </si>
  <si>
    <t xml:space="preserve">PHẦN F: LƯU Ý </t>
  </si>
  <si>
    <t>-CÁCH MAY THEO NHƯ TÀI LIỆU ĐÍNH KÈM</t>
  </si>
  <si>
    <t xml:space="preserve">-CÁCH GẮN NHÃN PHẢI NHƯ TÀI LIỆU YÊU CẦU </t>
  </si>
  <si>
    <t>-SỐ LƯỢNG NHÃN SIZE NHƯ SAU :</t>
  </si>
  <si>
    <t>SIZE</t>
  </si>
  <si>
    <t>SỐ LƯỢNG</t>
  </si>
  <si>
    <t>CHÚ Ý : 
ANH CHỊ KỸ THUẬT HỖ TRỢ ĐỊNH VỊ NHÃN 
KHÔNG MAY TÚI SAU 
KHÔNG CÓ DÂY LUỒN QUẦN</t>
  </si>
  <si>
    <t xml:space="preserve">VẢI CHÍNH </t>
  </si>
  <si>
    <t>THÀNH PHẦN</t>
  </si>
  <si>
    <t>CHỈ MAY CHÍNH</t>
  </si>
  <si>
    <t>MAY BÊN CẠNH NHÃN CHÍNH</t>
  </si>
  <si>
    <t>GẮN KẸP TẠI ĐƯỜNG TRA GIỮA LƯNG SAU</t>
  </si>
  <si>
    <t>GẬP ĐÔI, MAY TẠI SƯỜN TRÁI NGƯỜI MẶC, ? INCH TỪ TRA LƯNG XUỐNG  ( BÊN TRONG QUẦN)</t>
  </si>
  <si>
    <t>TẠI LƯNG</t>
  </si>
  <si>
    <t>TẠI LAI</t>
  </si>
  <si>
    <t>MESUREMENTS</t>
  </si>
  <si>
    <t>BOM</t>
  </si>
  <si>
    <t>VỊ TRÍ ĐO</t>
  </si>
  <si>
    <t>Tol</t>
  </si>
  <si>
    <t>GRADING</t>
  </si>
  <si>
    <t>SIZE 4</t>
  </si>
  <si>
    <t>SIZE 5</t>
  </si>
  <si>
    <t>SIZE 6</t>
  </si>
  <si>
    <t>SIZE 7</t>
  </si>
  <si>
    <t xml:space="preserve">WAISTBAND DEPTH </t>
  </si>
  <si>
    <t>TO BẢN LƯNG</t>
  </si>
  <si>
    <t>1/2 WAIST CIRCUMFERENCE (RELAXED)</t>
  </si>
  <si>
    <t>1/2 VÒNG EO ĐO ÊM</t>
  </si>
  <si>
    <t>1/2 WAIST CIRCUMFERENCE (STRETCHED)</t>
  </si>
  <si>
    <t>1/2 VÒNG EO KÉO CĂNG</t>
  </si>
  <si>
    <t>POSITION HIP FROM WAISTBAND EDGE</t>
  </si>
  <si>
    <t>VỊ TRÍ MÔNG TỪ CẠNH LƯNG</t>
  </si>
  <si>
    <t>1/2 HIP</t>
  </si>
  <si>
    <t>1/2 MÔNG</t>
  </si>
  <si>
    <t>FRONT RISE (INCLUDING W/B)</t>
  </si>
  <si>
    <t>ĐÁY TRƯỚC BAO GỒM LƯNG</t>
  </si>
  <si>
    <t>BACK RISE ( INCLUDING W/B)</t>
  </si>
  <si>
    <t>ĐÁY SAU BAO GỒM LƯNG</t>
  </si>
  <si>
    <t>THIGH (below crotch 2cm)</t>
  </si>
  <si>
    <t>ĐÙI DƯỚI ĐÁY 2CM</t>
  </si>
  <si>
    <t xml:space="preserve"> 1/2 HEM</t>
  </si>
  <si>
    <t>1/2 LAI</t>
  </si>
  <si>
    <t>INSEAM</t>
  </si>
  <si>
    <t>SƯỜN TRONG</t>
  </si>
  <si>
    <t>HEIGHT HEM</t>
  </si>
  <si>
    <t>TO BẢNG 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</si>
</sst>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;@"/>
    <numFmt numFmtId="174" formatCode="_-* #,##0.00_-;\-* #,##0.00_-;_-* &quot;-&quot;??_-;_-@_-"/>
    <numFmt numFmtId="175" formatCode="0.0%"/>
    <numFmt numFmtId="176" formatCode="#,##0.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36"/>
      <name val="Muli"/>
    </font>
    <font>
      <b/>
      <sz val="36"/>
      <name val="Muli"/>
    </font>
    <font>
      <sz val="22"/>
      <color theme="1"/>
      <name val="Muli"/>
    </font>
    <font>
      <sz val="11"/>
      <color rgb="FF000000"/>
      <name val="Calibri"/>
      <family val="2"/>
    </font>
    <font>
      <b/>
      <sz val="40"/>
      <name val="Muli"/>
    </font>
    <font>
      <b/>
      <sz val="24"/>
      <color theme="1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sz val="8"/>
      <name val="Calibri"/>
      <family val="2"/>
      <scheme val="minor"/>
    </font>
    <font>
      <sz val="10"/>
      <color indexed="8"/>
      <name val="MS Sans Serif"/>
    </font>
    <font>
      <b/>
      <sz val="32"/>
      <name val="Muli"/>
    </font>
    <font>
      <sz val="30"/>
      <name val="Muli"/>
    </font>
    <font>
      <sz val="10"/>
      <color rgb="FF000000"/>
      <name val="Times New Roman"/>
      <family val="1"/>
    </font>
    <font>
      <b/>
      <sz val="20"/>
      <color indexed="48"/>
      <name val="Muli"/>
    </font>
    <font>
      <sz val="12"/>
      <color rgb="FF000000"/>
      <name val="SimSun"/>
    </font>
    <font>
      <b/>
      <sz val="28"/>
      <color indexed="48"/>
      <name val="Muli"/>
    </font>
    <font>
      <b/>
      <sz val="33"/>
      <name val="Muli"/>
    </font>
    <font>
      <b/>
      <sz val="35"/>
      <name val="Muli"/>
    </font>
    <font>
      <b/>
      <sz val="44"/>
      <name val="Muli"/>
    </font>
    <font>
      <sz val="28"/>
      <name val="Muli"/>
    </font>
    <font>
      <b/>
      <sz val="32"/>
      <color theme="1"/>
      <name val="Muli"/>
    </font>
    <font>
      <sz val="14"/>
      <color theme="1"/>
      <name val="Calibri"/>
      <family val="2"/>
      <scheme val="minor"/>
    </font>
    <font>
      <b/>
      <sz val="22"/>
      <color theme="5" tint="-0.249977111117893"/>
      <name val="Muli"/>
    </font>
    <font>
      <b/>
      <sz val="22"/>
      <color rgb="FF0060A8"/>
      <name val="Muli"/>
    </font>
    <font>
      <b/>
      <sz val="36"/>
      <color rgb="FF0060A8"/>
      <name val="Muli"/>
    </font>
    <font>
      <b/>
      <sz val="55"/>
      <name val="Muli"/>
    </font>
    <font>
      <sz val="55"/>
      <name val="Muli"/>
    </font>
    <font>
      <b/>
      <u/>
      <sz val="55"/>
      <name val="Muli"/>
    </font>
    <font>
      <b/>
      <sz val="65"/>
      <color theme="1"/>
      <name val="Muli"/>
    </font>
    <font>
      <sz val="9"/>
      <name val="Geneva"/>
    </font>
    <font>
      <b/>
      <sz val="40"/>
      <name val="Arial"/>
      <family val="2"/>
    </font>
    <font>
      <sz val="12"/>
      <name val="Geneva"/>
    </font>
    <font>
      <b/>
      <u/>
      <sz val="12"/>
      <color rgb="FF000090"/>
      <name val="Geneva"/>
    </font>
    <font>
      <sz val="12"/>
      <color indexed="18"/>
      <name val="Geneva"/>
    </font>
    <font>
      <b/>
      <sz val="14"/>
      <name val="Geneva"/>
    </font>
    <font>
      <sz val="14"/>
      <name val="Geneva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5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6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12" applyNumberFormat="0" applyProtection="0">
      <alignment horizontal="right" vertical="center"/>
    </xf>
    <xf numFmtId="0" fontId="2" fillId="8" borderId="12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13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4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31" applyNumberFormat="0" applyProtection="0">
      <alignment horizontal="left" vertical="center" indent="1"/>
    </xf>
    <xf numFmtId="4" fontId="13" fillId="7" borderId="31" applyNumberFormat="0" applyProtection="0">
      <alignment horizontal="right" vertical="center"/>
    </xf>
    <xf numFmtId="10" fontId="6" fillId="6" borderId="29" applyNumberFormat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 applyNumberFormat="0" applyFill="0" applyBorder="0" applyAlignment="0" applyProtection="0"/>
    <xf numFmtId="0" fontId="45" fillId="0" borderId="32" applyNumberFormat="0" applyFill="0" applyAlignment="0" applyProtection="0"/>
    <xf numFmtId="0" fontId="46" fillId="0" borderId="33" applyNumberFormat="0" applyFill="0" applyAlignment="0" applyProtection="0"/>
    <xf numFmtId="0" fontId="47" fillId="0" borderId="34" applyNumberFormat="0" applyFill="0" applyAlignment="0" applyProtection="0"/>
    <xf numFmtId="0" fontId="47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9" borderId="35" applyNumberFormat="0" applyAlignment="0" applyProtection="0"/>
    <xf numFmtId="0" fontId="52" fillId="20" borderId="36" applyNumberFormat="0" applyAlignment="0" applyProtection="0"/>
    <xf numFmtId="0" fontId="53" fillId="20" borderId="35" applyNumberFormat="0" applyAlignment="0" applyProtection="0"/>
    <xf numFmtId="0" fontId="54" fillId="0" borderId="37" applyNumberFormat="0" applyFill="0" applyAlignment="0" applyProtection="0"/>
    <xf numFmtId="0" fontId="55" fillId="21" borderId="38" applyNumberFormat="0" applyAlignment="0" applyProtection="0"/>
    <xf numFmtId="0" fontId="56" fillId="0" borderId="0" applyNumberFormat="0" applyFill="0" applyBorder="0" applyAlignment="0" applyProtection="0"/>
    <xf numFmtId="0" fontId="1" fillId="22" borderId="39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40" applyNumberFormat="0" applyFill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3" fontId="1" fillId="0" borderId="0"/>
    <xf numFmtId="174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4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65" fillId="0" borderId="0"/>
    <xf numFmtId="9" fontId="1" fillId="0" borderId="0" applyFont="0" applyFill="0" applyBorder="0" applyAlignment="0" applyProtection="0"/>
    <xf numFmtId="0" fontId="2" fillId="0" borderId="0"/>
    <xf numFmtId="0" fontId="68" fillId="0" borderId="0"/>
    <xf numFmtId="0" fontId="70" fillId="0" borderId="0"/>
    <xf numFmtId="0" fontId="70" fillId="0" borderId="0"/>
    <xf numFmtId="0" fontId="1" fillId="0" borderId="0"/>
    <xf numFmtId="0" fontId="2" fillId="0" borderId="0" applyFill="0"/>
    <xf numFmtId="0" fontId="85" fillId="0" borderId="0"/>
    <xf numFmtId="0" fontId="85" fillId="0" borderId="0"/>
  </cellStyleXfs>
  <cellXfs count="279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0" fontId="20" fillId="2" borderId="24" xfId="0" applyFont="1" applyFill="1" applyBorder="1" applyAlignment="1">
      <alignment vertical="center"/>
    </xf>
    <xf numFmtId="0" fontId="21" fillId="2" borderId="24" xfId="0" applyFont="1" applyFill="1" applyBorder="1" applyAlignment="1">
      <alignment vertical="center" wrapText="1"/>
    </xf>
    <xf numFmtId="0" fontId="20" fillId="2" borderId="25" xfId="0" applyFont="1" applyFill="1" applyBorder="1" applyAlignment="1">
      <alignment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7" fillId="0" borderId="5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6" fillId="2" borderId="29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left" vertical="center"/>
    </xf>
    <xf numFmtId="165" fontId="36" fillId="0" borderId="29" xfId="0" applyNumberFormat="1" applyFont="1" applyBorder="1" applyAlignment="1">
      <alignment horizontal="center" vertical="center"/>
    </xf>
    <xf numFmtId="0" fontId="26" fillId="2" borderId="20" xfId="0" quotePrefix="1" applyFont="1" applyFill="1" applyBorder="1" applyAlignment="1">
      <alignment horizontal="center" vertical="center" wrapText="1"/>
    </xf>
    <xf numFmtId="0" fontId="26" fillId="2" borderId="21" xfId="0" quotePrefix="1" applyFont="1" applyFill="1" applyBorder="1" applyAlignment="1">
      <alignment horizontal="center" vertical="center" wrapText="1"/>
    </xf>
    <xf numFmtId="1" fontId="26" fillId="2" borderId="29" xfId="0" applyNumberFormat="1" applyFont="1" applyFill="1" applyBorder="1" applyAlignment="1">
      <alignment horizontal="center" vertical="center"/>
    </xf>
    <xf numFmtId="4" fontId="36" fillId="2" borderId="29" xfId="0" applyNumberFormat="1" applyFont="1" applyFill="1" applyBorder="1" applyAlignment="1">
      <alignment horizontal="center" vertical="center"/>
    </xf>
    <xf numFmtId="1" fontId="27" fillId="2" borderId="29" xfId="0" applyNumberFormat="1" applyFont="1" applyFill="1" applyBorder="1" applyAlignment="1">
      <alignment horizontal="center" vertical="center"/>
    </xf>
    <xf numFmtId="0" fontId="22" fillId="5" borderId="29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165" fontId="26" fillId="2" borderId="29" xfId="0" applyNumberFormat="1" applyFont="1" applyFill="1" applyBorder="1" applyAlignment="1">
      <alignment horizontal="center" vertical="center"/>
    </xf>
    <xf numFmtId="2" fontId="26" fillId="2" borderId="29" xfId="0" applyNumberFormat="1" applyFont="1" applyFill="1" applyBorder="1" applyAlignment="1">
      <alignment horizontal="center" vertical="center"/>
    </xf>
    <xf numFmtId="0" fontId="36" fillId="2" borderId="29" xfId="0" applyFont="1" applyFill="1" applyBorder="1" applyAlignment="1">
      <alignment horizontal="center" vertical="center" wrapText="1"/>
    </xf>
    <xf numFmtId="1" fontId="36" fillId="2" borderId="29" xfId="0" applyNumberFormat="1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/>
    </xf>
    <xf numFmtId="1" fontId="26" fillId="2" borderId="30" xfId="0" applyNumberFormat="1" applyFont="1" applyFill="1" applyBorder="1" applyAlignment="1">
      <alignment vertical="center" wrapText="1"/>
    </xf>
    <xf numFmtId="0" fontId="26" fillId="2" borderId="27" xfId="0" quotePrefix="1" applyFont="1" applyFill="1" applyBorder="1" applyAlignment="1">
      <alignment vertical="center" wrapText="1"/>
    </xf>
    <xf numFmtId="0" fontId="26" fillId="2" borderId="20" xfId="0" quotePrefix="1" applyFont="1" applyFill="1" applyBorder="1" applyAlignment="1">
      <alignment vertical="center" wrapText="1"/>
    </xf>
    <xf numFmtId="0" fontId="62" fillId="2" borderId="1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39" fillId="4" borderId="1" xfId="0" quotePrefix="1" applyFont="1" applyFill="1" applyBorder="1" applyAlignment="1">
      <alignment horizontal="center" vertical="center"/>
    </xf>
    <xf numFmtId="0" fontId="63" fillId="2" borderId="1" xfId="0" applyFont="1" applyFill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63" fillId="2" borderId="1" xfId="0" applyFont="1" applyFill="1" applyBorder="1" applyAlignment="1">
      <alignment horizontal="left" vertical="center"/>
    </xf>
    <xf numFmtId="0" fontId="39" fillId="2" borderId="2" xfId="0" applyFont="1" applyFill="1" applyBorder="1" applyAlignment="1">
      <alignment horizontal="left" vertical="center"/>
    </xf>
    <xf numFmtId="0" fontId="39" fillId="2" borderId="2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center" vertical="center"/>
    </xf>
    <xf numFmtId="3" fontId="39" fillId="2" borderId="2" xfId="0" applyNumberFormat="1" applyFont="1" applyFill="1" applyBorder="1" applyAlignment="1">
      <alignment horizontal="center" vertical="center"/>
    </xf>
    <xf numFmtId="0" fontId="39" fillId="2" borderId="2" xfId="62" applyNumberFormat="1" applyFont="1" applyFill="1" applyBorder="1" applyAlignment="1">
      <alignment horizontal="center" vertical="center"/>
    </xf>
    <xf numFmtId="0" fontId="39" fillId="13" borderId="2" xfId="0" applyFont="1" applyFill="1" applyBorder="1" applyAlignment="1">
      <alignment horizontal="center" vertical="center"/>
    </xf>
    <xf numFmtId="0" fontId="39" fillId="5" borderId="2" xfId="0" applyFont="1" applyFill="1" applyBorder="1" applyAlignment="1">
      <alignment vertical="center"/>
    </xf>
    <xf numFmtId="1" fontId="39" fillId="13" borderId="2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39" fillId="14" borderId="0" xfId="0" applyFont="1" applyFill="1" applyAlignment="1">
      <alignment horizontal="left" vertical="center"/>
    </xf>
    <xf numFmtId="0" fontId="39" fillId="14" borderId="0" xfId="0" applyFont="1" applyFill="1" applyAlignment="1">
      <alignment horizontal="center" vertical="center"/>
    </xf>
    <xf numFmtId="1" fontId="39" fillId="14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vertical="center" wrapText="1"/>
    </xf>
    <xf numFmtId="1" fontId="42" fillId="14" borderId="0" xfId="0" applyNumberFormat="1" applyFont="1" applyFill="1" applyAlignment="1">
      <alignment horizontal="center" vertical="center"/>
    </xf>
    <xf numFmtId="9" fontId="20" fillId="2" borderId="0" xfId="131" applyFont="1" applyFill="1" applyAlignment="1">
      <alignment vertical="center"/>
    </xf>
    <xf numFmtId="9" fontId="24" fillId="2" borderId="0" xfId="131" applyFont="1" applyFill="1" applyAlignment="1">
      <alignment vertical="center"/>
    </xf>
    <xf numFmtId="9" fontId="24" fillId="0" borderId="0" xfId="131" applyFont="1" applyAlignment="1">
      <alignment vertical="center"/>
    </xf>
    <xf numFmtId="9" fontId="26" fillId="2" borderId="0" xfId="131" applyFont="1" applyFill="1" applyAlignment="1">
      <alignment vertical="center"/>
    </xf>
    <xf numFmtId="9" fontId="29" fillId="2" borderId="0" xfId="131" applyFont="1" applyFill="1" applyAlignment="1">
      <alignment vertical="center"/>
    </xf>
    <xf numFmtId="9" fontId="38" fillId="2" borderId="0" xfId="131" applyFont="1" applyFill="1" applyAlignment="1">
      <alignment vertical="center"/>
    </xf>
    <xf numFmtId="9" fontId="39" fillId="2" borderId="0" xfId="131" applyFont="1" applyFill="1" applyAlignment="1">
      <alignment vertical="center"/>
    </xf>
    <xf numFmtId="9" fontId="30" fillId="3" borderId="0" xfId="131" applyFont="1" applyFill="1" applyAlignment="1">
      <alignment vertical="center"/>
    </xf>
    <xf numFmtId="9" fontId="29" fillId="2" borderId="0" xfId="131" applyFont="1" applyFill="1" applyAlignment="1">
      <alignment horizontal="center" vertical="center"/>
    </xf>
    <xf numFmtId="9" fontId="26" fillId="2" borderId="0" xfId="131" applyFont="1" applyFill="1" applyAlignment="1">
      <alignment horizontal="center" vertical="center"/>
    </xf>
    <xf numFmtId="9" fontId="36" fillId="2" borderId="0" xfId="131" applyFont="1" applyFill="1" applyAlignment="1">
      <alignment vertical="center"/>
    </xf>
    <xf numFmtId="9" fontId="33" fillId="2" borderId="0" xfId="131" applyFont="1" applyFill="1" applyAlignment="1">
      <alignment horizontal="center" vertical="center"/>
    </xf>
    <xf numFmtId="9" fontId="27" fillId="2" borderId="0" xfId="131" applyFont="1" applyFill="1" applyAlignment="1">
      <alignment vertical="center"/>
    </xf>
    <xf numFmtId="9" fontId="40" fillId="0" borderId="0" xfId="131" applyFont="1" applyAlignment="1">
      <alignment vertical="center"/>
    </xf>
    <xf numFmtId="9" fontId="34" fillId="0" borderId="0" xfId="131" applyFont="1" applyAlignment="1">
      <alignment vertical="center"/>
    </xf>
    <xf numFmtId="175" fontId="39" fillId="2" borderId="0" xfId="131" applyNumberFormat="1" applyFont="1" applyFill="1" applyAlignment="1">
      <alignment vertical="center"/>
    </xf>
    <xf numFmtId="176" fontId="36" fillId="0" borderId="29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35" fillId="0" borderId="5" xfId="0" quotePrefix="1" applyFont="1" applyBorder="1" applyAlignment="1">
      <alignment horizontal="center" vertical="center"/>
    </xf>
    <xf numFmtId="0" fontId="69" fillId="2" borderId="1" xfId="0" applyFont="1" applyFill="1" applyBorder="1" applyAlignment="1">
      <alignment horizontal="left" vertical="center"/>
    </xf>
    <xf numFmtId="0" fontId="42" fillId="48" borderId="1" xfId="0" applyFont="1" applyFill="1" applyBorder="1" applyAlignment="1">
      <alignment horizontal="left" vertical="center"/>
    </xf>
    <xf numFmtId="0" fontId="42" fillId="48" borderId="3" xfId="0" applyFont="1" applyFill="1" applyBorder="1" applyAlignment="1">
      <alignment horizontal="center" vertical="center"/>
    </xf>
    <xf numFmtId="0" fontId="42" fillId="48" borderId="0" xfId="0" applyFont="1" applyFill="1" applyAlignment="1">
      <alignment horizontal="center" vertical="center"/>
    </xf>
    <xf numFmtId="0" fontId="42" fillId="48" borderId="3" xfId="0" applyFont="1" applyFill="1" applyBorder="1" applyAlignment="1">
      <alignment horizontal="center" vertical="center" wrapText="1"/>
    </xf>
    <xf numFmtId="0" fontId="42" fillId="48" borderId="1" xfId="0" applyFont="1" applyFill="1" applyBorder="1" applyAlignment="1">
      <alignment horizontal="center" vertical="center"/>
    </xf>
    <xf numFmtId="1" fontId="39" fillId="2" borderId="2" xfId="0" applyNumberFormat="1" applyFont="1" applyFill="1" applyBorder="1" applyAlignment="1">
      <alignment horizontal="center" vertical="center"/>
    </xf>
    <xf numFmtId="1" fontId="39" fillId="5" borderId="1" xfId="0" quotePrefix="1" applyNumberFormat="1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9" fontId="21" fillId="2" borderId="0" xfId="131" applyFont="1" applyFill="1" applyAlignment="1">
      <alignment vertical="center"/>
    </xf>
    <xf numFmtId="0" fontId="74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35" fillId="0" borderId="0" xfId="2" applyFont="1" applyAlignment="1">
      <alignment horizontal="left" vertical="center"/>
    </xf>
    <xf numFmtId="0" fontId="35" fillId="0" borderId="0" xfId="2" applyFont="1" applyAlignment="1">
      <alignment horizontal="left" vertical="top"/>
    </xf>
    <xf numFmtId="0" fontId="35" fillId="0" borderId="0" xfId="2" applyFont="1" applyAlignment="1">
      <alignment horizontal="center" vertical="center"/>
    </xf>
    <xf numFmtId="0" fontId="39" fillId="12" borderId="29" xfId="2" applyFont="1" applyFill="1" applyBorder="1" applyAlignment="1">
      <alignment horizontal="center" vertical="center" wrapText="1"/>
    </xf>
    <xf numFmtId="0" fontId="37" fillId="5" borderId="29" xfId="2" applyFont="1" applyFill="1" applyBorder="1" applyAlignment="1">
      <alignment horizontal="center" vertical="center" wrapText="1"/>
    </xf>
    <xf numFmtId="0" fontId="37" fillId="5" borderId="30" xfId="2" applyFont="1" applyFill="1" applyBorder="1" applyAlignment="1">
      <alignment horizontal="center" vertical="center" wrapText="1"/>
    </xf>
    <xf numFmtId="0" fontId="75" fillId="0" borderId="0" xfId="2" applyFont="1" applyAlignment="1">
      <alignment vertical="center"/>
    </xf>
    <xf numFmtId="0" fontId="37" fillId="5" borderId="29" xfId="2" applyFont="1" applyFill="1" applyBorder="1" applyAlignment="1">
      <alignment horizontal="center" vertical="center"/>
    </xf>
    <xf numFmtId="0" fontId="75" fillId="0" borderId="29" xfId="2" applyFont="1" applyBorder="1" applyAlignment="1">
      <alignment horizontal="center" vertical="center" wrapText="1"/>
    </xf>
    <xf numFmtId="0" fontId="38" fillId="0" borderId="29" xfId="2" applyFont="1" applyBorder="1" applyAlignment="1">
      <alignment vertical="center" wrapText="1"/>
    </xf>
    <xf numFmtId="0" fontId="37" fillId="0" borderId="0" xfId="2" applyFont="1" applyAlignment="1">
      <alignment vertical="center"/>
    </xf>
    <xf numFmtId="1" fontId="37" fillId="5" borderId="29" xfId="2" applyNumberFormat="1" applyFont="1" applyFill="1" applyBorder="1" applyAlignment="1">
      <alignment horizontal="center" vertical="center" wrapText="1"/>
    </xf>
    <xf numFmtId="1" fontId="38" fillId="0" borderId="29" xfId="2" applyNumberFormat="1" applyFont="1" applyBorder="1" applyAlignment="1">
      <alignment horizontal="center" vertical="center" wrapText="1"/>
    </xf>
    <xf numFmtId="0" fontId="75" fillId="0" borderId="29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39" fillId="0" borderId="29" xfId="2" applyFont="1" applyBorder="1" applyAlignment="1">
      <alignment horizontal="center" vertical="center" wrapText="1"/>
    </xf>
    <xf numFmtId="12" fontId="72" fillId="0" borderId="29" xfId="0" quotePrefix="1" applyNumberFormat="1" applyFont="1" applyBorder="1" applyAlignment="1">
      <alignment horizontal="center" vertical="center" wrapText="1"/>
    </xf>
    <xf numFmtId="1" fontId="78" fillId="47" borderId="29" xfId="1" applyNumberFormat="1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/>
    </xf>
    <xf numFmtId="0" fontId="62" fillId="2" borderId="0" xfId="0" applyFont="1" applyFill="1" applyAlignment="1">
      <alignment vertical="center"/>
    </xf>
    <xf numFmtId="0" fontId="79" fillId="3" borderId="0" xfId="0" applyFont="1" applyFill="1" applyAlignment="1">
      <alignment vertical="center"/>
    </xf>
    <xf numFmtId="0" fontId="80" fillId="3" borderId="0" xfId="0" applyFont="1" applyFill="1" applyAlignment="1">
      <alignment vertical="center"/>
    </xf>
    <xf numFmtId="0" fontId="80" fillId="2" borderId="1" xfId="0" applyFont="1" applyFill="1" applyBorder="1" applyAlignment="1">
      <alignment horizontal="left" vertical="center"/>
    </xf>
    <xf numFmtId="0" fontId="80" fillId="2" borderId="1" xfId="0" applyFont="1" applyFill="1" applyBorder="1" applyAlignment="1">
      <alignment horizontal="center" vertical="center"/>
    </xf>
    <xf numFmtId="0" fontId="80" fillId="2" borderId="0" xfId="0" applyFont="1" applyFill="1" applyAlignment="1">
      <alignment vertical="center"/>
    </xf>
    <xf numFmtId="2" fontId="38" fillId="2" borderId="0" xfId="0" applyNumberFormat="1" applyFont="1" applyFill="1" applyAlignment="1">
      <alignment vertical="center"/>
    </xf>
    <xf numFmtId="2" fontId="38" fillId="2" borderId="0" xfId="131" applyNumberFormat="1" applyFont="1" applyFill="1" applyAlignment="1">
      <alignment vertical="center"/>
    </xf>
    <xf numFmtId="2" fontId="39" fillId="2" borderId="0" xfId="0" applyNumberFormat="1" applyFont="1" applyFill="1" applyAlignment="1">
      <alignment vertical="center"/>
    </xf>
    <xf numFmtId="0" fontId="81" fillId="2" borderId="0" xfId="0" applyFont="1" applyFill="1" applyAlignment="1">
      <alignment horizontal="left" vertical="center"/>
    </xf>
    <xf numFmtId="0" fontId="82" fillId="2" borderId="0" xfId="0" applyFont="1" applyFill="1" applyAlignment="1">
      <alignment vertical="center" wrapText="1"/>
    </xf>
    <xf numFmtId="0" fontId="81" fillId="2" borderId="0" xfId="0" applyFont="1" applyFill="1" applyAlignment="1">
      <alignment vertical="center" wrapText="1"/>
    </xf>
    <xf numFmtId="0" fontId="82" fillId="2" borderId="0" xfId="0" applyFont="1" applyFill="1" applyAlignment="1">
      <alignment horizontal="left" vertical="center"/>
    </xf>
    <xf numFmtId="9" fontId="82" fillId="2" borderId="0" xfId="131" applyFont="1" applyFill="1" applyAlignment="1">
      <alignment horizontal="left" vertical="center"/>
    </xf>
    <xf numFmtId="0" fontId="83" fillId="2" borderId="0" xfId="0" applyFont="1" applyFill="1" applyAlignment="1">
      <alignment horizontal="left" vertical="center"/>
    </xf>
    <xf numFmtId="0" fontId="39" fillId="4" borderId="1" xfId="0" applyFont="1" applyFill="1" applyBorder="1" applyAlignment="1">
      <alignment horizontal="center" vertical="center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28" xfId="0" applyNumberFormat="1" applyFont="1" applyFill="1" applyBorder="1" applyAlignment="1">
      <alignment horizontal="center" vertical="center" wrapText="1"/>
    </xf>
    <xf numFmtId="0" fontId="85" fillId="0" borderId="0" xfId="138"/>
    <xf numFmtId="0" fontId="87" fillId="0" borderId="0" xfId="138" applyFont="1"/>
    <xf numFmtId="0" fontId="87" fillId="0" borderId="0" xfId="138" applyFont="1" applyAlignment="1">
      <alignment horizontal="center" vertical="center"/>
    </xf>
    <xf numFmtId="0" fontId="88" fillId="0" borderId="0" xfId="0" applyFont="1"/>
    <xf numFmtId="0" fontId="87" fillId="0" borderId="0" xfId="138" applyFont="1" applyAlignment="1">
      <alignment horizontal="center"/>
    </xf>
    <xf numFmtId="0" fontId="87" fillId="0" borderId="0" xfId="0" applyFont="1"/>
    <xf numFmtId="0" fontId="89" fillId="0" borderId="0" xfId="138" applyFont="1"/>
    <xf numFmtId="0" fontId="89" fillId="0" borderId="19" xfId="138" applyFont="1" applyBorder="1"/>
    <xf numFmtId="0" fontId="87" fillId="0" borderId="19" xfId="138" applyFont="1" applyBorder="1"/>
    <xf numFmtId="0" fontId="87" fillId="0" borderId="19" xfId="138" applyFont="1" applyBorder="1" applyAlignment="1">
      <alignment horizontal="center"/>
    </xf>
    <xf numFmtId="0" fontId="85" fillId="0" borderId="0" xfId="138" applyAlignment="1">
      <alignment horizontal="center" vertical="center"/>
    </xf>
    <xf numFmtId="0" fontId="85" fillId="0" borderId="0" xfId="138" applyAlignment="1">
      <alignment horizontal="center"/>
    </xf>
    <xf numFmtId="0" fontId="90" fillId="4" borderId="42" xfId="138" applyFont="1" applyFill="1" applyBorder="1" applyAlignment="1">
      <alignment horizontal="center" vertical="center"/>
    </xf>
    <xf numFmtId="0" fontId="90" fillId="0" borderId="0" xfId="138" applyFont="1" applyAlignment="1">
      <alignment horizontal="center" vertical="center"/>
    </xf>
    <xf numFmtId="0" fontId="91" fillId="0" borderId="0" xfId="138" applyFont="1"/>
    <xf numFmtId="0" fontId="91" fillId="0" borderId="0" xfId="139" applyFont="1"/>
    <xf numFmtId="0" fontId="90" fillId="0" borderId="4" xfId="139" applyFont="1" applyBorder="1" applyAlignment="1">
      <alignment horizontal="left" vertical="center"/>
    </xf>
    <xf numFmtId="0" fontId="91" fillId="0" borderId="4" xfId="139" applyFont="1" applyBorder="1" applyAlignment="1">
      <alignment horizontal="center" vertical="center"/>
    </xf>
    <xf numFmtId="0" fontId="90" fillId="49" borderId="4" xfId="138" applyFont="1" applyFill="1" applyBorder="1" applyAlignment="1">
      <alignment horizontal="center" vertical="center"/>
    </xf>
    <xf numFmtId="0" fontId="91" fillId="0" borderId="0" xfId="138" applyFont="1" applyAlignment="1">
      <alignment horizontal="center" vertical="center"/>
    </xf>
    <xf numFmtId="0" fontId="91" fillId="0" borderId="0" xfId="138" applyFont="1" applyAlignment="1">
      <alignment horizontal="left"/>
    </xf>
    <xf numFmtId="0" fontId="84" fillId="0" borderId="0" xfId="0" applyFont="1" applyAlignment="1">
      <alignment horizontal="left" vertical="center" wrapText="1"/>
    </xf>
    <xf numFmtId="1" fontId="66" fillId="2" borderId="29" xfId="0" quotePrefix="1" applyNumberFormat="1" applyFont="1" applyFill="1" applyBorder="1" applyAlignment="1">
      <alignment horizontal="center" vertical="center"/>
    </xf>
    <xf numFmtId="1" fontId="66" fillId="2" borderId="29" xfId="0" applyNumberFormat="1" applyFont="1" applyFill="1" applyBorder="1" applyAlignment="1">
      <alignment horizontal="center" vertical="center"/>
    </xf>
    <xf numFmtId="1" fontId="43" fillId="0" borderId="29" xfId="0" quotePrefix="1" applyNumberFormat="1" applyFont="1" applyBorder="1" applyAlignment="1">
      <alignment horizontal="center" vertical="center" wrapText="1"/>
    </xf>
    <xf numFmtId="1" fontId="43" fillId="0" borderId="29" xfId="0" applyNumberFormat="1" applyFont="1" applyBorder="1" applyAlignment="1">
      <alignment horizontal="center" vertical="center" wrapText="1"/>
    </xf>
    <xf numFmtId="0" fontId="36" fillId="0" borderId="29" xfId="0" applyFont="1" applyBorder="1" applyAlignment="1">
      <alignment horizontal="left" vertical="center" wrapText="1"/>
    </xf>
    <xf numFmtId="0" fontId="26" fillId="2" borderId="29" xfId="0" applyFont="1" applyFill="1" applyBorder="1" applyAlignment="1">
      <alignment horizontal="left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28" xfId="0" applyNumberFormat="1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67" fillId="9" borderId="30" xfId="0" applyFont="1" applyFill="1" applyBorder="1" applyAlignment="1">
      <alignment horizontal="center" vertical="center" wrapText="1"/>
    </xf>
    <xf numFmtId="0" fontId="67" fillId="9" borderId="28" xfId="0" applyFont="1" applyFill="1" applyBorder="1" applyAlignment="1">
      <alignment horizontal="center" vertical="center" wrapText="1"/>
    </xf>
    <xf numFmtId="0" fontId="30" fillId="2" borderId="30" xfId="0" quotePrefix="1" applyFont="1" applyFill="1" applyBorder="1" applyAlignment="1">
      <alignment horizontal="center" vertical="center" wrapText="1"/>
    </xf>
    <xf numFmtId="0" fontId="30" fillId="2" borderId="27" xfId="0" quotePrefix="1" applyFont="1" applyFill="1" applyBorder="1" applyAlignment="1">
      <alignment horizontal="center" vertical="center" wrapText="1"/>
    </xf>
    <xf numFmtId="0" fontId="30" fillId="2" borderId="28" xfId="0" quotePrefix="1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73" fillId="2" borderId="30" xfId="0" quotePrefix="1" applyFont="1" applyFill="1" applyBorder="1" applyAlignment="1">
      <alignment horizontal="center" vertical="center" wrapText="1"/>
    </xf>
    <xf numFmtId="0" fontId="73" fillId="2" borderId="27" xfId="0" quotePrefix="1" applyFont="1" applyFill="1" applyBorder="1" applyAlignment="1">
      <alignment horizontal="center" vertical="center" wrapText="1"/>
    </xf>
    <xf numFmtId="0" fontId="73" fillId="2" borderId="28" xfId="0" quotePrefix="1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1" fontId="26" fillId="2" borderId="29" xfId="0" applyNumberFormat="1" applyFont="1" applyFill="1" applyBorder="1" applyAlignment="1">
      <alignment horizontal="left" vertical="center" wrapText="1"/>
    </xf>
    <xf numFmtId="0" fontId="27" fillId="0" borderId="30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66" fillId="0" borderId="14" xfId="0" applyFont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 wrapText="1"/>
    </xf>
    <xf numFmtId="0" fontId="66" fillId="0" borderId="16" xfId="0" applyFont="1" applyBorder="1" applyAlignment="1">
      <alignment horizontal="center" vertical="center" wrapText="1"/>
    </xf>
    <xf numFmtId="0" fontId="66" fillId="0" borderId="17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66" fillId="0" borderId="22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0" fontId="66" fillId="0" borderId="23" xfId="0" applyFont="1" applyBorder="1" applyAlignment="1">
      <alignment horizontal="center" vertical="center" wrapText="1"/>
    </xf>
    <xf numFmtId="0" fontId="39" fillId="15" borderId="0" xfId="0" applyFont="1" applyFill="1" applyAlignment="1">
      <alignment horizontal="left"/>
    </xf>
    <xf numFmtId="0" fontId="27" fillId="2" borderId="26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36" fillId="2" borderId="29" xfId="0" applyFont="1" applyFill="1" applyBorder="1" applyAlignment="1">
      <alignment horizontal="left" vertical="center" wrapText="1"/>
    </xf>
    <xf numFmtId="1" fontId="43" fillId="0" borderId="29" xfId="0" quotePrefix="1" applyNumberFormat="1" applyFont="1" applyBorder="1" applyAlignment="1">
      <alignment horizontal="left" vertical="center" wrapText="1"/>
    </xf>
    <xf numFmtId="1" fontId="43" fillId="0" borderId="29" xfId="0" applyNumberFormat="1" applyFont="1" applyBorder="1" applyAlignment="1">
      <alignment horizontal="left" vertical="center" wrapText="1"/>
    </xf>
    <xf numFmtId="0" fontId="37" fillId="10" borderId="2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29" xfId="0" applyFont="1" applyFill="1" applyBorder="1" applyAlignment="1">
      <alignment horizontal="center" vertical="center" wrapText="1"/>
    </xf>
    <xf numFmtId="1" fontId="76" fillId="0" borderId="29" xfId="0" quotePrefix="1" applyNumberFormat="1" applyFont="1" applyBorder="1" applyAlignment="1">
      <alignment horizontal="left" vertical="center" wrapText="1"/>
    </xf>
    <xf numFmtId="1" fontId="76" fillId="0" borderId="29" xfId="0" applyNumberFormat="1" applyFont="1" applyBorder="1" applyAlignment="1">
      <alignment horizontal="left" vertical="center" wrapText="1"/>
    </xf>
    <xf numFmtId="0" fontId="22" fillId="5" borderId="29" xfId="0" applyFont="1" applyFill="1" applyBorder="1" applyAlignment="1">
      <alignment horizontal="center" vertical="center"/>
    </xf>
    <xf numFmtId="1" fontId="24" fillId="2" borderId="29" xfId="0" applyNumberFormat="1" applyFont="1" applyFill="1" applyBorder="1" applyAlignment="1">
      <alignment horizontal="left" vertical="center" wrapText="1"/>
    </xf>
    <xf numFmtId="0" fontId="81" fillId="2" borderId="0" xfId="0" applyFont="1" applyFill="1" applyAlignment="1">
      <alignment horizontal="left" vertical="center" wrapText="1"/>
    </xf>
    <xf numFmtId="1" fontId="37" fillId="5" borderId="30" xfId="2" applyNumberFormat="1" applyFont="1" applyFill="1" applyBorder="1" applyAlignment="1">
      <alignment horizontal="center" vertical="center" wrapText="1"/>
    </xf>
    <xf numFmtId="1" fontId="37" fillId="5" borderId="27" xfId="2" applyNumberFormat="1" applyFont="1" applyFill="1" applyBorder="1" applyAlignment="1">
      <alignment horizontal="center" vertical="center" wrapText="1"/>
    </xf>
    <xf numFmtId="0" fontId="73" fillId="0" borderId="30" xfId="2" applyFont="1" applyBorder="1" applyAlignment="1">
      <alignment horizontal="center" vertical="center"/>
    </xf>
    <xf numFmtId="0" fontId="73" fillId="0" borderId="27" xfId="2" applyFont="1" applyBorder="1" applyAlignment="1">
      <alignment horizontal="center" vertical="center"/>
    </xf>
    <xf numFmtId="0" fontId="37" fillId="5" borderId="30" xfId="2" applyFont="1" applyFill="1" applyBorder="1" applyAlignment="1">
      <alignment horizontal="center" vertical="center" wrapText="1"/>
    </xf>
    <xf numFmtId="0" fontId="37" fillId="5" borderId="27" xfId="2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 vertical="center"/>
    </xf>
    <xf numFmtId="0" fontId="22" fillId="11" borderId="41" xfId="0" applyFont="1" applyFill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1" xfId="0" quotePrefix="1" applyFont="1" applyBorder="1" applyAlignment="1">
      <alignment horizontal="center" vertical="center"/>
    </xf>
    <xf numFmtId="16" fontId="23" fillId="0" borderId="41" xfId="0" quotePrefix="1" applyNumberFormat="1" applyFont="1" applyBorder="1" applyAlignment="1">
      <alignment horizontal="center" vertical="center"/>
    </xf>
    <xf numFmtId="0" fontId="27" fillId="2" borderId="26" xfId="0" applyFont="1" applyFill="1" applyBorder="1" applyAlignment="1" applyProtection="1">
      <alignment horizontal="left" vertical="center"/>
      <protection hidden="1"/>
    </xf>
    <xf numFmtId="0" fontId="27" fillId="2" borderId="26" xfId="0" applyFont="1" applyFill="1" applyBorder="1" applyAlignment="1" applyProtection="1">
      <alignment vertical="center"/>
      <protection hidden="1"/>
    </xf>
    <xf numFmtId="0" fontId="28" fillId="2" borderId="26" xfId="0" applyFont="1" applyFill="1" applyBorder="1" applyAlignment="1">
      <alignment horizontal="left" vertical="center" wrapText="1"/>
    </xf>
    <xf numFmtId="0" fontId="27" fillId="2" borderId="26" xfId="0" applyFont="1" applyFill="1" applyBorder="1" applyAlignment="1">
      <alignment vertical="center"/>
    </xf>
    <xf numFmtId="0" fontId="61" fillId="2" borderId="26" xfId="0" applyFont="1" applyFill="1" applyBorder="1" applyAlignment="1">
      <alignment vertical="center"/>
    </xf>
    <xf numFmtId="0" fontId="27" fillId="2" borderId="26" xfId="0" applyFont="1" applyFill="1" applyBorder="1" applyAlignment="1">
      <alignment horizontal="left" vertical="center"/>
    </xf>
    <xf numFmtId="15" fontId="27" fillId="2" borderId="26" xfId="0" applyNumberFormat="1" applyFont="1" applyFill="1" applyBorder="1" applyAlignment="1">
      <alignment horizontal="left" vertical="center"/>
    </xf>
    <xf numFmtId="15" fontId="27" fillId="2" borderId="26" xfId="0" applyNumberFormat="1" applyFont="1" applyFill="1" applyBorder="1" applyAlignment="1">
      <alignment horizontal="left" vertical="center" wrapText="1"/>
    </xf>
    <xf numFmtId="15" fontId="27" fillId="2" borderId="26" xfId="0" applyNumberFormat="1" applyFont="1" applyFill="1" applyBorder="1" applyAlignment="1">
      <alignment horizontal="left" vertical="center"/>
    </xf>
    <xf numFmtId="164" fontId="27" fillId="2" borderId="26" xfId="0" quotePrefix="1" applyNumberFormat="1" applyFont="1" applyFill="1" applyBorder="1" applyAlignment="1">
      <alignment horizontal="left" vertical="center"/>
    </xf>
    <xf numFmtId="0" fontId="27" fillId="2" borderId="26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vertical="center" wrapText="1"/>
    </xf>
    <xf numFmtId="0" fontId="30" fillId="2" borderId="26" xfId="0" applyFont="1" applyFill="1" applyBorder="1" applyAlignment="1">
      <alignment horizontal="left" vertical="center"/>
    </xf>
    <xf numFmtId="0" fontId="26" fillId="2" borderId="30" xfId="0" applyFont="1" applyFill="1" applyBorder="1" applyAlignment="1">
      <alignment horizontal="left" vertical="center"/>
    </xf>
    <xf numFmtId="0" fontId="26" fillId="2" borderId="27" xfId="0" applyFont="1" applyFill="1" applyBorder="1" applyAlignment="1">
      <alignment horizontal="left" vertical="center"/>
    </xf>
    <xf numFmtId="0" fontId="26" fillId="2" borderId="28" xfId="0" applyFont="1" applyFill="1" applyBorder="1" applyAlignment="1">
      <alignment horizontal="left" vertical="center"/>
    </xf>
    <xf numFmtId="0" fontId="36" fillId="9" borderId="29" xfId="0" applyFont="1" applyFill="1" applyBorder="1" applyAlignment="1">
      <alignment horizontal="left" vertical="center" wrapText="1"/>
    </xf>
    <xf numFmtId="0" fontId="27" fillId="2" borderId="29" xfId="0" quotePrefix="1" applyFont="1" applyFill="1" applyBorder="1" applyAlignment="1">
      <alignment horizontal="left" vertical="center"/>
    </xf>
    <xf numFmtId="0" fontId="35" fillId="2" borderId="29" xfId="0" applyFont="1" applyFill="1" applyBorder="1" applyAlignment="1">
      <alignment horizontal="center" vertical="center"/>
    </xf>
    <xf numFmtId="1" fontId="35" fillId="2" borderId="29" xfId="0" applyNumberFormat="1" applyFont="1" applyFill="1" applyBorder="1" applyAlignment="1">
      <alignment horizontal="center" vertical="center"/>
    </xf>
    <xf numFmtId="0" fontId="90" fillId="0" borderId="29" xfId="139" applyFont="1" applyBorder="1" applyAlignment="1">
      <alignment horizontal="left" vertical="center"/>
    </xf>
    <xf numFmtId="0" fontId="91" fillId="0" borderId="29" xfId="138" applyFont="1" applyBorder="1" applyAlignment="1">
      <alignment horizontal="center" vertical="center"/>
    </xf>
    <xf numFmtId="0" fontId="90" fillId="0" borderId="29" xfId="138" applyFont="1" applyBorder="1" applyAlignment="1">
      <alignment horizontal="center" vertical="center"/>
    </xf>
    <xf numFmtId="0" fontId="90" fillId="49" borderId="29" xfId="138" applyFont="1" applyFill="1" applyBorder="1" applyAlignment="1">
      <alignment horizontal="center" vertical="center"/>
    </xf>
    <xf numFmtId="0" fontId="91" fillId="0" borderId="29" xfId="139" applyFont="1" applyBorder="1" applyAlignment="1">
      <alignment horizontal="center" vertical="center"/>
    </xf>
    <xf numFmtId="0" fontId="90" fillId="49" borderId="29" xfId="139" applyFont="1" applyFill="1" applyBorder="1" applyAlignment="1">
      <alignment horizontal="center" vertical="center"/>
    </xf>
  </cellXfs>
  <cellStyles count="14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23000000}"/>
    <cellStyle name="Comma" xfId="62" builtinId="3"/>
    <cellStyle name="Comma 2" xfId="12" xr:uid="{00000000-0005-0000-0000-000025000000}"/>
    <cellStyle name="Comma 2 2" xfId="13" xr:uid="{00000000-0005-0000-0000-000026000000}"/>
    <cellStyle name="Comma 2 6" xfId="114" xr:uid="{00000000-0005-0000-0000-000027000000}"/>
    <cellStyle name="Comma 3" xfId="14" xr:uid="{00000000-0005-0000-0000-000028000000}"/>
    <cellStyle name="Comma 4" xfId="15" xr:uid="{00000000-0005-0000-0000-000029000000}"/>
    <cellStyle name="Comma 77" xfId="126" xr:uid="{00000000-0005-0000-0000-00002A000000}"/>
    <cellStyle name="Comma0" xfId="16" xr:uid="{00000000-0005-0000-0000-00002B000000}"/>
    <cellStyle name="Currency 2" xfId="17" xr:uid="{00000000-0005-0000-0000-00002C000000}"/>
    <cellStyle name="Currency0" xfId="18" xr:uid="{00000000-0005-0000-0000-00002D000000}"/>
    <cellStyle name="Date" xfId="19" xr:uid="{00000000-0005-0000-0000-00002E000000}"/>
    <cellStyle name="Excel Built-in 20% - Accent1" xfId="20" xr:uid="{00000000-0005-0000-0000-00002F000000}"/>
    <cellStyle name="Explanatory Text" xfId="86" builtinId="53" customBuiltin="1"/>
    <cellStyle name="Fixed" xfId="21" xr:uid="{00000000-0005-0000-0000-000031000000}"/>
    <cellStyle name="Good" xfId="76" builtinId="26" customBuiltin="1"/>
    <cellStyle name="Grey" xfId="22" xr:uid="{00000000-0005-0000-0000-000033000000}"/>
    <cellStyle name="Heading 1" xfId="72" builtinId="16" customBuiltin="1"/>
    <cellStyle name="Heading 1 2" xfId="23" xr:uid="{00000000-0005-0000-0000-000035000000}"/>
    <cellStyle name="Heading 2" xfId="73" builtinId="17" customBuiltin="1"/>
    <cellStyle name="Heading 2 2" xfId="24" xr:uid="{00000000-0005-0000-0000-000037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3B000000}"/>
    <cellStyle name="Input [yellow] 2" xfId="66" xr:uid="{00000000-0005-0000-0000-00003C000000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40000000}"/>
    <cellStyle name="Normal 10" xfId="133" xr:uid="{00000000-0005-0000-0000-000041000000}"/>
    <cellStyle name="Normal 10 2" xfId="120" xr:uid="{00000000-0005-0000-0000-000042000000}"/>
    <cellStyle name="Normal 10 2 5" xfId="113" xr:uid="{00000000-0005-0000-0000-000043000000}"/>
    <cellStyle name="Normal 11" xfId="134" xr:uid="{00000000-0005-0000-0000-000044000000}"/>
    <cellStyle name="Normal 133" xfId="1" xr:uid="{00000000-0005-0000-0000-000045000000}"/>
    <cellStyle name="Normal 133 3 3" xfId="115" xr:uid="{00000000-0005-0000-0000-000046000000}"/>
    <cellStyle name="Normal 133 3 3 2" xfId="112" xr:uid="{00000000-0005-0000-0000-000047000000}"/>
    <cellStyle name="Normal 142" xfId="118" xr:uid="{00000000-0005-0000-0000-000048000000}"/>
    <cellStyle name="Normal 145" xfId="127" xr:uid="{00000000-0005-0000-0000-000049000000}"/>
    <cellStyle name="Normal 146" xfId="119" xr:uid="{00000000-0005-0000-0000-00004A000000}"/>
    <cellStyle name="Normal 146 2" xfId="123" xr:uid="{00000000-0005-0000-0000-00004B000000}"/>
    <cellStyle name="Normal 147" xfId="124" xr:uid="{00000000-0005-0000-0000-00004C000000}"/>
    <cellStyle name="Normal 148" xfId="125" xr:uid="{00000000-0005-0000-0000-00004D000000}"/>
    <cellStyle name="Normal 2" xfId="2" xr:uid="{00000000-0005-0000-0000-00004E000000}"/>
    <cellStyle name="Normal 2 2" xfId="27" xr:uid="{00000000-0005-0000-0000-00004F000000}"/>
    <cellStyle name="Normal 2 2 2" xfId="116" xr:uid="{00000000-0005-0000-0000-000050000000}"/>
    <cellStyle name="Normal 2 3" xfId="59" xr:uid="{00000000-0005-0000-0000-000051000000}"/>
    <cellStyle name="Normal 2 3 2" xfId="60" xr:uid="{00000000-0005-0000-0000-000052000000}"/>
    <cellStyle name="Normal 2 3 2 2" xfId="63" xr:uid="{00000000-0005-0000-0000-000053000000}"/>
    <cellStyle name="Normal 2 3 2 3" xfId="132" xr:uid="{00000000-0005-0000-0000-000054000000}"/>
    <cellStyle name="Normal 2 3 3" xfId="128" xr:uid="{00000000-0005-0000-0000-000055000000}"/>
    <cellStyle name="Normal 2 4" xfId="68" xr:uid="{00000000-0005-0000-0000-000056000000}"/>
    <cellStyle name="Normal 2 5" xfId="121" xr:uid="{00000000-0005-0000-0000-000057000000}"/>
    <cellStyle name="Normal 2 6" xfId="135" xr:uid="{00000000-0005-0000-0000-000058000000}"/>
    <cellStyle name="Normal 2_112060-QTM" xfId="28" xr:uid="{00000000-0005-0000-0000-000059000000}"/>
    <cellStyle name="Normal 24" xfId="117" xr:uid="{00000000-0005-0000-0000-00005A000000}"/>
    <cellStyle name="Normal 3" xfId="29" xr:uid="{00000000-0005-0000-0000-00005B000000}"/>
    <cellStyle name="Normal 3 2" xfId="30" xr:uid="{00000000-0005-0000-0000-00005C000000}"/>
    <cellStyle name="Normal 3 3" xfId="31" xr:uid="{00000000-0005-0000-0000-00005D000000}"/>
    <cellStyle name="Normal 3 4" xfId="69" xr:uid="{00000000-0005-0000-0000-00005E000000}"/>
    <cellStyle name="Normal 3_111030-111048-111061-QTCN" xfId="32" xr:uid="{00000000-0005-0000-0000-00005F000000}"/>
    <cellStyle name="Normal 31" xfId="122" xr:uid="{00000000-0005-0000-0000-000060000000}"/>
    <cellStyle name="Normal 4" xfId="33" xr:uid="{00000000-0005-0000-0000-000061000000}"/>
    <cellStyle name="Normal 4 2" xfId="34" xr:uid="{00000000-0005-0000-0000-000062000000}"/>
    <cellStyle name="Normal 4 3" xfId="61" xr:uid="{00000000-0005-0000-0000-000063000000}"/>
    <cellStyle name="Normal 5" xfId="35" xr:uid="{00000000-0005-0000-0000-000064000000}"/>
    <cellStyle name="Normal 6" xfId="36" xr:uid="{00000000-0005-0000-0000-000065000000}"/>
    <cellStyle name="Normal 7" xfId="67" xr:uid="{00000000-0005-0000-0000-000066000000}"/>
    <cellStyle name="Normal 8" xfId="70" xr:uid="{00000000-0005-0000-0000-000067000000}"/>
    <cellStyle name="Normal 8 2" xfId="129" xr:uid="{00000000-0005-0000-0000-000068000000}"/>
    <cellStyle name="Normal 9" xfId="130" xr:uid="{00000000-0005-0000-0000-000069000000}"/>
    <cellStyle name="Normal_GIRL specs" xfId="138" xr:uid="{09E1B459-D5D6-4D91-A0C0-B7B4344E3066}"/>
    <cellStyle name="Normal_Workbook2" xfId="139" xr:uid="{6AF4991B-68DD-4D93-B8BC-6D0FE77A7F8B}"/>
    <cellStyle name="Note" xfId="85" builtinId="10" customBuiltin="1"/>
    <cellStyle name="Output" xfId="80" builtinId="21" customBuiltin="1"/>
    <cellStyle name="Percent" xfId="131" builtinId="5"/>
    <cellStyle name="Percent [2]" xfId="37" xr:uid="{00000000-0005-0000-0000-00006D000000}"/>
    <cellStyle name="Percent 2" xfId="38" xr:uid="{00000000-0005-0000-0000-00006E000000}"/>
    <cellStyle name="Percent 2 2" xfId="39" xr:uid="{00000000-0005-0000-0000-00006F000000}"/>
    <cellStyle name="Percent 2 3" xfId="40" xr:uid="{00000000-0005-0000-0000-000070000000}"/>
    <cellStyle name="Percent 3" xfId="41" xr:uid="{00000000-0005-0000-0000-000071000000}"/>
    <cellStyle name="SAPBEXstdData" xfId="42" xr:uid="{00000000-0005-0000-0000-000072000000}"/>
    <cellStyle name="SAPBEXstdData 2" xfId="65" xr:uid="{00000000-0005-0000-0000-000073000000}"/>
    <cellStyle name="SAPBEXstdItem" xfId="43" xr:uid="{00000000-0005-0000-0000-000074000000}"/>
    <cellStyle name="SAPBEXstdItem 2" xfId="64" xr:uid="{00000000-0005-0000-0000-000075000000}"/>
    <cellStyle name="Standaard 2" xfId="137" xr:uid="{4011D1BC-3A2D-4379-AAED-A111381680BC}"/>
    <cellStyle name="Standaard 6" xfId="136" xr:uid="{00000000-0005-0000-0000-000076000000}"/>
    <cellStyle name="Style 1" xfId="44" xr:uid="{00000000-0005-0000-0000-000077000000}"/>
    <cellStyle name="Times New Roman" xfId="45" xr:uid="{00000000-0005-0000-0000-000078000000}"/>
    <cellStyle name="Title" xfId="71" builtinId="15" customBuiltin="1"/>
    <cellStyle name="Total" xfId="87" builtinId="25" customBuiltin="1"/>
    <cellStyle name="Total 2" xfId="46" xr:uid="{00000000-0005-0000-0000-00007B000000}"/>
    <cellStyle name="Warning Text" xfId="84" builtinId="11" customBuiltin="1"/>
    <cellStyle name="Обычный_Лист1" xfId="47" xr:uid="{00000000-0005-0000-0000-00007D000000}"/>
    <cellStyle name="똿뗦먛귟 [0.00]_PRODUCT DETAIL Q1" xfId="48" xr:uid="{00000000-0005-0000-0000-00007E000000}"/>
    <cellStyle name="똿뗦먛귟_PRODUCT DETAIL Q1" xfId="49" xr:uid="{00000000-0005-0000-0000-00007F000000}"/>
    <cellStyle name="믅됞 [0.00]_PRODUCT DETAIL Q1" xfId="50" xr:uid="{00000000-0005-0000-0000-000080000000}"/>
    <cellStyle name="믅됞_PRODUCT DETAIL Q1" xfId="51" xr:uid="{00000000-0005-0000-0000-000081000000}"/>
    <cellStyle name="백분율_HOBONG" xfId="52" xr:uid="{00000000-0005-0000-0000-000082000000}"/>
    <cellStyle name="뷭?_BOOKSHIP" xfId="53" xr:uid="{00000000-0005-0000-0000-000083000000}"/>
    <cellStyle name="콤마 [0]_1202" xfId="54" xr:uid="{00000000-0005-0000-0000-000084000000}"/>
    <cellStyle name="콤마_1202" xfId="55" xr:uid="{00000000-0005-0000-0000-000085000000}"/>
    <cellStyle name="통화 [0]_1202" xfId="56" xr:uid="{00000000-0005-0000-0000-000086000000}"/>
    <cellStyle name="통화_1202" xfId="57" xr:uid="{00000000-0005-0000-0000-000087000000}"/>
    <cellStyle name="표준_(정보부문)월별인원계획" xfId="58" xr:uid="{00000000-0005-0000-0000-000088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CORTEIZ/3-SS24/2-PRODUCTION/2-STYLE-FILE/CUTTING%20DOCKETS/BULK/DROP%204/ALCATRAZ%20HOODIE%202024%20OFF%20WHITE-%20CRTZ-1206%20-%20BABY%20BLUE.xlsx" TargetMode="External"/><Relationship Id="rId2" Type="http://schemas.microsoft.com/office/2019/04/relationships/externalLinkLongPath" Target="/sites/COMMERCIAL/Shared%20Documents/General/2-CUSTOMER-FOLDER/CORTEIZ/3-SS24/2-PRODUCTION/2-STYLE-FILE/CUTTING%20DOCKETS/BULK/DROP%204/ALCATRAZ%20HOODIE%202024%20OFF%20WHITE-%20CRTZ-1206%20-%20BABY%20BLUE.xlsx?BA8C57DC" TargetMode="External"/><Relationship Id="rId1" Type="http://schemas.openxmlformats.org/officeDocument/2006/relationships/externalLinkPath" Target="file:///\\BA8C57DC\ALCATRAZ%20HOODIE%202024%20OFF%20WHITE-%20CRTZ-1206%20-%20BABY%20BL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UA CHINH THEO NON MAU  120623"/>
      <sheetName val="PP MEETING"/>
      <sheetName val="1. CUTTING "/>
      <sheetName val="1099-624675"/>
      <sheetName val="3. ĐỊNH VỊ HÌNH IN.THÊU"/>
      <sheetName val="4. THÔNG SỐ SẢN XUẤT"/>
    </sheetNames>
    <sheetDataSet>
      <sheetData sheetId="0">
        <row r="6">
          <cell r="D6" t="str">
            <v>C21  SS24  G2693</v>
          </cell>
        </row>
        <row r="7">
          <cell r="D7" t="str">
            <v>CRTZ-1206</v>
          </cell>
        </row>
        <row r="8">
          <cell r="D8" t="str">
            <v>ALCATRAZ HOODIE 2024 OFF WHITE</v>
          </cell>
        </row>
        <row r="33">
          <cell r="A33" t="str">
            <v>CREAM</v>
          </cell>
        </row>
        <row r="37">
          <cell r="E37" t="str">
            <v>BABY BLUE</v>
          </cell>
        </row>
        <row r="42">
          <cell r="B42" t="str">
            <v>CHỈ 40/2</v>
          </cell>
          <cell r="F42" t="str">
            <v>WHITE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23"/>
  <sheetViews>
    <sheetView view="pageBreakPreview" topLeftCell="A74" zoomScale="40" zoomScaleNormal="10" zoomScaleSheetLayoutView="40" zoomScalePageLayoutView="25" workbookViewId="0">
      <selection activeCell="A78" sqref="A78:XFD78"/>
    </sheetView>
  </sheetViews>
  <sheetFormatPr defaultColWidth="9.28515625" defaultRowHeight="16.5"/>
  <cols>
    <col min="1" max="1" width="8.42578125" style="29" customWidth="1"/>
    <col min="2" max="2" width="37.42578125" style="29" customWidth="1"/>
    <col min="3" max="3" width="26.7109375" style="29" customWidth="1"/>
    <col min="4" max="4" width="29.5703125" style="29" customWidth="1"/>
    <col min="5" max="5" width="29.28515625" style="29" customWidth="1"/>
    <col min="6" max="6" width="24.5703125" style="29" customWidth="1"/>
    <col min="7" max="7" width="24.28515625" style="30" customWidth="1"/>
    <col min="8" max="8" width="26.28515625" style="29" customWidth="1"/>
    <col min="9" max="9" width="23.28515625" style="29" customWidth="1"/>
    <col min="10" max="10" width="20.42578125" style="29" customWidth="1"/>
    <col min="11" max="11" width="22.28515625" style="29" customWidth="1"/>
    <col min="12" max="12" width="21.7109375" style="29" customWidth="1"/>
    <col min="13" max="13" width="19.28515625" style="29" customWidth="1"/>
    <col min="14" max="14" width="13.42578125" style="29" customWidth="1"/>
    <col min="15" max="15" width="12.7109375" style="29" customWidth="1"/>
    <col min="16" max="16" width="9.7109375" style="29" customWidth="1"/>
    <col min="17" max="17" width="38.140625" style="29" customWidth="1"/>
    <col min="18" max="18" width="20.140625" style="29" bestFit="1" customWidth="1"/>
    <col min="19" max="19" width="30.5703125" style="101" bestFit="1" customWidth="1"/>
    <col min="20" max="22" width="20.140625" style="29" bestFit="1" customWidth="1"/>
    <col min="23" max="23" width="24.140625" style="29" bestFit="1" customWidth="1"/>
    <col min="24" max="16384" width="9.28515625" style="29"/>
  </cols>
  <sheetData>
    <row r="1" spans="1:19" s="1" customFormat="1" ht="39">
      <c r="A1" s="32"/>
      <c r="B1" s="32"/>
      <c r="C1" s="32"/>
      <c r="D1" s="33"/>
      <c r="E1" s="32"/>
      <c r="F1" s="32"/>
      <c r="G1" s="32"/>
      <c r="H1" s="32"/>
      <c r="I1" s="32"/>
      <c r="J1" s="32"/>
      <c r="K1" s="32"/>
      <c r="L1" s="34"/>
      <c r="M1" s="34"/>
      <c r="N1" s="247" t="s">
        <v>0</v>
      </c>
      <c r="O1" s="247" t="s">
        <v>0</v>
      </c>
      <c r="P1" s="248" t="s">
        <v>1</v>
      </c>
      <c r="Q1" s="248"/>
      <c r="S1" s="87"/>
    </row>
    <row r="2" spans="1:19" s="1" customFormat="1" ht="2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4"/>
      <c r="M2" s="34"/>
      <c r="N2" s="247" t="s">
        <v>2</v>
      </c>
      <c r="O2" s="247" t="s">
        <v>2</v>
      </c>
      <c r="P2" s="249" t="s">
        <v>3</v>
      </c>
      <c r="Q2" s="249"/>
      <c r="S2" s="87"/>
    </row>
    <row r="3" spans="1:19" s="1" customFormat="1" ht="2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4"/>
      <c r="M3" s="34"/>
      <c r="N3" s="247" t="s">
        <v>4</v>
      </c>
      <c r="O3" s="247" t="s">
        <v>4</v>
      </c>
      <c r="P3" s="250" t="s">
        <v>5</v>
      </c>
      <c r="Q3" s="248"/>
      <c r="S3" s="87"/>
    </row>
    <row r="4" spans="1:19" s="2" customFormat="1" ht="33" customHeight="1" thickBot="1">
      <c r="B4" s="3" t="s">
        <v>6</v>
      </c>
      <c r="G4" s="4"/>
      <c r="S4" s="88"/>
    </row>
    <row r="5" spans="1:19" s="2" customFormat="1" ht="52.5" customHeight="1">
      <c r="B5" s="5" t="s">
        <v>7</v>
      </c>
      <c r="C5" s="5"/>
      <c r="D5" s="3"/>
      <c r="F5" s="6"/>
      <c r="G5" s="212" t="s">
        <v>8</v>
      </c>
      <c r="H5" s="213"/>
      <c r="I5" s="213"/>
      <c r="J5" s="213"/>
      <c r="K5" s="213"/>
      <c r="L5" s="213"/>
      <c r="M5" s="214"/>
      <c r="O5" s="140"/>
      <c r="S5" s="88"/>
    </row>
    <row r="6" spans="1:19" s="7" customFormat="1" ht="52.5" customHeight="1">
      <c r="B6" s="8" t="s">
        <v>9</v>
      </c>
      <c r="C6" s="8"/>
      <c r="D6" s="46" t="s">
        <v>10</v>
      </c>
      <c r="E6" s="85"/>
      <c r="F6" s="8"/>
      <c r="G6" s="215"/>
      <c r="H6" s="216"/>
      <c r="I6" s="216"/>
      <c r="J6" s="216"/>
      <c r="K6" s="216"/>
      <c r="L6" s="216"/>
      <c r="M6" s="217"/>
      <c r="N6" s="140"/>
      <c r="O6" s="9"/>
      <c r="P6" s="9"/>
      <c r="Q6" s="9"/>
      <c r="S6" s="89"/>
    </row>
    <row r="7" spans="1:19" s="7" customFormat="1" ht="52.5" customHeight="1">
      <c r="B7" s="8" t="s">
        <v>11</v>
      </c>
      <c r="C7" s="8"/>
      <c r="D7" s="46" t="s">
        <v>12</v>
      </c>
      <c r="E7" s="46"/>
      <c r="F7" s="8"/>
      <c r="G7" s="215"/>
      <c r="H7" s="216"/>
      <c r="I7" s="216"/>
      <c r="J7" s="216"/>
      <c r="K7" s="216"/>
      <c r="L7" s="216"/>
      <c r="M7" s="217"/>
      <c r="N7" s="9"/>
      <c r="O7" s="9"/>
      <c r="P7" s="9"/>
      <c r="Q7" s="9"/>
      <c r="S7" s="89"/>
    </row>
    <row r="8" spans="1:19" s="7" customFormat="1" ht="79.150000000000006" customHeight="1" thickBot="1">
      <c r="B8" s="8" t="s">
        <v>13</v>
      </c>
      <c r="C8" s="8"/>
      <c r="D8" s="223" t="s">
        <v>14</v>
      </c>
      <c r="E8" s="224"/>
      <c r="F8" s="225"/>
      <c r="G8" s="218"/>
      <c r="H8" s="219"/>
      <c r="I8" s="219"/>
      <c r="J8" s="219"/>
      <c r="K8" s="219"/>
      <c r="L8" s="219"/>
      <c r="M8" s="220"/>
      <c r="N8" s="9"/>
      <c r="O8" s="9"/>
      <c r="P8" s="9"/>
      <c r="Q8" s="9"/>
      <c r="S8" s="89"/>
    </row>
    <row r="9" spans="1:19" s="10" customFormat="1" ht="33">
      <c r="B9" s="11" t="s">
        <v>15</v>
      </c>
      <c r="C9" s="11"/>
      <c r="D9" s="142" t="s">
        <v>16</v>
      </c>
      <c r="E9" s="12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  <c r="S9" s="90"/>
    </row>
    <row r="10" spans="1:19" s="10" customFormat="1" ht="33">
      <c r="B10" s="251" t="s">
        <v>17</v>
      </c>
      <c r="C10" s="252"/>
      <c r="D10" s="49" t="s">
        <v>18</v>
      </c>
      <c r="E10" s="49"/>
      <c r="F10" s="49"/>
      <c r="G10" s="253"/>
      <c r="H10" s="49"/>
      <c r="I10" s="254"/>
      <c r="J10" s="255" t="s">
        <v>19</v>
      </c>
      <c r="K10" s="254"/>
      <c r="L10" s="254" t="s">
        <v>20</v>
      </c>
      <c r="M10" s="254"/>
      <c r="N10" s="256"/>
      <c r="O10" s="256"/>
      <c r="P10" s="256"/>
      <c r="Q10" s="256"/>
      <c r="S10" s="90"/>
    </row>
    <row r="11" spans="1:19" s="10" customFormat="1" ht="130.5" customHeight="1">
      <c r="B11" s="254" t="s">
        <v>21</v>
      </c>
      <c r="C11" s="254"/>
      <c r="D11" s="257">
        <v>45701</v>
      </c>
      <c r="E11" s="257"/>
      <c r="F11" s="257"/>
      <c r="G11" s="258"/>
      <c r="H11" s="259"/>
      <c r="I11" s="254"/>
      <c r="J11" s="255" t="s">
        <v>22</v>
      </c>
      <c r="K11" s="254"/>
      <c r="L11" s="222" t="s">
        <v>23</v>
      </c>
      <c r="M11" s="222"/>
      <c r="N11" s="222"/>
      <c r="O11" s="222"/>
      <c r="P11" s="222"/>
      <c r="Q11" s="222"/>
      <c r="S11" s="90"/>
    </row>
    <row r="12" spans="1:19" s="10" customFormat="1" ht="33">
      <c r="B12" s="254" t="s">
        <v>24</v>
      </c>
      <c r="C12" s="254"/>
      <c r="D12" s="260"/>
      <c r="E12" s="254"/>
      <c r="F12" s="254"/>
      <c r="G12" s="261"/>
      <c r="H12" s="262"/>
      <c r="I12" s="254"/>
      <c r="J12" s="255" t="s">
        <v>25</v>
      </c>
      <c r="L12" s="254" t="s">
        <v>26</v>
      </c>
      <c r="M12" s="254"/>
      <c r="N12" s="254"/>
      <c r="O12" s="262"/>
      <c r="P12" s="262"/>
      <c r="Q12" s="256"/>
      <c r="S12" s="90"/>
    </row>
    <row r="13" spans="1:19" s="10" customFormat="1" ht="33">
      <c r="B13" s="263"/>
      <c r="C13" s="263"/>
      <c r="D13" s="263"/>
      <c r="E13" s="263"/>
      <c r="F13" s="263"/>
      <c r="G13" s="261"/>
      <c r="H13" s="262"/>
      <c r="I13" s="254"/>
      <c r="J13" s="255" t="s">
        <v>27</v>
      </c>
      <c r="K13" s="254"/>
      <c r="L13" s="254" t="s">
        <v>28</v>
      </c>
      <c r="M13" s="254"/>
      <c r="N13" s="262"/>
      <c r="O13" s="256"/>
      <c r="P13" s="256"/>
      <c r="Q13" s="262"/>
      <c r="S13" s="90"/>
    </row>
    <row r="14" spans="1:19" s="10" customFormat="1" ht="45">
      <c r="B14" s="254" t="s">
        <v>29</v>
      </c>
      <c r="C14" s="254"/>
      <c r="D14" s="254" t="s">
        <v>30</v>
      </c>
      <c r="E14" s="254"/>
      <c r="F14" s="254"/>
      <c r="G14" s="264"/>
      <c r="H14" s="254"/>
      <c r="I14" s="254"/>
      <c r="J14" s="255" t="s">
        <v>31</v>
      </c>
      <c r="K14" s="254"/>
      <c r="L14" s="265" t="s">
        <v>32</v>
      </c>
      <c r="M14" s="256"/>
      <c r="N14" s="256"/>
      <c r="O14" s="256"/>
      <c r="P14" s="256"/>
      <c r="Q14" s="256"/>
      <c r="S14" s="90"/>
    </row>
    <row r="15" spans="1:19" s="10" customFormat="1" ht="32.65" customHeight="1">
      <c r="B15" s="15" t="s">
        <v>33</v>
      </c>
      <c r="C15" s="15"/>
      <c r="D15" s="15"/>
      <c r="E15" s="11"/>
      <c r="F15" s="11"/>
      <c r="G15" s="16"/>
      <c r="H15" s="11"/>
      <c r="I15" s="11"/>
      <c r="J15" s="11"/>
      <c r="K15" s="11"/>
      <c r="L15" s="11"/>
      <c r="M15" s="11"/>
      <c r="N15" s="11"/>
      <c r="O15" s="11"/>
      <c r="P15" s="11"/>
      <c r="Q15" s="11"/>
      <c r="S15" s="90"/>
    </row>
    <row r="16" spans="1:19" s="17" customFormat="1" ht="18.75" customHeight="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S16" s="91"/>
    </row>
    <row r="17" spans="2:23" s="71" customFormat="1" ht="52.5">
      <c r="B17" s="67"/>
      <c r="C17" s="143" t="s">
        <v>34</v>
      </c>
      <c r="D17" s="143" t="s">
        <v>35</v>
      </c>
      <c r="E17" s="69" t="s">
        <v>36</v>
      </c>
      <c r="F17" s="69"/>
      <c r="G17" s="69"/>
      <c r="H17" s="156">
        <v>3</v>
      </c>
      <c r="I17" s="156">
        <v>4</v>
      </c>
      <c r="J17" s="156">
        <v>5</v>
      </c>
      <c r="K17" s="156">
        <v>6</v>
      </c>
      <c r="L17" s="156">
        <v>7</v>
      </c>
      <c r="M17" s="69"/>
      <c r="N17" s="69"/>
      <c r="O17" s="69"/>
      <c r="P17" s="69"/>
      <c r="Q17" s="145" t="s">
        <v>37</v>
      </c>
      <c r="S17" s="92"/>
    </row>
    <row r="18" spans="2:23" s="71" customFormat="1" ht="85.5" customHeight="1">
      <c r="B18" s="144" t="s">
        <v>38</v>
      </c>
      <c r="C18" s="115"/>
      <c r="D18" s="73" t="s">
        <v>39</v>
      </c>
      <c r="E18" s="74"/>
      <c r="F18" s="112"/>
      <c r="G18" s="112"/>
      <c r="H18" s="112">
        <v>0</v>
      </c>
      <c r="I18" s="112">
        <v>0</v>
      </c>
      <c r="J18" s="112">
        <v>2</v>
      </c>
      <c r="K18" s="112">
        <v>0</v>
      </c>
      <c r="L18" s="112">
        <v>0</v>
      </c>
      <c r="M18" s="112"/>
      <c r="N18" s="75"/>
      <c r="O18" s="75"/>
      <c r="P18" s="75"/>
      <c r="Q18" s="76">
        <f>SUM(E18:P18)</f>
        <v>2</v>
      </c>
      <c r="R18" s="147"/>
      <c r="S18" s="148"/>
      <c r="T18" s="147"/>
      <c r="U18" s="147"/>
      <c r="V18" s="147"/>
    </row>
    <row r="19" spans="2:23" s="71" customFormat="1" ht="81.75" customHeight="1">
      <c r="B19" s="144" t="s">
        <v>40</v>
      </c>
      <c r="C19" s="115"/>
      <c r="D19" s="74" t="str">
        <f>+D18</f>
        <v>BOTANICAL GARDEN</v>
      </c>
      <c r="E19" s="74"/>
      <c r="F19" s="77"/>
      <c r="G19" s="77"/>
      <c r="H19" s="112">
        <v>0</v>
      </c>
      <c r="I19" s="112">
        <v>0</v>
      </c>
      <c r="J19" s="112">
        <v>1</v>
      </c>
      <c r="K19" s="112">
        <v>0</v>
      </c>
      <c r="L19" s="77">
        <f t="shared" ref="L19" si="0">+ROUND(L18*-5%,0)</f>
        <v>0</v>
      </c>
      <c r="M19" s="77"/>
      <c r="N19" s="77"/>
      <c r="O19" s="77"/>
      <c r="P19" s="77"/>
      <c r="Q19" s="76">
        <f>SUM(E19:P19)</f>
        <v>1</v>
      </c>
      <c r="R19" s="77"/>
      <c r="S19" s="77"/>
      <c r="T19" s="77"/>
      <c r="U19" s="77"/>
      <c r="V19" s="77"/>
      <c r="W19" s="77"/>
    </row>
    <row r="20" spans="2:23" s="81" customFormat="1" ht="81.75" customHeight="1">
      <c r="B20" s="107" t="s">
        <v>41</v>
      </c>
      <c r="C20" s="108"/>
      <c r="D20" s="108"/>
      <c r="E20" s="109"/>
      <c r="F20" s="109"/>
      <c r="G20" s="109"/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/>
      <c r="N20" s="110"/>
      <c r="O20" s="110"/>
      <c r="P20" s="110"/>
      <c r="Q20" s="111">
        <f>SUM(F20:P20)</f>
        <v>0</v>
      </c>
      <c r="R20" s="149"/>
      <c r="S20" s="149"/>
      <c r="T20" s="149"/>
      <c r="U20" s="149"/>
      <c r="V20" s="149"/>
      <c r="W20" s="149"/>
    </row>
    <row r="21" spans="2:23" s="81" customFormat="1" ht="81.75" customHeight="1">
      <c r="B21" s="78" t="s">
        <v>42</v>
      </c>
      <c r="C21" s="78"/>
      <c r="D21" s="79" t="str">
        <f>+D19</f>
        <v>BOTANICAL GARDEN</v>
      </c>
      <c r="E21" s="80"/>
      <c r="F21" s="113"/>
      <c r="G21" s="113"/>
      <c r="H21" s="113">
        <f>SUM(H18:H20)</f>
        <v>0</v>
      </c>
      <c r="I21" s="113">
        <f t="shared" ref="I21:L21" si="1">SUM(I18:I20)</f>
        <v>0</v>
      </c>
      <c r="J21" s="113">
        <f t="shared" si="1"/>
        <v>3</v>
      </c>
      <c r="K21" s="113">
        <f t="shared" si="1"/>
        <v>0</v>
      </c>
      <c r="L21" s="113">
        <f t="shared" si="1"/>
        <v>0</v>
      </c>
      <c r="M21" s="113"/>
      <c r="N21" s="113"/>
      <c r="O21" s="113"/>
      <c r="P21" s="113"/>
      <c r="Q21" s="113">
        <f>SUM(Q18:Q20)</f>
        <v>3</v>
      </c>
      <c r="S21" s="102"/>
    </row>
    <row r="22" spans="2:23" s="71" customFormat="1" ht="52.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S22" s="92"/>
    </row>
    <row r="23" spans="2:23" s="71" customFormat="1" ht="52.5" hidden="1">
      <c r="B23" s="67"/>
      <c r="C23" s="68" t="s">
        <v>34</v>
      </c>
      <c r="D23" s="68" t="s">
        <v>35</v>
      </c>
      <c r="E23" s="69" t="s">
        <v>36</v>
      </c>
      <c r="F23" s="69" t="s">
        <v>43</v>
      </c>
      <c r="G23" s="69" t="s">
        <v>44</v>
      </c>
      <c r="H23" s="69" t="s">
        <v>45</v>
      </c>
      <c r="I23" s="69" t="s">
        <v>46</v>
      </c>
      <c r="J23" s="69" t="s">
        <v>47</v>
      </c>
      <c r="K23" s="69" t="s">
        <v>48</v>
      </c>
      <c r="L23" s="69" t="s">
        <v>49</v>
      </c>
      <c r="M23" s="69" t="s">
        <v>50</v>
      </c>
      <c r="N23" s="69"/>
      <c r="O23" s="69"/>
      <c r="P23" s="69"/>
      <c r="Q23" s="70" t="s">
        <v>37</v>
      </c>
      <c r="S23" s="92"/>
    </row>
    <row r="24" spans="2:23" s="71" customFormat="1" ht="52.5" hidden="1">
      <c r="B24" s="72" t="s">
        <v>38</v>
      </c>
      <c r="C24" s="106" t="s">
        <v>51</v>
      </c>
      <c r="D24" s="73" t="s">
        <v>52</v>
      </c>
      <c r="E24" s="74"/>
      <c r="F24" s="112">
        <v>24</v>
      </c>
      <c r="G24" s="112">
        <v>48</v>
      </c>
      <c r="H24" s="112">
        <v>124</v>
      </c>
      <c r="I24" s="112">
        <v>232</v>
      </c>
      <c r="J24" s="112">
        <v>204</v>
      </c>
      <c r="K24" s="112">
        <v>100</v>
      </c>
      <c r="L24" s="112">
        <v>44</v>
      </c>
      <c r="M24" s="112">
        <v>24</v>
      </c>
      <c r="N24" s="75"/>
      <c r="O24" s="75"/>
      <c r="P24" s="75"/>
      <c r="Q24" s="76">
        <f>SUM(E24:P24)</f>
        <v>800</v>
      </c>
      <c r="S24" s="92"/>
    </row>
    <row r="25" spans="2:23" s="71" customFormat="1" ht="52.5" hidden="1">
      <c r="B25" s="72" t="s">
        <v>40</v>
      </c>
      <c r="C25" s="106" t="str">
        <f>C24</f>
        <v>M-0324-KT-5141</v>
      </c>
      <c r="D25" s="74" t="str">
        <f>+D24</f>
        <v>WHITE</v>
      </c>
      <c r="E25" s="74"/>
      <c r="F25" s="77">
        <f>+ROUND(F24*0.05,0)</f>
        <v>1</v>
      </c>
      <c r="G25" s="77">
        <f t="shared" ref="G25:M25" si="2">+ROUND(G24*0.05,0)</f>
        <v>2</v>
      </c>
      <c r="H25" s="77">
        <f t="shared" si="2"/>
        <v>6</v>
      </c>
      <c r="I25" s="77">
        <f t="shared" si="2"/>
        <v>12</v>
      </c>
      <c r="J25" s="77">
        <f t="shared" si="2"/>
        <v>10</v>
      </c>
      <c r="K25" s="77">
        <f t="shared" si="2"/>
        <v>5</v>
      </c>
      <c r="L25" s="77">
        <f t="shared" si="2"/>
        <v>2</v>
      </c>
      <c r="M25" s="77">
        <f t="shared" si="2"/>
        <v>1</v>
      </c>
      <c r="N25" s="77"/>
      <c r="O25" s="77"/>
      <c r="P25" s="77"/>
      <c r="Q25" s="76">
        <f>SUM(E25:P25)</f>
        <v>39</v>
      </c>
      <c r="S25" s="92"/>
    </row>
    <row r="26" spans="2:23" s="81" customFormat="1" ht="59.25" hidden="1">
      <c r="B26" s="107" t="s">
        <v>41</v>
      </c>
      <c r="C26" s="108"/>
      <c r="D26" s="108"/>
      <c r="E26" s="109"/>
      <c r="F26" s="109">
        <v>0</v>
      </c>
      <c r="G26" s="109">
        <v>1</v>
      </c>
      <c r="H26" s="109">
        <v>1</v>
      </c>
      <c r="I26" s="109">
        <v>3</v>
      </c>
      <c r="J26" s="109">
        <v>1</v>
      </c>
      <c r="K26" s="109">
        <v>1</v>
      </c>
      <c r="L26" s="109">
        <v>0</v>
      </c>
      <c r="M26" s="109">
        <v>0</v>
      </c>
      <c r="N26" s="110"/>
      <c r="O26" s="110"/>
      <c r="P26" s="110"/>
      <c r="Q26" s="111">
        <f>SUM(F26:P26)</f>
        <v>7</v>
      </c>
    </row>
    <row r="27" spans="2:23" s="81" customFormat="1" ht="52.5" hidden="1">
      <c r="B27" s="78" t="s">
        <v>42</v>
      </c>
      <c r="C27" s="78"/>
      <c r="D27" s="79" t="str">
        <f>+D25</f>
        <v>WHITE</v>
      </c>
      <c r="E27" s="80"/>
      <c r="F27" s="113">
        <f>SUM(F24:F26)</f>
        <v>25</v>
      </c>
      <c r="G27" s="113">
        <f t="shared" ref="G27" si="3">SUM(G24:G26)</f>
        <v>51</v>
      </c>
      <c r="H27" s="113">
        <f t="shared" ref="H27" si="4">SUM(H24:H26)</f>
        <v>131</v>
      </c>
      <c r="I27" s="113">
        <f t="shared" ref="I27" si="5">SUM(I24:I26)</f>
        <v>247</v>
      </c>
      <c r="J27" s="113">
        <f t="shared" ref="J27" si="6">SUM(J24:J26)</f>
        <v>215</v>
      </c>
      <c r="K27" s="113">
        <f t="shared" ref="K27" si="7">SUM(K24:K26)</f>
        <v>106</v>
      </c>
      <c r="L27" s="113">
        <f t="shared" ref="L27" si="8">SUM(L24:L26)</f>
        <v>46</v>
      </c>
      <c r="M27" s="113">
        <f t="shared" ref="M27" si="9">SUM(M24:M26)</f>
        <v>25</v>
      </c>
      <c r="N27" s="113">
        <f t="shared" ref="N27" si="10">SUM(N24:N26)</f>
        <v>0</v>
      </c>
      <c r="O27" s="113">
        <f t="shared" ref="O27" si="11">SUM(O24:O26)</f>
        <v>0</v>
      </c>
      <c r="P27" s="113">
        <f t="shared" ref="P27" si="12">SUM(P24:P26)</f>
        <v>0</v>
      </c>
      <c r="Q27" s="113">
        <f>SUM(Q24:Q26)</f>
        <v>846</v>
      </c>
      <c r="S27" s="102"/>
    </row>
    <row r="28" spans="2:23" s="71" customFormat="1" ht="52.5" hidden="1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S28" s="92"/>
    </row>
    <row r="29" spans="2:23" s="71" customFormat="1" ht="52.5" hidden="1">
      <c r="B29" s="67"/>
      <c r="C29" s="68" t="s">
        <v>34</v>
      </c>
      <c r="D29" s="68" t="s">
        <v>35</v>
      </c>
      <c r="E29" s="69" t="s">
        <v>36</v>
      </c>
      <c r="F29" s="69" t="s">
        <v>43</v>
      </c>
      <c r="G29" s="69" t="s">
        <v>44</v>
      </c>
      <c r="H29" s="69" t="s">
        <v>45</v>
      </c>
      <c r="I29" s="69" t="s">
        <v>46</v>
      </c>
      <c r="J29" s="69" t="s">
        <v>47</v>
      </c>
      <c r="K29" s="69" t="s">
        <v>48</v>
      </c>
      <c r="L29" s="69" t="s">
        <v>49</v>
      </c>
      <c r="M29" s="69" t="s">
        <v>50</v>
      </c>
      <c r="N29" s="69"/>
      <c r="O29" s="69"/>
      <c r="P29" s="69"/>
      <c r="Q29" s="70" t="s">
        <v>37</v>
      </c>
      <c r="S29" s="92"/>
    </row>
    <row r="30" spans="2:23" s="71" customFormat="1" ht="52.5" hidden="1">
      <c r="B30" s="72" t="s">
        <v>38</v>
      </c>
      <c r="C30" s="106" t="s">
        <v>51</v>
      </c>
      <c r="D30" s="73" t="s">
        <v>53</v>
      </c>
      <c r="E30" s="74"/>
      <c r="F30" s="112">
        <v>18</v>
      </c>
      <c r="G30" s="112">
        <v>36</v>
      </c>
      <c r="H30" s="112">
        <v>93</v>
      </c>
      <c r="I30" s="112">
        <v>174</v>
      </c>
      <c r="J30" s="112">
        <v>153</v>
      </c>
      <c r="K30" s="112">
        <v>75</v>
      </c>
      <c r="L30" s="112">
        <v>33</v>
      </c>
      <c r="M30" s="112">
        <v>18</v>
      </c>
      <c r="N30" s="75"/>
      <c r="O30" s="75"/>
      <c r="P30" s="75"/>
      <c r="Q30" s="76">
        <f>SUM(E30:P30)</f>
        <v>600</v>
      </c>
      <c r="S30" s="92"/>
    </row>
    <row r="31" spans="2:23" s="71" customFormat="1" ht="52.5" hidden="1">
      <c r="B31" s="72" t="s">
        <v>40</v>
      </c>
      <c r="C31" s="106" t="str">
        <f>C30</f>
        <v>M-0324-KT-5141</v>
      </c>
      <c r="D31" s="74" t="str">
        <f>+D30</f>
        <v>WHISPER WHITE</v>
      </c>
      <c r="E31" s="74"/>
      <c r="F31" s="77">
        <f>+ROUND(F30*0.05,0)</f>
        <v>1</v>
      </c>
      <c r="G31" s="77">
        <f t="shared" ref="G31:M31" si="13">+ROUND(G30*0.05,0)</f>
        <v>2</v>
      </c>
      <c r="H31" s="77">
        <f t="shared" si="13"/>
        <v>5</v>
      </c>
      <c r="I31" s="77">
        <f t="shared" si="13"/>
        <v>9</v>
      </c>
      <c r="J31" s="77">
        <f t="shared" si="13"/>
        <v>8</v>
      </c>
      <c r="K31" s="77">
        <f t="shared" si="13"/>
        <v>4</v>
      </c>
      <c r="L31" s="77">
        <f t="shared" si="13"/>
        <v>2</v>
      </c>
      <c r="M31" s="77">
        <f t="shared" si="13"/>
        <v>1</v>
      </c>
      <c r="N31" s="77"/>
      <c r="O31" s="77"/>
      <c r="P31" s="77"/>
      <c r="Q31" s="76">
        <f>SUM(E31:P31)</f>
        <v>32</v>
      </c>
      <c r="S31" s="92"/>
    </row>
    <row r="32" spans="2:23" s="81" customFormat="1" ht="59.25" hidden="1">
      <c r="B32" s="107" t="s">
        <v>41</v>
      </c>
      <c r="C32" s="108"/>
      <c r="D32" s="108"/>
      <c r="E32" s="109"/>
      <c r="F32" s="109">
        <v>0</v>
      </c>
      <c r="G32" s="109">
        <v>1</v>
      </c>
      <c r="H32" s="109">
        <v>1</v>
      </c>
      <c r="I32" s="109">
        <v>3</v>
      </c>
      <c r="J32" s="109">
        <v>1</v>
      </c>
      <c r="K32" s="109">
        <v>1</v>
      </c>
      <c r="L32" s="109">
        <v>0</v>
      </c>
      <c r="M32" s="109">
        <v>0</v>
      </c>
      <c r="N32" s="110"/>
      <c r="O32" s="110"/>
      <c r="P32" s="110"/>
      <c r="Q32" s="111">
        <f>SUM(F32:P32)</f>
        <v>7</v>
      </c>
    </row>
    <row r="33" spans="2:19" s="81" customFormat="1" ht="52.5" hidden="1">
      <c r="B33" s="78" t="s">
        <v>42</v>
      </c>
      <c r="C33" s="78"/>
      <c r="D33" s="79" t="str">
        <f>+D31</f>
        <v>WHISPER WHITE</v>
      </c>
      <c r="E33" s="80"/>
      <c r="F33" s="113">
        <f>SUM(F30:F32)</f>
        <v>19</v>
      </c>
      <c r="G33" s="113">
        <f t="shared" ref="G33" si="14">SUM(G30:G32)</f>
        <v>39</v>
      </c>
      <c r="H33" s="113">
        <f t="shared" ref="H33" si="15">SUM(H30:H32)</f>
        <v>99</v>
      </c>
      <c r="I33" s="113">
        <f t="shared" ref="I33" si="16">SUM(I30:I32)</f>
        <v>186</v>
      </c>
      <c r="J33" s="113">
        <f t="shared" ref="J33" si="17">SUM(J30:J32)</f>
        <v>162</v>
      </c>
      <c r="K33" s="113">
        <f t="shared" ref="K33" si="18">SUM(K30:K32)</f>
        <v>80</v>
      </c>
      <c r="L33" s="113">
        <f t="shared" ref="L33" si="19">SUM(L30:L32)</f>
        <v>35</v>
      </c>
      <c r="M33" s="113">
        <f t="shared" ref="M33" si="20">SUM(M30:M32)</f>
        <v>19</v>
      </c>
      <c r="N33" s="113">
        <f t="shared" ref="N33" si="21">SUM(N30:N32)</f>
        <v>0</v>
      </c>
      <c r="O33" s="113">
        <f t="shared" ref="O33" si="22">SUM(O30:O32)</f>
        <v>0</v>
      </c>
      <c r="P33" s="113">
        <f t="shared" ref="P33" si="23">SUM(P30:P32)</f>
        <v>0</v>
      </c>
      <c r="Q33" s="113">
        <f>SUM(Q30:Q32)</f>
        <v>639</v>
      </c>
      <c r="S33" s="102"/>
    </row>
    <row r="34" spans="2:19" s="71" customFormat="1" ht="52.5" hidden="1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S34" s="92"/>
    </row>
    <row r="35" spans="2:19" s="71" customFormat="1" ht="52.5" hidden="1">
      <c r="B35" s="67"/>
      <c r="C35" s="68" t="s">
        <v>34</v>
      </c>
      <c r="D35" s="68" t="s">
        <v>35</v>
      </c>
      <c r="E35" s="69" t="s">
        <v>36</v>
      </c>
      <c r="F35" s="69" t="s">
        <v>43</v>
      </c>
      <c r="G35" s="69" t="s">
        <v>44</v>
      </c>
      <c r="H35" s="69" t="s">
        <v>45</v>
      </c>
      <c r="I35" s="69" t="s">
        <v>46</v>
      </c>
      <c r="J35" s="69" t="s">
        <v>47</v>
      </c>
      <c r="K35" s="69" t="s">
        <v>48</v>
      </c>
      <c r="L35" s="69" t="s">
        <v>49</v>
      </c>
      <c r="M35" s="69" t="s">
        <v>50</v>
      </c>
      <c r="N35" s="69"/>
      <c r="O35" s="69"/>
      <c r="P35" s="69"/>
      <c r="Q35" s="70" t="s">
        <v>37</v>
      </c>
      <c r="S35" s="92"/>
    </row>
    <row r="36" spans="2:19" s="71" customFormat="1" ht="52.5" hidden="1">
      <c r="B36" s="72" t="s">
        <v>38</v>
      </c>
      <c r="C36" s="106" t="s">
        <v>51</v>
      </c>
      <c r="D36" s="73" t="s">
        <v>54</v>
      </c>
      <c r="E36" s="74"/>
      <c r="F36" s="112">
        <v>18</v>
      </c>
      <c r="G36" s="112">
        <v>36</v>
      </c>
      <c r="H36" s="112">
        <v>93</v>
      </c>
      <c r="I36" s="112">
        <v>174</v>
      </c>
      <c r="J36" s="112">
        <v>153</v>
      </c>
      <c r="K36" s="112">
        <v>75</v>
      </c>
      <c r="L36" s="112">
        <v>33</v>
      </c>
      <c r="M36" s="112">
        <v>18</v>
      </c>
      <c r="N36" s="75"/>
      <c r="O36" s="75"/>
      <c r="P36" s="75"/>
      <c r="Q36" s="76">
        <f>SUM(E36:P36)</f>
        <v>600</v>
      </c>
      <c r="S36" s="92"/>
    </row>
    <row r="37" spans="2:19" s="71" customFormat="1" ht="52.5" hidden="1">
      <c r="B37" s="72" t="s">
        <v>40</v>
      </c>
      <c r="C37" s="106" t="str">
        <f>C36</f>
        <v>M-0324-KT-5141</v>
      </c>
      <c r="D37" s="74" t="str">
        <f>+D36</f>
        <v>FLINT STONE</v>
      </c>
      <c r="E37" s="74"/>
      <c r="F37" s="77">
        <f>+ROUND(F36*0.05,0)</f>
        <v>1</v>
      </c>
      <c r="G37" s="77">
        <f t="shared" ref="G37:M37" si="24">+ROUND(G36*0.05,0)</f>
        <v>2</v>
      </c>
      <c r="H37" s="77">
        <f t="shared" si="24"/>
        <v>5</v>
      </c>
      <c r="I37" s="77">
        <f t="shared" si="24"/>
        <v>9</v>
      </c>
      <c r="J37" s="77">
        <f t="shared" si="24"/>
        <v>8</v>
      </c>
      <c r="K37" s="77">
        <f t="shared" si="24"/>
        <v>4</v>
      </c>
      <c r="L37" s="77">
        <f t="shared" si="24"/>
        <v>2</v>
      </c>
      <c r="M37" s="77">
        <f t="shared" si="24"/>
        <v>1</v>
      </c>
      <c r="N37" s="77"/>
      <c r="O37" s="77"/>
      <c r="P37" s="77"/>
      <c r="Q37" s="76">
        <f>SUM(E37:P37)</f>
        <v>32</v>
      </c>
      <c r="S37" s="92"/>
    </row>
    <row r="38" spans="2:19" s="81" customFormat="1" ht="59.25" hidden="1">
      <c r="B38" s="107" t="s">
        <v>41</v>
      </c>
      <c r="C38" s="108"/>
      <c r="D38" s="108"/>
      <c r="E38" s="109"/>
      <c r="F38" s="109">
        <v>0</v>
      </c>
      <c r="G38" s="109">
        <v>1</v>
      </c>
      <c r="H38" s="109">
        <v>1</v>
      </c>
      <c r="I38" s="109">
        <v>3</v>
      </c>
      <c r="J38" s="109">
        <v>1</v>
      </c>
      <c r="K38" s="109">
        <v>1</v>
      </c>
      <c r="L38" s="109">
        <v>0</v>
      </c>
      <c r="M38" s="109">
        <v>0</v>
      </c>
      <c r="N38" s="110"/>
      <c r="O38" s="110"/>
      <c r="P38" s="110"/>
      <c r="Q38" s="111">
        <f>SUM(F38:P38)</f>
        <v>7</v>
      </c>
    </row>
    <row r="39" spans="2:19" s="81" customFormat="1" ht="52.5" hidden="1">
      <c r="B39" s="78" t="s">
        <v>42</v>
      </c>
      <c r="C39" s="78"/>
      <c r="D39" s="79" t="str">
        <f>+D37</f>
        <v>FLINT STONE</v>
      </c>
      <c r="E39" s="80"/>
      <c r="F39" s="113">
        <f>SUM(F36:F38)</f>
        <v>19</v>
      </c>
      <c r="G39" s="113">
        <f t="shared" ref="G39" si="25">SUM(G36:G38)</f>
        <v>39</v>
      </c>
      <c r="H39" s="113">
        <f t="shared" ref="H39" si="26">SUM(H36:H38)</f>
        <v>99</v>
      </c>
      <c r="I39" s="113">
        <f t="shared" ref="I39" si="27">SUM(I36:I38)</f>
        <v>186</v>
      </c>
      <c r="J39" s="113">
        <f t="shared" ref="J39" si="28">SUM(J36:J38)</f>
        <v>162</v>
      </c>
      <c r="K39" s="113">
        <f t="shared" ref="K39" si="29">SUM(K36:K38)</f>
        <v>80</v>
      </c>
      <c r="L39" s="113">
        <f t="shared" ref="L39" si="30">SUM(L36:L38)</f>
        <v>35</v>
      </c>
      <c r="M39" s="113">
        <f t="shared" ref="M39" si="31">SUM(M36:M38)</f>
        <v>19</v>
      </c>
      <c r="N39" s="113">
        <f t="shared" ref="N39" si="32">SUM(N36:N38)</f>
        <v>0</v>
      </c>
      <c r="O39" s="113">
        <f t="shared" ref="O39" si="33">SUM(O36:O38)</f>
        <v>0</v>
      </c>
      <c r="P39" s="113">
        <f t="shared" ref="P39" si="34">SUM(P36:P38)</f>
        <v>0</v>
      </c>
      <c r="Q39" s="113">
        <f>SUM(Q36:Q38)</f>
        <v>639</v>
      </c>
      <c r="S39" s="102"/>
    </row>
    <row r="40" spans="2:19" s="71" customFormat="1" ht="52.5" hidden="1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S40" s="92"/>
    </row>
    <row r="41" spans="2:19" s="71" customFormat="1" ht="52.5" hidden="1">
      <c r="B41" s="67"/>
      <c r="C41" s="68" t="s">
        <v>34</v>
      </c>
      <c r="D41" s="68" t="s">
        <v>35</v>
      </c>
      <c r="E41" s="69" t="s">
        <v>36</v>
      </c>
      <c r="F41" s="69" t="s">
        <v>43</v>
      </c>
      <c r="G41" s="69" t="s">
        <v>44</v>
      </c>
      <c r="H41" s="69" t="s">
        <v>45</v>
      </c>
      <c r="I41" s="69" t="s">
        <v>46</v>
      </c>
      <c r="J41" s="69" t="s">
        <v>47</v>
      </c>
      <c r="K41" s="69" t="s">
        <v>48</v>
      </c>
      <c r="L41" s="69" t="s">
        <v>49</v>
      </c>
      <c r="M41" s="69" t="s">
        <v>50</v>
      </c>
      <c r="N41" s="69"/>
      <c r="O41" s="69"/>
      <c r="P41" s="69"/>
      <c r="Q41" s="70" t="s">
        <v>37</v>
      </c>
      <c r="S41" s="92"/>
    </row>
    <row r="42" spans="2:19" s="71" customFormat="1" ht="52.5" hidden="1">
      <c r="B42" s="72" t="s">
        <v>38</v>
      </c>
      <c r="C42" s="106" t="s">
        <v>51</v>
      </c>
      <c r="D42" s="73" t="s">
        <v>55</v>
      </c>
      <c r="E42" s="74"/>
      <c r="F42" s="112">
        <v>12</v>
      </c>
      <c r="G42" s="112">
        <v>24</v>
      </c>
      <c r="H42" s="112">
        <v>62</v>
      </c>
      <c r="I42" s="112">
        <v>116</v>
      </c>
      <c r="J42" s="112">
        <v>102</v>
      </c>
      <c r="K42" s="112">
        <v>50</v>
      </c>
      <c r="L42" s="112">
        <v>22</v>
      </c>
      <c r="M42" s="112">
        <v>12</v>
      </c>
      <c r="N42" s="75"/>
      <c r="O42" s="75"/>
      <c r="P42" s="75"/>
      <c r="Q42" s="76">
        <f>SUM(E42:P42)</f>
        <v>400</v>
      </c>
      <c r="S42" s="92"/>
    </row>
    <row r="43" spans="2:19" s="71" customFormat="1" ht="52.5" hidden="1">
      <c r="B43" s="72" t="s">
        <v>40</v>
      </c>
      <c r="C43" s="106" t="str">
        <f>C42</f>
        <v>M-0324-KT-5141</v>
      </c>
      <c r="D43" s="74" t="str">
        <f>+D42</f>
        <v>BRONZE GREEN</v>
      </c>
      <c r="E43" s="74"/>
      <c r="F43" s="77">
        <f>+ROUND(F42*0.05,0)</f>
        <v>1</v>
      </c>
      <c r="G43" s="77">
        <f t="shared" ref="G43:M43" si="35">+ROUND(G42*0.05,0)</f>
        <v>1</v>
      </c>
      <c r="H43" s="77">
        <f t="shared" si="35"/>
        <v>3</v>
      </c>
      <c r="I43" s="77">
        <f t="shared" si="35"/>
        <v>6</v>
      </c>
      <c r="J43" s="77">
        <f t="shared" si="35"/>
        <v>5</v>
      </c>
      <c r="K43" s="77">
        <f t="shared" si="35"/>
        <v>3</v>
      </c>
      <c r="L43" s="77">
        <f t="shared" si="35"/>
        <v>1</v>
      </c>
      <c r="M43" s="77">
        <f t="shared" si="35"/>
        <v>1</v>
      </c>
      <c r="N43" s="77"/>
      <c r="O43" s="77"/>
      <c r="P43" s="77"/>
      <c r="Q43" s="76">
        <f>SUM(E43:P43)</f>
        <v>21</v>
      </c>
      <c r="S43" s="92"/>
    </row>
    <row r="44" spans="2:19" s="81" customFormat="1" ht="59.25" hidden="1">
      <c r="B44" s="107" t="s">
        <v>41</v>
      </c>
      <c r="C44" s="108"/>
      <c r="D44" s="108"/>
      <c r="E44" s="109"/>
      <c r="F44" s="109">
        <v>0</v>
      </c>
      <c r="G44" s="109">
        <v>1</v>
      </c>
      <c r="H44" s="109">
        <v>1</v>
      </c>
      <c r="I44" s="109">
        <v>3</v>
      </c>
      <c r="J44" s="109">
        <v>1</v>
      </c>
      <c r="K44" s="109">
        <v>1</v>
      </c>
      <c r="L44" s="109">
        <v>0</v>
      </c>
      <c r="M44" s="109">
        <v>0</v>
      </c>
      <c r="N44" s="110"/>
      <c r="O44" s="110"/>
      <c r="P44" s="110"/>
      <c r="Q44" s="111">
        <f>SUM(F44:P44)</f>
        <v>7</v>
      </c>
    </row>
    <row r="45" spans="2:19" s="81" customFormat="1" ht="52.5" hidden="1">
      <c r="B45" s="78" t="s">
        <v>42</v>
      </c>
      <c r="C45" s="78"/>
      <c r="D45" s="79" t="str">
        <f>+D43</f>
        <v>BRONZE GREEN</v>
      </c>
      <c r="E45" s="80"/>
      <c r="F45" s="113">
        <f>SUM(F42:F44)</f>
        <v>13</v>
      </c>
      <c r="G45" s="113">
        <f t="shared" ref="G45" si="36">SUM(G42:G44)</f>
        <v>26</v>
      </c>
      <c r="H45" s="113">
        <f t="shared" ref="H45" si="37">SUM(H42:H44)</f>
        <v>66</v>
      </c>
      <c r="I45" s="113">
        <f t="shared" ref="I45" si="38">SUM(I42:I44)</f>
        <v>125</v>
      </c>
      <c r="J45" s="113">
        <f t="shared" ref="J45" si="39">SUM(J42:J44)</f>
        <v>108</v>
      </c>
      <c r="K45" s="113">
        <f t="shared" ref="K45" si="40">SUM(K42:K44)</f>
        <v>54</v>
      </c>
      <c r="L45" s="113">
        <f t="shared" ref="L45" si="41">SUM(L42:L44)</f>
        <v>23</v>
      </c>
      <c r="M45" s="113">
        <f t="shared" ref="M45" si="42">SUM(M42:M44)</f>
        <v>13</v>
      </c>
      <c r="N45" s="113">
        <f t="shared" ref="N45" si="43">SUM(N42:N44)</f>
        <v>0</v>
      </c>
      <c r="O45" s="113">
        <f t="shared" ref="O45" si="44">SUM(O42:O44)</f>
        <v>0</v>
      </c>
      <c r="P45" s="113">
        <f t="shared" ref="P45" si="45">SUM(P42:P44)</f>
        <v>0</v>
      </c>
      <c r="Q45" s="113">
        <f>SUM(Q42:Q44)</f>
        <v>428</v>
      </c>
      <c r="S45" s="102"/>
    </row>
    <row r="46" spans="2:19" s="71" customFormat="1" ht="52.5" hidden="1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S46" s="92"/>
    </row>
    <row r="47" spans="2:19" s="71" customFormat="1" ht="52.5" hidden="1">
      <c r="B47" s="67"/>
      <c r="C47" s="68" t="s">
        <v>34</v>
      </c>
      <c r="D47" s="68" t="s">
        <v>35</v>
      </c>
      <c r="E47" s="69" t="s">
        <v>36</v>
      </c>
      <c r="F47" s="69" t="s">
        <v>43</v>
      </c>
      <c r="G47" s="69" t="s">
        <v>44</v>
      </c>
      <c r="H47" s="69" t="s">
        <v>45</v>
      </c>
      <c r="I47" s="69" t="s">
        <v>46</v>
      </c>
      <c r="J47" s="69" t="s">
        <v>47</v>
      </c>
      <c r="K47" s="69" t="s">
        <v>48</v>
      </c>
      <c r="L47" s="69" t="s">
        <v>49</v>
      </c>
      <c r="M47" s="69" t="s">
        <v>50</v>
      </c>
      <c r="N47" s="69"/>
      <c r="O47" s="69"/>
      <c r="P47" s="69"/>
      <c r="Q47" s="70" t="s">
        <v>37</v>
      </c>
      <c r="S47" s="92"/>
    </row>
    <row r="48" spans="2:19" s="71" customFormat="1" ht="52.5" hidden="1">
      <c r="B48" s="72" t="s">
        <v>38</v>
      </c>
      <c r="C48" s="106" t="s">
        <v>51</v>
      </c>
      <c r="D48" s="73" t="s">
        <v>56</v>
      </c>
      <c r="E48" s="74"/>
      <c r="F48" s="112">
        <v>12</v>
      </c>
      <c r="G48" s="112">
        <v>24</v>
      </c>
      <c r="H48" s="112">
        <v>62</v>
      </c>
      <c r="I48" s="112">
        <v>116</v>
      </c>
      <c r="J48" s="112">
        <v>102</v>
      </c>
      <c r="K48" s="112">
        <v>50</v>
      </c>
      <c r="L48" s="112">
        <v>22</v>
      </c>
      <c r="M48" s="112">
        <v>12</v>
      </c>
      <c r="N48" s="75"/>
      <c r="O48" s="75"/>
      <c r="P48" s="75"/>
      <c r="Q48" s="76">
        <f>SUM(E48:P48)</f>
        <v>400</v>
      </c>
      <c r="S48" s="92"/>
    </row>
    <row r="49" spans="1:19" s="71" customFormat="1" ht="52.5" hidden="1">
      <c r="B49" s="72" t="s">
        <v>40</v>
      </c>
      <c r="C49" s="106" t="str">
        <f>+C48</f>
        <v>M-0324-KT-5141</v>
      </c>
      <c r="D49" s="74" t="str">
        <f>+D48</f>
        <v>WILD GINGER</v>
      </c>
      <c r="E49" s="74"/>
      <c r="F49" s="77">
        <f>+ROUND(F48*0.05,0)</f>
        <v>1</v>
      </c>
      <c r="G49" s="77">
        <f t="shared" ref="G49:M49" si="46">+ROUND(G48*0.05,0)</f>
        <v>1</v>
      </c>
      <c r="H49" s="77">
        <f t="shared" si="46"/>
        <v>3</v>
      </c>
      <c r="I49" s="77">
        <f t="shared" si="46"/>
        <v>6</v>
      </c>
      <c r="J49" s="77">
        <f t="shared" si="46"/>
        <v>5</v>
      </c>
      <c r="K49" s="77">
        <f t="shared" si="46"/>
        <v>3</v>
      </c>
      <c r="L49" s="77">
        <f t="shared" si="46"/>
        <v>1</v>
      </c>
      <c r="M49" s="77">
        <f t="shared" si="46"/>
        <v>1</v>
      </c>
      <c r="N49" s="77"/>
      <c r="O49" s="77"/>
      <c r="P49" s="77"/>
      <c r="Q49" s="76">
        <f>SUM(E49:P49)</f>
        <v>21</v>
      </c>
      <c r="S49" s="92"/>
    </row>
    <row r="50" spans="1:19" s="81" customFormat="1" ht="59.25" hidden="1">
      <c r="B50" s="107" t="s">
        <v>41</v>
      </c>
      <c r="C50" s="108"/>
      <c r="D50" s="108"/>
      <c r="E50" s="109"/>
      <c r="F50" s="109">
        <v>0</v>
      </c>
      <c r="G50" s="109">
        <v>1</v>
      </c>
      <c r="H50" s="109">
        <v>1</v>
      </c>
      <c r="I50" s="109">
        <v>3</v>
      </c>
      <c r="J50" s="109">
        <v>1</v>
      </c>
      <c r="K50" s="109">
        <v>1</v>
      </c>
      <c r="L50" s="109">
        <v>0</v>
      </c>
      <c r="M50" s="109">
        <v>0</v>
      </c>
      <c r="N50" s="110"/>
      <c r="O50" s="110"/>
      <c r="P50" s="110"/>
      <c r="Q50" s="111">
        <f>SUM(F50:P50)</f>
        <v>7</v>
      </c>
    </row>
    <row r="51" spans="1:19" s="81" customFormat="1" ht="52.5" hidden="1">
      <c r="B51" s="78" t="s">
        <v>42</v>
      </c>
      <c r="C51" s="78"/>
      <c r="D51" s="79" t="str">
        <f>+D49</f>
        <v>WILD GINGER</v>
      </c>
      <c r="E51" s="80"/>
      <c r="F51" s="113">
        <f>SUM(F48:F50)</f>
        <v>13</v>
      </c>
      <c r="G51" s="113">
        <f t="shared" ref="G51" si="47">SUM(G48:G50)</f>
        <v>26</v>
      </c>
      <c r="H51" s="113">
        <f t="shared" ref="H51" si="48">SUM(H48:H50)</f>
        <v>66</v>
      </c>
      <c r="I51" s="113">
        <f t="shared" ref="I51" si="49">SUM(I48:I50)</f>
        <v>125</v>
      </c>
      <c r="J51" s="113">
        <f t="shared" ref="J51" si="50">SUM(J48:J50)</f>
        <v>108</v>
      </c>
      <c r="K51" s="113">
        <f t="shared" ref="K51" si="51">SUM(K48:K50)</f>
        <v>54</v>
      </c>
      <c r="L51" s="113">
        <f t="shared" ref="L51" si="52">SUM(L48:L50)</f>
        <v>23</v>
      </c>
      <c r="M51" s="113">
        <f t="shared" ref="M51" si="53">SUM(M48:M50)</f>
        <v>13</v>
      </c>
      <c r="N51" s="113">
        <f t="shared" ref="N51" si="54">SUM(N48:N50)</f>
        <v>0</v>
      </c>
      <c r="O51" s="113">
        <f t="shared" ref="O51" si="55">SUM(O48:O50)</f>
        <v>0</v>
      </c>
      <c r="P51" s="113">
        <f t="shared" ref="P51" si="56">SUM(P48:P50)</f>
        <v>0</v>
      </c>
      <c r="Q51" s="113">
        <f>SUM(Q48:Q50)</f>
        <v>428</v>
      </c>
      <c r="S51" s="102"/>
    </row>
    <row r="52" spans="1:19" s="71" customFormat="1" ht="52.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S52" s="92"/>
    </row>
    <row r="53" spans="1:19" s="81" customFormat="1" ht="78" customHeight="1">
      <c r="B53" s="82" t="s">
        <v>57</v>
      </c>
      <c r="C53" s="83"/>
      <c r="D53" s="82"/>
      <c r="E53" s="84"/>
      <c r="F53" s="86"/>
      <c r="G53" s="86"/>
      <c r="H53" s="86">
        <f t="shared" ref="H53:Q53" si="57">H21</f>
        <v>0</v>
      </c>
      <c r="I53" s="86">
        <f t="shared" si="57"/>
        <v>0</v>
      </c>
      <c r="J53" s="86">
        <f t="shared" si="57"/>
        <v>3</v>
      </c>
      <c r="K53" s="86">
        <f t="shared" si="57"/>
        <v>0</v>
      </c>
      <c r="L53" s="86">
        <f t="shared" si="57"/>
        <v>0</v>
      </c>
      <c r="M53" s="86"/>
      <c r="N53" s="86"/>
      <c r="O53" s="86"/>
      <c r="P53" s="86"/>
      <c r="Q53" s="86">
        <f t="shared" si="57"/>
        <v>3</v>
      </c>
      <c r="S53" s="93"/>
    </row>
    <row r="54" spans="1:19" s="43" customFormat="1" ht="45">
      <c r="B54" s="44"/>
      <c r="C54" s="45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S54" s="94"/>
    </row>
    <row r="55" spans="1:19" s="71" customFormat="1" ht="76.900000000000006" customHeight="1">
      <c r="B55" s="146" t="s">
        <v>58</v>
      </c>
      <c r="C55" s="14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S55" s="92"/>
    </row>
    <row r="56" spans="1:19" s="19" customFormat="1" ht="120">
      <c r="A56" s="237" t="s">
        <v>59</v>
      </c>
      <c r="B56" s="237"/>
      <c r="C56" s="237"/>
      <c r="D56" s="57" t="s">
        <v>60</v>
      </c>
      <c r="E56" s="57" t="s">
        <v>61</v>
      </c>
      <c r="F56" s="57" t="s">
        <v>62</v>
      </c>
      <c r="G56" s="56" t="s">
        <v>63</v>
      </c>
      <c r="H56" s="56" t="s">
        <v>64</v>
      </c>
      <c r="I56" s="56" t="s">
        <v>65</v>
      </c>
      <c r="J56" s="56" t="s">
        <v>66</v>
      </c>
      <c r="K56" s="56" t="s">
        <v>67</v>
      </c>
      <c r="L56" s="56" t="s">
        <v>68</v>
      </c>
      <c r="M56" s="56" t="s">
        <v>69</v>
      </c>
      <c r="N56" s="234" t="s">
        <v>70</v>
      </c>
      <c r="O56" s="234"/>
      <c r="P56" s="234"/>
      <c r="Q56" s="234"/>
      <c r="S56" s="95"/>
    </row>
    <row r="57" spans="1:19" s="25" customFormat="1" ht="72.75" customHeight="1">
      <c r="A57" s="229" t="str">
        <f>$D$21</f>
        <v>BOTANICAL GARDEN</v>
      </c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S57" s="96"/>
    </row>
    <row r="58" spans="1:19" s="47" customFormat="1" ht="150.75" customHeight="1">
      <c r="A58" s="48">
        <v>1</v>
      </c>
      <c r="B58" s="226" t="str">
        <f>$L$11</f>
        <v>FRENCH TERRY_100% COTTON_SOLID_530_S0063</v>
      </c>
      <c r="C58" s="226"/>
      <c r="D58" s="61" t="s">
        <v>71</v>
      </c>
      <c r="E58" s="61" t="str">
        <f>$D$21</f>
        <v>BOTANICAL GARDEN</v>
      </c>
      <c r="F58" s="48" t="s">
        <v>46</v>
      </c>
      <c r="G58" s="62">
        <f>$Q$21</f>
        <v>3</v>
      </c>
      <c r="H58" s="63">
        <v>0.5</v>
      </c>
      <c r="I58" s="50">
        <f>H58*G58</f>
        <v>1.5</v>
      </c>
      <c r="J58" s="54">
        <f>I58*3.7%+(I58/30)*0.5</f>
        <v>8.0500000000000016E-2</v>
      </c>
      <c r="K58" s="54">
        <v>0</v>
      </c>
      <c r="L58" s="54">
        <v>0</v>
      </c>
      <c r="M58" s="103">
        <f>ROUNDUP(SUM(I58:L58),0)</f>
        <v>2</v>
      </c>
      <c r="N58" s="235"/>
      <c r="O58" s="236"/>
      <c r="P58" s="236"/>
      <c r="Q58" s="236"/>
      <c r="S58" s="97"/>
    </row>
    <row r="59" spans="1:19" s="25" customFormat="1" ht="47.25" hidden="1" customHeight="1">
      <c r="A59" s="229" t="s">
        <v>52</v>
      </c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S59" s="96"/>
    </row>
    <row r="60" spans="1:19" s="47" customFormat="1" ht="114" hidden="1" customHeight="1">
      <c r="A60" s="48">
        <v>3</v>
      </c>
      <c r="B60" s="226" t="str">
        <f>$L$11</f>
        <v>FRENCH TERRY_100% COTTON_SOLID_530_S0063</v>
      </c>
      <c r="C60" s="226"/>
      <c r="D60" s="61" t="s">
        <v>72</v>
      </c>
      <c r="E60" s="61" t="s">
        <v>73</v>
      </c>
      <c r="F60" s="48" t="s">
        <v>46</v>
      </c>
      <c r="G60" s="62">
        <f>$Q$27</f>
        <v>846</v>
      </c>
      <c r="H60" s="63">
        <v>0</v>
      </c>
      <c r="I60" s="50">
        <f>H60*G60</f>
        <v>0</v>
      </c>
      <c r="J60" s="54">
        <f>I60*1.8%+(I60/50)*0.5</f>
        <v>0</v>
      </c>
      <c r="K60" s="54">
        <v>3</v>
      </c>
      <c r="L60" s="54">
        <v>0</v>
      </c>
      <c r="M60" s="103">
        <f>ROUNDUP(SUM(I60:L60),0)</f>
        <v>3</v>
      </c>
      <c r="N60" s="227" t="s">
        <v>74</v>
      </c>
      <c r="O60" s="228"/>
      <c r="P60" s="228"/>
      <c r="Q60" s="228"/>
      <c r="S60" s="97"/>
    </row>
    <row r="61" spans="1:19" s="47" customFormat="1" ht="107.65" hidden="1" customHeight="1" thickBot="1">
      <c r="A61" s="48">
        <v>4</v>
      </c>
      <c r="B61" s="185" t="s">
        <v>75</v>
      </c>
      <c r="C61" s="185"/>
      <c r="D61" s="61" t="s">
        <v>76</v>
      </c>
      <c r="E61" s="61" t="str">
        <f>E60</f>
        <v>WHITE OVO STANDARD</v>
      </c>
      <c r="F61" s="48" t="s">
        <v>46</v>
      </c>
      <c r="G61" s="62">
        <f>G60</f>
        <v>846</v>
      </c>
      <c r="H61" s="63">
        <v>0</v>
      </c>
      <c r="I61" s="50">
        <f>H61*G61</f>
        <v>0</v>
      </c>
      <c r="J61" s="54">
        <f>I61*5%</f>
        <v>0</v>
      </c>
      <c r="K61" s="54">
        <v>0</v>
      </c>
      <c r="L61" s="54">
        <v>0</v>
      </c>
      <c r="M61" s="103">
        <f>ROUNDUP(SUM(I61:L61),0)</f>
        <v>0</v>
      </c>
      <c r="N61" s="227" t="s">
        <v>77</v>
      </c>
      <c r="O61" s="228"/>
      <c r="P61" s="228"/>
      <c r="Q61" s="228"/>
      <c r="S61" s="97"/>
    </row>
    <row r="62" spans="1:19" s="25" customFormat="1" ht="40.5" hidden="1">
      <c r="A62" s="229" t="str">
        <f>$D$33</f>
        <v>WHISPER WHITE</v>
      </c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S62" s="96"/>
    </row>
    <row r="63" spans="1:19" s="47" customFormat="1" ht="234.6" hidden="1" customHeight="1" thickBot="1">
      <c r="A63" s="48">
        <v>5</v>
      </c>
      <c r="B63" s="226" t="str">
        <f>$L$11</f>
        <v>FRENCH TERRY_100% COTTON_SOLID_530_S0063</v>
      </c>
      <c r="C63" s="226"/>
      <c r="D63" s="61" t="s">
        <v>72</v>
      </c>
      <c r="E63" s="61" t="str">
        <f>$D$33</f>
        <v>WHISPER WHITE</v>
      </c>
      <c r="F63" s="48" t="s">
        <v>46</v>
      </c>
      <c r="G63" s="62">
        <f>$Q$33</f>
        <v>639</v>
      </c>
      <c r="H63" s="63">
        <v>0</v>
      </c>
      <c r="I63" s="50">
        <f>H63*G63</f>
        <v>0</v>
      </c>
      <c r="J63" s="54">
        <f>I63*2%+(I63/40)*0.5</f>
        <v>0</v>
      </c>
      <c r="K63" s="54">
        <v>3</v>
      </c>
      <c r="L63" s="54">
        <v>0</v>
      </c>
      <c r="M63" s="103">
        <f>ROUNDUP(SUM(I63:L63),0)</f>
        <v>3</v>
      </c>
      <c r="N63" s="183" t="s">
        <v>78</v>
      </c>
      <c r="O63" s="184"/>
      <c r="P63" s="184"/>
      <c r="Q63" s="184"/>
      <c r="S63" s="97"/>
    </row>
    <row r="64" spans="1:19" s="47" customFormat="1" ht="250.5" hidden="1" customHeight="1" thickBot="1">
      <c r="A64" s="48">
        <v>6</v>
      </c>
      <c r="B64" s="185" t="s">
        <v>75</v>
      </c>
      <c r="C64" s="185"/>
      <c r="D64" s="61" t="s">
        <v>76</v>
      </c>
      <c r="E64" s="61" t="str">
        <f>E63</f>
        <v>WHISPER WHITE</v>
      </c>
      <c r="F64" s="48" t="s">
        <v>46</v>
      </c>
      <c r="G64" s="62">
        <f>G63</f>
        <v>639</v>
      </c>
      <c r="H64" s="63">
        <v>0</v>
      </c>
      <c r="I64" s="50">
        <f>H64*G64</f>
        <v>0</v>
      </c>
      <c r="J64" s="54">
        <f>I64*5%</f>
        <v>0</v>
      </c>
      <c r="K64" s="54">
        <v>0</v>
      </c>
      <c r="L64" s="54">
        <v>0</v>
      </c>
      <c r="M64" s="103">
        <f>ROUNDUP(SUM(I64:L64),0)</f>
        <v>0</v>
      </c>
      <c r="N64" s="183" t="s">
        <v>79</v>
      </c>
      <c r="O64" s="184"/>
      <c r="P64" s="184"/>
      <c r="Q64" s="184"/>
      <c r="S64" s="97"/>
    </row>
    <row r="65" spans="1:19" s="25" customFormat="1" ht="40.5" hidden="1">
      <c r="A65" s="229" t="str">
        <f>$D$39</f>
        <v>FLINT STONE</v>
      </c>
      <c r="B65" s="229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S65" s="96"/>
    </row>
    <row r="66" spans="1:19" s="47" customFormat="1" ht="231.6" hidden="1" customHeight="1" thickBot="1">
      <c r="A66" s="48">
        <v>7</v>
      </c>
      <c r="B66" s="226" t="str">
        <f>$L$11</f>
        <v>FRENCH TERRY_100% COTTON_SOLID_530_S0063</v>
      </c>
      <c r="C66" s="226"/>
      <c r="D66" s="61" t="s">
        <v>72</v>
      </c>
      <c r="E66" s="61" t="str">
        <f>$D$39</f>
        <v>FLINT STONE</v>
      </c>
      <c r="F66" s="48" t="s">
        <v>46</v>
      </c>
      <c r="G66" s="62">
        <f>$Q$39</f>
        <v>639</v>
      </c>
      <c r="H66" s="63">
        <v>0</v>
      </c>
      <c r="I66" s="50">
        <f>H66*G66</f>
        <v>0</v>
      </c>
      <c r="J66" s="54">
        <f>I66*0.5%+(I66/50)*0.5</f>
        <v>0</v>
      </c>
      <c r="K66" s="54">
        <v>3</v>
      </c>
      <c r="L66" s="54">
        <v>0</v>
      </c>
      <c r="M66" s="103">
        <f>ROUNDUP(SUM(I66:L66),0)</f>
        <v>3</v>
      </c>
      <c r="N66" s="183" t="s">
        <v>80</v>
      </c>
      <c r="O66" s="184"/>
      <c r="P66" s="184"/>
      <c r="Q66" s="184"/>
      <c r="S66" s="97"/>
    </row>
    <row r="67" spans="1:19" s="47" customFormat="1" ht="269.10000000000002" hidden="1" customHeight="1" thickBot="1">
      <c r="A67" s="48">
        <v>8</v>
      </c>
      <c r="B67" s="185" t="s">
        <v>75</v>
      </c>
      <c r="C67" s="185"/>
      <c r="D67" s="61" t="s">
        <v>76</v>
      </c>
      <c r="E67" s="61" t="str">
        <f>E66</f>
        <v>FLINT STONE</v>
      </c>
      <c r="F67" s="48" t="s">
        <v>46</v>
      </c>
      <c r="G67" s="62">
        <f>G66</f>
        <v>639</v>
      </c>
      <c r="H67" s="63">
        <v>0</v>
      </c>
      <c r="I67" s="50">
        <f>H67*G67</f>
        <v>0</v>
      </c>
      <c r="J67" s="54">
        <f>I67*5%</f>
        <v>0</v>
      </c>
      <c r="K67" s="54">
        <v>0</v>
      </c>
      <c r="L67" s="54">
        <v>0</v>
      </c>
      <c r="M67" s="103">
        <f>ROUNDUP(SUM(I67:L67),0)</f>
        <v>0</v>
      </c>
      <c r="N67" s="183" t="s">
        <v>81</v>
      </c>
      <c r="O67" s="184"/>
      <c r="P67" s="184"/>
      <c r="Q67" s="184"/>
      <c r="S67" s="97"/>
    </row>
    <row r="68" spans="1:19" s="25" customFormat="1" ht="40.5" hidden="1">
      <c r="A68" s="229" t="str">
        <f>+D42</f>
        <v>BRONZE GREEN</v>
      </c>
      <c r="B68" s="229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S68" s="96"/>
    </row>
    <row r="69" spans="1:19" s="47" customFormat="1" ht="116.65" hidden="1" customHeight="1" thickBot="1">
      <c r="A69" s="48">
        <v>7</v>
      </c>
      <c r="B69" s="226" t="str">
        <f>$L$11</f>
        <v>FRENCH TERRY_100% COTTON_SOLID_530_S0063</v>
      </c>
      <c r="C69" s="226"/>
      <c r="D69" s="61" t="s">
        <v>72</v>
      </c>
      <c r="E69" s="61" t="str">
        <f>+A68</f>
        <v>BRONZE GREEN</v>
      </c>
      <c r="F69" s="48" t="s">
        <v>46</v>
      </c>
      <c r="G69" s="62">
        <f>+Q45</f>
        <v>428</v>
      </c>
      <c r="H69" s="63">
        <v>0</v>
      </c>
      <c r="I69" s="50">
        <f>H69*G69</f>
        <v>0</v>
      </c>
      <c r="J69" s="54">
        <f>I69*0.7%+(I69/50)*0.5</f>
        <v>0</v>
      </c>
      <c r="K69" s="54">
        <v>3</v>
      </c>
      <c r="L69" s="54">
        <v>0</v>
      </c>
      <c r="M69" s="103">
        <f>ROUNDUP(SUM(I69:L69),0)</f>
        <v>3</v>
      </c>
      <c r="N69" s="183" t="s">
        <v>82</v>
      </c>
      <c r="O69" s="184"/>
      <c r="P69" s="184"/>
      <c r="Q69" s="184"/>
      <c r="S69" s="97"/>
    </row>
    <row r="70" spans="1:19" s="47" customFormat="1" ht="70.150000000000006" hidden="1" customHeight="1" thickBot="1">
      <c r="A70" s="48">
        <v>8</v>
      </c>
      <c r="B70" s="185" t="s">
        <v>75</v>
      </c>
      <c r="C70" s="185"/>
      <c r="D70" s="61" t="s">
        <v>76</v>
      </c>
      <c r="E70" s="61" t="str">
        <f>E69</f>
        <v>BRONZE GREEN</v>
      </c>
      <c r="F70" s="48" t="s">
        <v>46</v>
      </c>
      <c r="G70" s="62">
        <f>G69</f>
        <v>428</v>
      </c>
      <c r="H70" s="63">
        <v>0</v>
      </c>
      <c r="I70" s="50">
        <f>H70*G70</f>
        <v>0</v>
      </c>
      <c r="J70" s="54">
        <f>I70*5%</f>
        <v>0</v>
      </c>
      <c r="K70" s="54">
        <v>0</v>
      </c>
      <c r="L70" s="54">
        <v>0</v>
      </c>
      <c r="M70" s="103">
        <f>ROUNDUP(SUM(I70:L70),0)</f>
        <v>0</v>
      </c>
      <c r="N70" s="183" t="s">
        <v>83</v>
      </c>
      <c r="O70" s="184"/>
      <c r="P70" s="184"/>
      <c r="Q70" s="184"/>
      <c r="S70" s="97"/>
    </row>
    <row r="71" spans="1:19" s="25" customFormat="1" ht="40.5" hidden="1">
      <c r="A71" s="229" t="str">
        <f>+D48</f>
        <v>WILD GINGER</v>
      </c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S71" s="96"/>
    </row>
    <row r="72" spans="1:19" s="47" customFormat="1" ht="125.65" hidden="1" customHeight="1" thickBot="1">
      <c r="A72" s="48">
        <v>9</v>
      </c>
      <c r="B72" s="226" t="str">
        <f>$L$11</f>
        <v>FRENCH TERRY_100% COTTON_SOLID_530_S0063</v>
      </c>
      <c r="C72" s="226"/>
      <c r="D72" s="61" t="s">
        <v>72</v>
      </c>
      <c r="E72" s="61" t="str">
        <f>$D$51</f>
        <v>WILD GINGER</v>
      </c>
      <c r="F72" s="48" t="s">
        <v>46</v>
      </c>
      <c r="G72" s="62">
        <f>$Q$51</f>
        <v>428</v>
      </c>
      <c r="H72" s="63">
        <v>0</v>
      </c>
      <c r="I72" s="50">
        <f>H72*G72</f>
        <v>0</v>
      </c>
      <c r="J72" s="54">
        <f>I72*0.6%+(I72/50)*0.5</f>
        <v>0</v>
      </c>
      <c r="K72" s="54">
        <v>3</v>
      </c>
      <c r="L72" s="54">
        <v>0</v>
      </c>
      <c r="M72" s="103">
        <f>ROUNDUP(SUM(I72:L72),0)</f>
        <v>3</v>
      </c>
      <c r="N72" s="183" t="s">
        <v>84</v>
      </c>
      <c r="O72" s="184"/>
      <c r="P72" s="184"/>
      <c r="Q72" s="184"/>
      <c r="S72" s="97"/>
    </row>
    <row r="73" spans="1:19" s="47" customFormat="1" ht="1.5" hidden="1" customHeight="1">
      <c r="A73" s="48">
        <v>10</v>
      </c>
      <c r="B73" s="185" t="s">
        <v>75</v>
      </c>
      <c r="C73" s="185"/>
      <c r="D73" s="61" t="s">
        <v>76</v>
      </c>
      <c r="E73" s="61" t="str">
        <f>E72</f>
        <v>WILD GINGER</v>
      </c>
      <c r="F73" s="48" t="s">
        <v>46</v>
      </c>
      <c r="G73" s="62">
        <f>G72</f>
        <v>428</v>
      </c>
      <c r="H73" s="63">
        <v>0</v>
      </c>
      <c r="I73" s="50">
        <f>H73*G73</f>
        <v>0</v>
      </c>
      <c r="J73" s="54">
        <f>I73*5%</f>
        <v>0</v>
      </c>
      <c r="K73" s="54">
        <v>0</v>
      </c>
      <c r="L73" s="54">
        <v>0</v>
      </c>
      <c r="M73" s="103">
        <f>ROUNDUP(SUM(I73:L73),0)</f>
        <v>0</v>
      </c>
      <c r="N73" s="183" t="s">
        <v>85</v>
      </c>
      <c r="O73" s="184"/>
      <c r="P73" s="184"/>
      <c r="Q73" s="184"/>
      <c r="S73" s="97"/>
    </row>
    <row r="74" spans="1:19" s="71" customFormat="1" ht="76.900000000000006" customHeight="1" thickBot="1">
      <c r="B74" s="146" t="s">
        <v>86</v>
      </c>
      <c r="C74" s="141"/>
      <c r="D74" s="21"/>
      <c r="E74" s="21"/>
      <c r="F74" s="20"/>
      <c r="G74" s="22"/>
      <c r="H74" s="20"/>
      <c r="I74" s="20"/>
      <c r="J74" s="20"/>
      <c r="K74" s="20"/>
      <c r="L74" s="20"/>
      <c r="M74" s="20"/>
      <c r="N74" s="20"/>
      <c r="O74" s="20"/>
      <c r="P74" s="20"/>
      <c r="Q74" s="23"/>
      <c r="S74" s="92"/>
    </row>
    <row r="75" spans="1:19" s="31" customFormat="1" ht="72">
      <c r="A75" s="231" t="s">
        <v>87</v>
      </c>
      <c r="B75" s="232"/>
      <c r="C75" s="232"/>
      <c r="D75" s="232"/>
      <c r="E75" s="233"/>
      <c r="F75" s="35" t="s">
        <v>88</v>
      </c>
      <c r="G75" s="35" t="s">
        <v>89</v>
      </c>
      <c r="H75" s="187" t="s">
        <v>90</v>
      </c>
      <c r="I75" s="188"/>
      <c r="J75" s="36" t="s">
        <v>62</v>
      </c>
      <c r="K75" s="35" t="s">
        <v>91</v>
      </c>
      <c r="L75" s="35" t="s">
        <v>92</v>
      </c>
      <c r="M75" s="37" t="s">
        <v>93</v>
      </c>
      <c r="N75" s="37" t="s">
        <v>94</v>
      </c>
      <c r="O75" s="37" t="s">
        <v>95</v>
      </c>
      <c r="P75" s="187" t="s">
        <v>96</v>
      </c>
      <c r="Q75" s="230"/>
      <c r="S75" s="98"/>
    </row>
    <row r="76" spans="1:19" s="10" customFormat="1" ht="75.400000000000006" customHeight="1">
      <c r="A76" s="58">
        <f>ROW()-ROW($A$75)</f>
        <v>1</v>
      </c>
      <c r="B76" s="186" t="s">
        <v>97</v>
      </c>
      <c r="C76" s="186"/>
      <c r="D76" s="186"/>
      <c r="E76" s="186"/>
      <c r="F76" s="139" t="s">
        <v>39</v>
      </c>
      <c r="G76" s="139" t="s">
        <v>39</v>
      </c>
      <c r="H76" s="189" t="str">
        <f>$D$21</f>
        <v>BOTANICAL GARDEN</v>
      </c>
      <c r="I76" s="190"/>
      <c r="J76" s="53" t="s">
        <v>98</v>
      </c>
      <c r="K76" s="53">
        <f>+$Q$21</f>
        <v>3</v>
      </c>
      <c r="L76" s="60">
        <f>220/4500</f>
        <v>4.8888888888888891E-2</v>
      </c>
      <c r="M76" s="59">
        <f>K76*L76</f>
        <v>0.14666666666666667</v>
      </c>
      <c r="N76" s="59"/>
      <c r="O76" s="55">
        <f t="shared" ref="O76" si="58">ROUNDUP(N76+M76,0)</f>
        <v>1</v>
      </c>
      <c r="P76" s="181"/>
      <c r="Q76" s="182"/>
      <c r="S76" s="90"/>
    </row>
    <row r="77" spans="1:19" s="10" customFormat="1" ht="75.400000000000006" customHeight="1">
      <c r="A77" s="58">
        <f t="shared" ref="A77:A81" si="59">ROW()-ROW($A$75)</f>
        <v>2</v>
      </c>
      <c r="B77" s="186" t="s">
        <v>99</v>
      </c>
      <c r="C77" s="186"/>
      <c r="D77" s="186"/>
      <c r="E77" s="186"/>
      <c r="F77" s="139" t="s">
        <v>52</v>
      </c>
      <c r="G77" s="139" t="s">
        <v>52</v>
      </c>
      <c r="H77" s="189" t="str">
        <f t="shared" ref="H77:H81" si="60">$D$21</f>
        <v>BOTANICAL GARDEN</v>
      </c>
      <c r="I77" s="190"/>
      <c r="J77" s="53" t="s">
        <v>100</v>
      </c>
      <c r="K77" s="53">
        <f t="shared" ref="K77:K81" si="61">+$Q$21</f>
        <v>3</v>
      </c>
      <c r="L77" s="60">
        <v>1</v>
      </c>
      <c r="M77" s="59">
        <f t="shared" ref="M77" si="62">K77*L77</f>
        <v>3</v>
      </c>
      <c r="N77" s="59"/>
      <c r="O77" s="55">
        <f t="shared" ref="O77" si="63">ROUNDUP(N77+M77,0)</f>
        <v>3</v>
      </c>
      <c r="P77" s="181"/>
      <c r="Q77" s="182"/>
      <c r="S77" s="90"/>
    </row>
    <row r="78" spans="1:19" s="10" customFormat="1" ht="75.400000000000006" customHeight="1">
      <c r="A78" s="58">
        <f t="shared" si="59"/>
        <v>3</v>
      </c>
      <c r="B78" s="186" t="s">
        <v>101</v>
      </c>
      <c r="C78" s="186"/>
      <c r="D78" s="186"/>
      <c r="E78" s="186"/>
      <c r="F78" s="139" t="s">
        <v>52</v>
      </c>
      <c r="G78" s="139" t="s">
        <v>52</v>
      </c>
      <c r="H78" s="189" t="str">
        <f t="shared" si="60"/>
        <v>BOTANICAL GARDEN</v>
      </c>
      <c r="I78" s="190"/>
      <c r="J78" s="53" t="s">
        <v>100</v>
      </c>
      <c r="K78" s="53">
        <f t="shared" si="61"/>
        <v>3</v>
      </c>
      <c r="L78" s="60">
        <v>1</v>
      </c>
      <c r="M78" s="59">
        <f t="shared" ref="M78" si="64">K78*L78</f>
        <v>3</v>
      </c>
      <c r="N78" s="59"/>
      <c r="O78" s="55">
        <f t="shared" ref="O78" si="65">ROUNDUP(N78+M78,0)</f>
        <v>3</v>
      </c>
      <c r="P78" s="181"/>
      <c r="Q78" s="182"/>
      <c r="S78" s="90"/>
    </row>
    <row r="79" spans="1:19" s="10" customFormat="1" ht="75.400000000000006" customHeight="1">
      <c r="A79" s="58">
        <f t="shared" si="59"/>
        <v>4</v>
      </c>
      <c r="B79" s="266" t="s">
        <v>102</v>
      </c>
      <c r="C79" s="267"/>
      <c r="D79" s="267"/>
      <c r="E79" s="268"/>
      <c r="F79" s="139" t="s">
        <v>52</v>
      </c>
      <c r="G79" s="139" t="s">
        <v>52</v>
      </c>
      <c r="H79" s="157" t="str">
        <f t="shared" si="60"/>
        <v>BOTANICAL GARDEN</v>
      </c>
      <c r="I79" s="158"/>
      <c r="J79" s="53" t="s">
        <v>100</v>
      </c>
      <c r="K79" s="53">
        <f t="shared" si="61"/>
        <v>3</v>
      </c>
      <c r="L79" s="60">
        <v>1</v>
      </c>
      <c r="M79" s="59">
        <f t="shared" ref="M79" si="66">K79*L79</f>
        <v>3</v>
      </c>
      <c r="N79" s="59"/>
      <c r="O79" s="55">
        <f t="shared" ref="O79" si="67">ROUNDUP(N79+M79,0)</f>
        <v>3</v>
      </c>
      <c r="P79" s="181"/>
      <c r="Q79" s="182"/>
      <c r="S79" s="90"/>
    </row>
    <row r="80" spans="1:19" s="10" customFormat="1" ht="75.400000000000006" customHeight="1">
      <c r="A80" s="58">
        <f t="shared" si="59"/>
        <v>5</v>
      </c>
      <c r="B80" s="266" t="s">
        <v>103</v>
      </c>
      <c r="C80" s="267"/>
      <c r="D80" s="267"/>
      <c r="E80" s="268"/>
      <c r="F80" s="139" t="s">
        <v>52</v>
      </c>
      <c r="G80" s="139" t="s">
        <v>52</v>
      </c>
      <c r="H80" s="157" t="str">
        <f t="shared" si="60"/>
        <v>BOTANICAL GARDEN</v>
      </c>
      <c r="I80" s="158"/>
      <c r="J80" s="53" t="s">
        <v>100</v>
      </c>
      <c r="K80" s="53">
        <f t="shared" si="61"/>
        <v>3</v>
      </c>
      <c r="L80" s="60">
        <v>1</v>
      </c>
      <c r="M80" s="59">
        <f t="shared" ref="M80" si="68">K80*L80</f>
        <v>3</v>
      </c>
      <c r="N80" s="59"/>
      <c r="O80" s="55">
        <f t="shared" ref="O80" si="69">ROUNDUP(N80+M80,0)</f>
        <v>3</v>
      </c>
      <c r="P80" s="181"/>
      <c r="Q80" s="182"/>
      <c r="S80" s="90"/>
    </row>
    <row r="81" spans="1:19" s="10" customFormat="1" ht="75.400000000000006" customHeight="1">
      <c r="A81" s="58">
        <f t="shared" si="59"/>
        <v>6</v>
      </c>
      <c r="B81" s="266" t="s">
        <v>104</v>
      </c>
      <c r="C81" s="267"/>
      <c r="D81" s="267"/>
      <c r="E81" s="268"/>
      <c r="F81" s="139" t="s">
        <v>52</v>
      </c>
      <c r="G81" s="139" t="s">
        <v>52</v>
      </c>
      <c r="H81" s="157" t="str">
        <f t="shared" si="60"/>
        <v>BOTANICAL GARDEN</v>
      </c>
      <c r="I81" s="158"/>
      <c r="J81" s="53" t="s">
        <v>100</v>
      </c>
      <c r="K81" s="53">
        <f t="shared" si="61"/>
        <v>3</v>
      </c>
      <c r="L81" s="60">
        <v>1</v>
      </c>
      <c r="M81" s="59">
        <f t="shared" ref="M81" si="70">K81*L81</f>
        <v>3</v>
      </c>
      <c r="N81" s="59"/>
      <c r="O81" s="55">
        <f t="shared" ref="O81" si="71">ROUNDUP(N81+M81,0)</f>
        <v>3</v>
      </c>
      <c r="P81" s="181"/>
      <c r="Q81" s="182"/>
      <c r="S81" s="90"/>
    </row>
    <row r="82" spans="1:19" s="71" customFormat="1" ht="67.150000000000006" customHeight="1">
      <c r="B82" s="146" t="s">
        <v>105</v>
      </c>
      <c r="C82" s="141"/>
      <c r="D82" s="21"/>
      <c r="E82" s="21"/>
      <c r="F82" s="20"/>
      <c r="G82" s="22"/>
      <c r="H82" s="20"/>
      <c r="I82" s="20"/>
      <c r="J82" s="146" t="s">
        <v>106</v>
      </c>
      <c r="K82" s="20"/>
      <c r="L82" s="20"/>
      <c r="M82" s="20"/>
      <c r="N82" s="20"/>
      <c r="O82" s="20"/>
      <c r="P82" s="20"/>
      <c r="Q82" s="23"/>
      <c r="S82" s="92"/>
    </row>
    <row r="83" spans="1:19" s="153" customFormat="1" ht="123.75" customHeight="1">
      <c r="A83" s="153">
        <v>1</v>
      </c>
      <c r="B83" s="155" t="s">
        <v>107</v>
      </c>
      <c r="C83" s="239" t="s">
        <v>108</v>
      </c>
      <c r="D83" s="239"/>
      <c r="E83" s="239"/>
      <c r="F83" s="239"/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S83" s="154"/>
    </row>
    <row r="84" spans="1:19" s="10" customFormat="1" ht="49.5" hidden="1" customHeight="1">
      <c r="A84" s="38"/>
      <c r="B84" s="191" t="s">
        <v>109</v>
      </c>
      <c r="C84" s="192"/>
      <c r="D84" s="192"/>
      <c r="E84" s="192"/>
      <c r="F84" s="192"/>
      <c r="G84" s="192"/>
      <c r="H84" s="192"/>
      <c r="I84" s="195"/>
      <c r="J84" s="26"/>
      <c r="K84" s="14"/>
      <c r="L84" s="14"/>
      <c r="M84" s="26"/>
      <c r="N84" s="26"/>
      <c r="O84" s="26"/>
      <c r="P84" s="26"/>
      <c r="Q84" s="26"/>
      <c r="S84" s="90"/>
    </row>
    <row r="85" spans="1:19" s="10" customFormat="1" ht="49.5" hidden="1" customHeight="1">
      <c r="A85" s="38"/>
      <c r="B85" s="210" t="s">
        <v>90</v>
      </c>
      <c r="C85" s="211"/>
      <c r="D85" s="201" t="s">
        <v>110</v>
      </c>
      <c r="E85" s="202"/>
      <c r="F85" s="202"/>
      <c r="G85" s="202"/>
      <c r="H85" s="202"/>
      <c r="I85" s="203"/>
      <c r="J85" s="26"/>
      <c r="K85" s="26"/>
      <c r="L85" s="26"/>
      <c r="M85" s="26"/>
      <c r="N85" s="26"/>
      <c r="O85" s="26"/>
      <c r="P85" s="26"/>
      <c r="Q85" s="26"/>
      <c r="S85" s="90"/>
    </row>
    <row r="86" spans="1:19" s="2" customFormat="1" ht="168.75" hidden="1" customHeight="1">
      <c r="A86" s="104"/>
      <c r="B86" s="238" t="str">
        <f>$D$21</f>
        <v>BOTANICAL GARDEN</v>
      </c>
      <c r="C86" s="238"/>
      <c r="D86" s="204" t="s">
        <v>111</v>
      </c>
      <c r="E86" s="205"/>
      <c r="F86" s="205"/>
      <c r="G86" s="205"/>
      <c r="H86" s="205"/>
      <c r="I86" s="206"/>
      <c r="J86" s="4"/>
      <c r="K86" s="4"/>
      <c r="L86" s="4"/>
      <c r="M86" s="4"/>
      <c r="N86" s="4"/>
      <c r="O86" s="4"/>
      <c r="S86" s="88"/>
    </row>
    <row r="87" spans="1:19" s="3" customFormat="1" ht="82.5" hidden="1" customHeight="1">
      <c r="A87" s="116"/>
      <c r="B87" s="191" t="s">
        <v>112</v>
      </c>
      <c r="C87" s="192"/>
      <c r="D87" s="193"/>
      <c r="E87" s="193"/>
      <c r="F87" s="193"/>
      <c r="G87" s="193"/>
      <c r="H87" s="193"/>
      <c r="I87" s="194"/>
      <c r="J87" s="6"/>
      <c r="K87" s="6"/>
      <c r="L87" s="6"/>
      <c r="M87" s="4"/>
      <c r="N87" s="6"/>
      <c r="O87" s="6"/>
      <c r="S87" s="117"/>
    </row>
    <row r="88" spans="1:19" s="2" customFormat="1" ht="91.5" hidden="1" customHeight="1">
      <c r="A88" s="104"/>
      <c r="B88" s="207"/>
      <c r="C88" s="208"/>
      <c r="D88" s="39" t="s">
        <v>44</v>
      </c>
      <c r="E88" s="39" t="s">
        <v>45</v>
      </c>
      <c r="F88" s="39" t="s">
        <v>46</v>
      </c>
      <c r="G88" s="39" t="s">
        <v>47</v>
      </c>
      <c r="H88" s="39" t="s">
        <v>48</v>
      </c>
      <c r="I88" s="39" t="s">
        <v>113</v>
      </c>
      <c r="J88" s="4"/>
      <c r="K88" s="4"/>
      <c r="L88" s="4"/>
      <c r="M88" s="4"/>
      <c r="N88" s="4"/>
      <c r="O88" s="4"/>
      <c r="S88" s="88"/>
    </row>
    <row r="89" spans="1:19" s="2" customFormat="1" ht="258.75" hidden="1" customHeight="1">
      <c r="A89" s="104"/>
      <c r="B89" s="196" t="s">
        <v>114</v>
      </c>
      <c r="C89" s="197"/>
      <c r="D89" s="138" t="s">
        <v>115</v>
      </c>
      <c r="E89" s="138" t="s">
        <v>115</v>
      </c>
      <c r="F89" s="138" t="s">
        <v>116</v>
      </c>
      <c r="G89" s="138" t="s">
        <v>115</v>
      </c>
      <c r="H89" s="138" t="s">
        <v>115</v>
      </c>
      <c r="I89" s="138" t="s">
        <v>115</v>
      </c>
      <c r="J89" s="4"/>
      <c r="K89" s="4"/>
      <c r="L89" s="4"/>
      <c r="M89" s="4"/>
      <c r="N89" s="4"/>
      <c r="O89" s="4"/>
      <c r="S89" s="88"/>
    </row>
    <row r="90" spans="1:19" s="2" customFormat="1" ht="258.75" hidden="1" customHeight="1">
      <c r="A90" s="104"/>
      <c r="B90" s="196" t="s">
        <v>117</v>
      </c>
      <c r="C90" s="197"/>
      <c r="D90" s="138" t="s">
        <v>115</v>
      </c>
      <c r="E90" s="138" t="s">
        <v>115</v>
      </c>
      <c r="F90" s="138" t="s">
        <v>118</v>
      </c>
      <c r="G90" s="138" t="s">
        <v>115</v>
      </c>
      <c r="H90" s="138" t="s">
        <v>115</v>
      </c>
      <c r="I90" s="138" t="s">
        <v>115</v>
      </c>
      <c r="J90" s="4"/>
      <c r="K90" s="4"/>
      <c r="L90" s="4"/>
      <c r="M90" s="4"/>
      <c r="N90" s="4"/>
      <c r="O90" s="4"/>
      <c r="S90" s="88"/>
    </row>
    <row r="91" spans="1:19" s="10" customFormat="1" ht="33">
      <c r="S91" s="90"/>
    </row>
    <row r="92" spans="1:19" s="10" customFormat="1" ht="12.75" customHeight="1">
      <c r="A92" s="38"/>
      <c r="B92" s="38"/>
      <c r="C92" s="38"/>
      <c r="D92" s="38"/>
      <c r="E92" s="38"/>
      <c r="F92" s="38"/>
      <c r="G92" s="38"/>
      <c r="H92" s="38"/>
      <c r="I92" s="38"/>
      <c r="J92" s="26"/>
      <c r="K92" s="26"/>
      <c r="L92" s="26"/>
      <c r="M92" s="26"/>
      <c r="N92" s="26"/>
      <c r="O92" s="26"/>
      <c r="P92" s="26"/>
      <c r="Q92" s="26"/>
      <c r="S92" s="90"/>
    </row>
    <row r="93" spans="1:19" s="153" customFormat="1" ht="92.25" customHeight="1">
      <c r="A93" s="150">
        <v>2</v>
      </c>
      <c r="B93" s="155" t="s">
        <v>119</v>
      </c>
      <c r="C93" s="150" t="s">
        <v>120</v>
      </c>
      <c r="D93" s="150"/>
      <c r="E93" s="150"/>
      <c r="F93" s="150"/>
      <c r="G93" s="151"/>
      <c r="H93" s="151"/>
      <c r="I93" s="151"/>
      <c r="J93" s="151"/>
      <c r="K93" s="152"/>
      <c r="L93" s="152"/>
      <c r="M93" s="151"/>
      <c r="N93" s="151"/>
      <c r="O93" s="151"/>
      <c r="P93" s="151"/>
      <c r="Q93" s="151"/>
      <c r="S93" s="154"/>
    </row>
    <row r="94" spans="1:19" s="10" customFormat="1" ht="65.25" hidden="1" customHeight="1">
      <c r="A94" s="38"/>
      <c r="B94" s="191" t="s">
        <v>109</v>
      </c>
      <c r="C94" s="192"/>
      <c r="D94" s="192"/>
      <c r="E94" s="192"/>
      <c r="F94" s="192"/>
      <c r="G94" s="192"/>
      <c r="H94" s="192"/>
      <c r="I94" s="195"/>
      <c r="J94" s="26"/>
      <c r="K94" s="14"/>
      <c r="L94" s="14"/>
      <c r="M94" s="26"/>
      <c r="N94" s="26"/>
      <c r="O94" s="26"/>
      <c r="P94" s="26"/>
      <c r="Q94" s="26"/>
      <c r="S94" s="90"/>
    </row>
    <row r="95" spans="1:19" s="10" customFormat="1" ht="63" hidden="1" customHeight="1">
      <c r="A95" s="38"/>
      <c r="B95" s="210" t="s">
        <v>90</v>
      </c>
      <c r="C95" s="211"/>
      <c r="D95" s="201" t="s">
        <v>121</v>
      </c>
      <c r="E95" s="202"/>
      <c r="F95" s="202"/>
      <c r="G95" s="202"/>
      <c r="H95" s="202"/>
      <c r="I95" s="203"/>
      <c r="J95" s="26"/>
      <c r="K95" s="26"/>
      <c r="L95" s="26"/>
      <c r="M95" s="26"/>
      <c r="N95" s="26"/>
      <c r="O95" s="26"/>
      <c r="P95" s="26"/>
      <c r="Q95" s="26"/>
      <c r="S95" s="90"/>
    </row>
    <row r="96" spans="1:19" s="10" customFormat="1" ht="94.5" hidden="1" customHeight="1">
      <c r="A96" s="38"/>
      <c r="B96" s="209" t="str">
        <f>$D$21</f>
        <v>BOTANICAL GARDEN</v>
      </c>
      <c r="C96" s="209" t="str">
        <f t="shared" ref="C96" si="72">$E$58</f>
        <v>BOTANICAL GARDEN</v>
      </c>
      <c r="D96" s="204" t="s">
        <v>122</v>
      </c>
      <c r="E96" s="205"/>
      <c r="F96" s="205"/>
      <c r="G96" s="205"/>
      <c r="H96" s="205"/>
      <c r="I96" s="206"/>
      <c r="J96" s="26"/>
      <c r="K96" s="26"/>
      <c r="L96" s="26"/>
      <c r="M96" s="26"/>
      <c r="N96" s="26"/>
      <c r="O96" s="26"/>
      <c r="S96" s="90"/>
    </row>
    <row r="97" spans="1:19" s="10" customFormat="1" ht="54" hidden="1" customHeight="1">
      <c r="A97" s="38"/>
      <c r="B97" s="64"/>
      <c r="C97" s="65"/>
      <c r="D97" s="66"/>
      <c r="E97" s="51"/>
      <c r="F97" s="51"/>
      <c r="G97" s="51"/>
      <c r="H97" s="51"/>
      <c r="I97" s="52"/>
      <c r="J97" s="26"/>
      <c r="K97" s="26"/>
      <c r="L97" s="26"/>
      <c r="M97" s="26"/>
      <c r="N97" s="26"/>
      <c r="O97" s="26"/>
      <c r="S97" s="90"/>
    </row>
    <row r="98" spans="1:19" s="10" customFormat="1" ht="59.25" hidden="1" customHeight="1">
      <c r="A98" s="38"/>
      <c r="B98" s="191" t="s">
        <v>123</v>
      </c>
      <c r="C98" s="192"/>
      <c r="D98" s="192"/>
      <c r="E98" s="192"/>
      <c r="F98" s="192"/>
      <c r="G98" s="192"/>
      <c r="H98" s="192"/>
      <c r="I98" s="195"/>
      <c r="J98" s="26"/>
      <c r="K98" s="26"/>
      <c r="L98" s="26"/>
      <c r="S98" s="90"/>
    </row>
    <row r="99" spans="1:19" s="10" customFormat="1" ht="56.25" hidden="1" customHeight="1">
      <c r="A99" s="38"/>
      <c r="B99" s="207"/>
      <c r="C99" s="208"/>
      <c r="D99" s="39" t="s">
        <v>44</v>
      </c>
      <c r="E99" s="39" t="s">
        <v>45</v>
      </c>
      <c r="F99" s="39" t="s">
        <v>46</v>
      </c>
      <c r="G99" s="39" t="s">
        <v>47</v>
      </c>
      <c r="H99" s="39" t="s">
        <v>48</v>
      </c>
      <c r="I99" s="39" t="s">
        <v>113</v>
      </c>
      <c r="J99" s="26"/>
      <c r="S99" s="90"/>
    </row>
    <row r="100" spans="1:19" s="10" customFormat="1" ht="232.5" hidden="1" customHeight="1">
      <c r="A100" s="38"/>
      <c r="B100" s="269" t="s">
        <v>124</v>
      </c>
      <c r="C100" s="269"/>
      <c r="D100" s="138" t="s">
        <v>115</v>
      </c>
      <c r="E100" s="138" t="s">
        <v>115</v>
      </c>
      <c r="F100" s="138" t="s">
        <v>125</v>
      </c>
      <c r="G100" s="138" t="s">
        <v>115</v>
      </c>
      <c r="H100" s="138" t="s">
        <v>115</v>
      </c>
      <c r="I100" s="138" t="s">
        <v>115</v>
      </c>
      <c r="J100" s="26"/>
      <c r="S100" s="90"/>
    </row>
    <row r="101" spans="1:19" s="10" customFormat="1" ht="232.5" hidden="1" customHeight="1">
      <c r="A101" s="38"/>
      <c r="B101" s="269" t="s">
        <v>126</v>
      </c>
      <c r="C101" s="269"/>
      <c r="D101" s="138" t="s">
        <v>115</v>
      </c>
      <c r="E101" s="138" t="s">
        <v>115</v>
      </c>
      <c r="F101" s="138" t="s">
        <v>127</v>
      </c>
      <c r="G101" s="138" t="s">
        <v>115</v>
      </c>
      <c r="H101" s="138" t="s">
        <v>115</v>
      </c>
      <c r="I101" s="138" t="s">
        <v>115</v>
      </c>
      <c r="J101" s="26"/>
      <c r="S101" s="90"/>
    </row>
    <row r="102" spans="1:19" s="10" customFormat="1" ht="232.5" hidden="1" customHeight="1">
      <c r="A102" s="38"/>
      <c r="B102" s="269" t="s">
        <v>128</v>
      </c>
      <c r="C102" s="269"/>
      <c r="D102" s="138" t="s">
        <v>115</v>
      </c>
      <c r="E102" s="138" t="s">
        <v>115</v>
      </c>
      <c r="F102" s="138" t="s">
        <v>129</v>
      </c>
      <c r="G102" s="138" t="s">
        <v>115</v>
      </c>
      <c r="H102" s="138" t="s">
        <v>115</v>
      </c>
      <c r="I102" s="138" t="s">
        <v>115</v>
      </c>
      <c r="J102" s="26"/>
      <c r="S102" s="90"/>
    </row>
    <row r="103" spans="1:19" s="10" customFormat="1" ht="232.5" hidden="1" customHeight="1">
      <c r="A103" s="38"/>
      <c r="B103" s="269" t="s">
        <v>130</v>
      </c>
      <c r="C103" s="269"/>
      <c r="D103" s="138" t="s">
        <v>115</v>
      </c>
      <c r="E103" s="138" t="s">
        <v>115</v>
      </c>
      <c r="F103" s="138" t="s">
        <v>131</v>
      </c>
      <c r="G103" s="138" t="s">
        <v>115</v>
      </c>
      <c r="H103" s="138" t="s">
        <v>115</v>
      </c>
      <c r="I103" s="138" t="s">
        <v>115</v>
      </c>
      <c r="J103" s="26"/>
      <c r="S103" s="90"/>
    </row>
    <row r="104" spans="1:19" s="10" customFormat="1" ht="232.5" hidden="1" customHeight="1">
      <c r="A104" s="38"/>
      <c r="B104" s="269" t="s">
        <v>132</v>
      </c>
      <c r="C104" s="269"/>
      <c r="D104" s="138" t="s">
        <v>115</v>
      </c>
      <c r="E104" s="138" t="s">
        <v>115</v>
      </c>
      <c r="F104" s="138" t="s">
        <v>133</v>
      </c>
      <c r="G104" s="138" t="s">
        <v>115</v>
      </c>
      <c r="H104" s="138" t="s">
        <v>115</v>
      </c>
      <c r="I104" s="138" t="s">
        <v>115</v>
      </c>
      <c r="J104" s="26"/>
      <c r="S104" s="90"/>
    </row>
    <row r="105" spans="1:19" s="10" customFormat="1" ht="232.5" hidden="1" customHeight="1">
      <c r="A105" s="38"/>
      <c r="B105" s="269" t="s">
        <v>134</v>
      </c>
      <c r="C105" s="269"/>
      <c r="D105" s="138" t="s">
        <v>115</v>
      </c>
      <c r="E105" s="138" t="s">
        <v>115</v>
      </c>
      <c r="F105" s="138" t="s">
        <v>135</v>
      </c>
      <c r="G105" s="138" t="s">
        <v>115</v>
      </c>
      <c r="H105" s="138" t="s">
        <v>115</v>
      </c>
      <c r="I105" s="138" t="s">
        <v>115</v>
      </c>
      <c r="J105" s="26"/>
      <c r="S105" s="90"/>
    </row>
    <row r="106" spans="1:19" s="10" customFormat="1" ht="232.5" hidden="1" customHeight="1">
      <c r="A106" s="38"/>
      <c r="B106" s="269" t="s">
        <v>136</v>
      </c>
      <c r="C106" s="269"/>
      <c r="D106" s="138" t="s">
        <v>115</v>
      </c>
      <c r="E106" s="138" t="s">
        <v>115</v>
      </c>
      <c r="F106" s="138" t="s">
        <v>125</v>
      </c>
      <c r="G106" s="138" t="s">
        <v>115</v>
      </c>
      <c r="H106" s="138" t="s">
        <v>115</v>
      </c>
      <c r="I106" s="138" t="s">
        <v>115</v>
      </c>
      <c r="J106" s="26"/>
      <c r="S106" s="90"/>
    </row>
    <row r="107" spans="1:19" s="153" customFormat="1" ht="92.25" customHeight="1">
      <c r="A107" s="150">
        <v>3</v>
      </c>
      <c r="B107" s="155" t="s">
        <v>137</v>
      </c>
      <c r="C107" s="150" t="s">
        <v>138</v>
      </c>
      <c r="D107" s="150"/>
      <c r="E107" s="150"/>
      <c r="F107" s="150"/>
      <c r="G107" s="151"/>
      <c r="H107" s="151"/>
      <c r="I107" s="151"/>
      <c r="J107" s="151"/>
      <c r="K107" s="152"/>
      <c r="L107" s="152"/>
      <c r="M107" s="151"/>
      <c r="N107" s="151"/>
      <c r="O107" s="151"/>
      <c r="P107" s="151"/>
      <c r="Q107" s="151"/>
      <c r="S107" s="154"/>
    </row>
    <row r="108" spans="1:19" s="10" customFormat="1" ht="101.25" hidden="1" customHeight="1">
      <c r="A108" s="38"/>
      <c r="B108" s="210" t="s">
        <v>90</v>
      </c>
      <c r="C108" s="211"/>
      <c r="D108" s="201" t="s">
        <v>139</v>
      </c>
      <c r="E108" s="202"/>
      <c r="F108" s="202"/>
      <c r="G108" s="202"/>
      <c r="H108" s="202"/>
      <c r="I108" s="203"/>
      <c r="J108" s="26"/>
      <c r="K108" s="26"/>
      <c r="L108" s="26"/>
      <c r="M108" s="26"/>
      <c r="N108" s="26"/>
      <c r="O108" s="26"/>
      <c r="P108" s="26"/>
      <c r="Q108" s="26"/>
      <c r="S108" s="90"/>
    </row>
    <row r="109" spans="1:19" s="10" customFormat="1" ht="111.75" hidden="1" customHeight="1">
      <c r="A109" s="38"/>
      <c r="B109" s="209" t="str">
        <f>$D$21</f>
        <v>BOTANICAL GARDEN</v>
      </c>
      <c r="C109" s="209" t="str">
        <f t="shared" ref="C109" si="73">$E$58</f>
        <v>BOTANICAL GARDEN</v>
      </c>
      <c r="D109" s="198" t="s">
        <v>140</v>
      </c>
      <c r="E109" s="199"/>
      <c r="F109" s="199"/>
      <c r="G109" s="199"/>
      <c r="H109" s="199"/>
      <c r="I109" s="200"/>
      <c r="J109" s="26"/>
      <c r="K109" s="26"/>
      <c r="L109" s="26"/>
      <c r="M109" s="26"/>
      <c r="N109" s="26"/>
      <c r="O109" s="26"/>
      <c r="S109" s="90"/>
    </row>
    <row r="110" spans="1:19" s="10" customFormat="1" ht="31.15" customHeight="1">
      <c r="A110" s="38"/>
      <c r="B110" s="38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S110" s="90"/>
    </row>
    <row r="111" spans="1:19" s="71" customFormat="1" ht="76.900000000000006" customHeight="1">
      <c r="B111" s="146" t="s">
        <v>141</v>
      </c>
      <c r="C111" s="141"/>
      <c r="D111" s="21"/>
      <c r="E111" s="21"/>
      <c r="F111" s="20"/>
      <c r="G111" s="22"/>
      <c r="H111" s="20"/>
      <c r="I111" s="20"/>
      <c r="J111" s="20"/>
      <c r="K111" s="20"/>
      <c r="L111" s="20"/>
      <c r="M111" s="20"/>
      <c r="N111" s="20"/>
      <c r="O111" s="20"/>
      <c r="P111" s="20"/>
      <c r="Q111" s="23"/>
      <c r="S111" s="92"/>
    </row>
    <row r="112" spans="1:19" s="10" customFormat="1" ht="60" customHeight="1">
      <c r="A112" s="38">
        <v>1</v>
      </c>
      <c r="B112" s="40" t="s">
        <v>142</v>
      </c>
      <c r="C112" s="38"/>
      <c r="D112" s="38"/>
      <c r="G112" s="26"/>
      <c r="N112" s="25"/>
      <c r="O112" s="24"/>
      <c r="P112" s="24"/>
      <c r="Q112" s="25"/>
      <c r="S112" s="90"/>
    </row>
    <row r="113" spans="1:19" s="10" customFormat="1" ht="60" customHeight="1">
      <c r="A113" s="38">
        <v>2</v>
      </c>
      <c r="B113" s="40" t="s">
        <v>143</v>
      </c>
      <c r="C113" s="38"/>
      <c r="D113" s="38"/>
      <c r="G113" s="26"/>
      <c r="N113" s="25"/>
      <c r="O113" s="24"/>
      <c r="P113" s="24"/>
      <c r="Q113" s="25"/>
      <c r="S113" s="90"/>
    </row>
    <row r="114" spans="1:19" s="10" customFormat="1" ht="60" customHeight="1">
      <c r="A114" s="38">
        <v>3</v>
      </c>
      <c r="B114" s="40" t="s">
        <v>144</v>
      </c>
      <c r="C114" s="38"/>
      <c r="D114" s="38"/>
      <c r="G114" s="26"/>
      <c r="N114" s="25"/>
      <c r="O114" s="24"/>
      <c r="P114" s="24"/>
      <c r="Q114" s="25"/>
      <c r="S114" s="90"/>
    </row>
    <row r="115" spans="1:19" s="13" customFormat="1" ht="55.5" customHeight="1">
      <c r="A115" s="11"/>
      <c r="B115" s="270" t="s">
        <v>145</v>
      </c>
      <c r="C115" s="105" t="s">
        <v>43</v>
      </c>
      <c r="D115" s="105" t="s">
        <v>44</v>
      </c>
      <c r="E115" s="105" t="s">
        <v>45</v>
      </c>
      <c r="F115" s="105" t="s">
        <v>46</v>
      </c>
      <c r="G115" s="105" t="s">
        <v>47</v>
      </c>
      <c r="H115" s="105" t="s">
        <v>48</v>
      </c>
      <c r="I115" s="271" t="s">
        <v>49</v>
      </c>
      <c r="J115" s="271" t="s">
        <v>50</v>
      </c>
      <c r="K115" s="114" t="s">
        <v>37</v>
      </c>
      <c r="M115" s="27"/>
      <c r="N115" s="28"/>
      <c r="O115" s="28"/>
      <c r="P115" s="27"/>
      <c r="S115" s="99"/>
    </row>
    <row r="116" spans="1:19" s="13" customFormat="1" ht="55.5" customHeight="1">
      <c r="A116" s="11"/>
      <c r="B116" s="270" t="s">
        <v>146</v>
      </c>
      <c r="C116" s="272">
        <f>+F53</f>
        <v>0</v>
      </c>
      <c r="D116" s="272">
        <f t="shared" ref="D116:J116" si="74">+G53</f>
        <v>0</v>
      </c>
      <c r="E116" s="272">
        <f t="shared" si="74"/>
        <v>0</v>
      </c>
      <c r="F116" s="272">
        <f t="shared" si="74"/>
        <v>0</v>
      </c>
      <c r="G116" s="272">
        <f t="shared" si="74"/>
        <v>3</v>
      </c>
      <c r="H116" s="272">
        <f t="shared" si="74"/>
        <v>0</v>
      </c>
      <c r="I116" s="272">
        <f t="shared" si="74"/>
        <v>0</v>
      </c>
      <c r="J116" s="272">
        <f t="shared" si="74"/>
        <v>0</v>
      </c>
      <c r="K116" s="114">
        <f>SUBTOTAL(9,C116:J116)</f>
        <v>3</v>
      </c>
      <c r="M116" s="27"/>
      <c r="N116" s="28"/>
      <c r="O116" s="28"/>
      <c r="P116" s="27"/>
      <c r="S116" s="99"/>
    </row>
    <row r="117" spans="1:19" s="41" customFormat="1" ht="30.75" customHeight="1">
      <c r="G117" s="42"/>
      <c r="S117" s="100"/>
    </row>
    <row r="118" spans="1:19" s="41" customFormat="1" ht="408.75" customHeight="1">
      <c r="B118" s="180" t="s">
        <v>147</v>
      </c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S118" s="100"/>
    </row>
    <row r="119" spans="1:19" s="41" customFormat="1" ht="33">
      <c r="G119" s="42"/>
      <c r="S119" s="100"/>
    </row>
    <row r="120" spans="1:19" s="41" customFormat="1" ht="33">
      <c r="G120" s="42"/>
      <c r="S120" s="100"/>
    </row>
    <row r="121" spans="1:19" s="41" customFormat="1" ht="33">
      <c r="G121" s="42"/>
      <c r="S121" s="100"/>
    </row>
    <row r="122" spans="1:19" s="41" customFormat="1" ht="33">
      <c r="G122" s="42"/>
      <c r="H122" s="29"/>
      <c r="I122" s="29"/>
      <c r="S122" s="100"/>
    </row>
    <row r="123" spans="1:19" s="41" customFormat="1" ht="33">
      <c r="G123" s="42"/>
      <c r="H123" s="29"/>
      <c r="I123" s="29"/>
      <c r="S123" s="100"/>
    </row>
  </sheetData>
  <autoFilter ref="A75:U75" xr:uid="{00000000-0009-0000-0000-000000000000}">
    <filterColumn colId="0" showButton="0"/>
    <filterColumn colId="1" showButton="0"/>
    <filterColumn colId="2" showButton="0"/>
    <filterColumn colId="3" showButton="0"/>
    <filterColumn colId="7" showButton="0"/>
    <filterColumn colId="15" showButton="0"/>
  </autoFilter>
  <mergeCells count="89">
    <mergeCell ref="B86:C86"/>
    <mergeCell ref="B80:E80"/>
    <mergeCell ref="C83:Q83"/>
    <mergeCell ref="B77:E77"/>
    <mergeCell ref="H77:I77"/>
    <mergeCell ref="P77:Q77"/>
    <mergeCell ref="H78:I78"/>
    <mergeCell ref="P79:Q79"/>
    <mergeCell ref="B79:E79"/>
    <mergeCell ref="B81:E81"/>
    <mergeCell ref="A65:Q65"/>
    <mergeCell ref="A68:Q68"/>
    <mergeCell ref="B66:C66"/>
    <mergeCell ref="A59:Q59"/>
    <mergeCell ref="N56:Q56"/>
    <mergeCell ref="N58:Q58"/>
    <mergeCell ref="A56:C56"/>
    <mergeCell ref="B58:C58"/>
    <mergeCell ref="A57:Q57"/>
    <mergeCell ref="B64:C64"/>
    <mergeCell ref="N64:Q64"/>
    <mergeCell ref="A62:Q62"/>
    <mergeCell ref="N60:Q60"/>
    <mergeCell ref="B63:C63"/>
    <mergeCell ref="N63:Q63"/>
    <mergeCell ref="B60:C60"/>
    <mergeCell ref="B61:C61"/>
    <mergeCell ref="N61:Q61"/>
    <mergeCell ref="P78:Q78"/>
    <mergeCell ref="B78:E78"/>
    <mergeCell ref="N66:Q66"/>
    <mergeCell ref="B67:C67"/>
    <mergeCell ref="N67:Q67"/>
    <mergeCell ref="A71:Q71"/>
    <mergeCell ref="B72:C72"/>
    <mergeCell ref="N72:Q72"/>
    <mergeCell ref="P75:Q75"/>
    <mergeCell ref="P76:Q76"/>
    <mergeCell ref="A75:E75"/>
    <mergeCell ref="B69:C69"/>
    <mergeCell ref="N1:O1"/>
    <mergeCell ref="P1:Q1"/>
    <mergeCell ref="N2:O2"/>
    <mergeCell ref="P2:Q2"/>
    <mergeCell ref="N3:O3"/>
    <mergeCell ref="P3:Q3"/>
    <mergeCell ref="G5:M8"/>
    <mergeCell ref="D54:Q55"/>
    <mergeCell ref="D11:F11"/>
    <mergeCell ref="B13:F13"/>
    <mergeCell ref="L11:Q11"/>
    <mergeCell ref="D8:F8"/>
    <mergeCell ref="B84:I84"/>
    <mergeCell ref="D85:I85"/>
    <mergeCell ref="D86:I86"/>
    <mergeCell ref="B88:C88"/>
    <mergeCell ref="B109:C109"/>
    <mergeCell ref="B99:C99"/>
    <mergeCell ref="D108:I108"/>
    <mergeCell ref="B100:C100"/>
    <mergeCell ref="B108:C108"/>
    <mergeCell ref="B96:C96"/>
    <mergeCell ref="B95:C95"/>
    <mergeCell ref="D95:I95"/>
    <mergeCell ref="D96:I96"/>
    <mergeCell ref="B98:I98"/>
    <mergeCell ref="B104:C104"/>
    <mergeCell ref="B85:C85"/>
    <mergeCell ref="B103:C103"/>
    <mergeCell ref="B94:I94"/>
    <mergeCell ref="B89:C89"/>
    <mergeCell ref="B90:C90"/>
    <mergeCell ref="D109:I109"/>
    <mergeCell ref="B118:Q118"/>
    <mergeCell ref="P80:Q80"/>
    <mergeCell ref="P81:Q81"/>
    <mergeCell ref="N69:Q69"/>
    <mergeCell ref="B70:C70"/>
    <mergeCell ref="N70:Q70"/>
    <mergeCell ref="B76:E76"/>
    <mergeCell ref="H75:I75"/>
    <mergeCell ref="H76:I76"/>
    <mergeCell ref="N73:Q73"/>
    <mergeCell ref="B73:C73"/>
    <mergeCell ref="B87:I87"/>
    <mergeCell ref="B105:C105"/>
    <mergeCell ref="B106:C106"/>
    <mergeCell ref="B101:C101"/>
    <mergeCell ref="B102:C102"/>
  </mergeCells>
  <phoneticPr fontId="64" type="noConversion"/>
  <conditionalFormatting sqref="F76:G76">
    <cfRule type="cellIs" dxfId="7" priority="13" operator="lessThan">
      <formula>0</formula>
    </cfRule>
  </conditionalFormatting>
  <conditionalFormatting sqref="G76">
    <cfRule type="duplicateValues" dxfId="6" priority="5"/>
    <cfRule type="duplicateValues" dxfId="5" priority="9"/>
    <cfRule type="duplicateValues" dxfId="4" priority="12"/>
    <cfRule type="duplicateValues" dxfId="3" priority="16"/>
  </conditionalFormatting>
  <conditionalFormatting sqref="G77">
    <cfRule type="duplicateValues" dxfId="2" priority="1"/>
  </conditionalFormatting>
  <conditionalFormatting sqref="F76:F81">
    <cfRule type="duplicateValues" dxfId="1" priority="31"/>
  </conditionalFormatting>
  <conditionalFormatting sqref="G78:G81">
    <cfRule type="duplicateValues" dxfId="0" priority="33"/>
  </conditionalFormatting>
  <printOptions horizontalCentered="1"/>
  <pageMargins left="0.25" right="0" top="0.61388888888888904" bottom="0.75" header="0" footer="0"/>
  <pageSetup paperSize="9" scale="25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81" max="1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22"/>
  <sheetViews>
    <sheetView view="pageBreakPreview" zoomScale="25" zoomScaleNormal="40" zoomScaleSheetLayoutView="25" zoomScalePageLayoutView="25" workbookViewId="0">
      <pane ySplit="5" topLeftCell="A11" activePane="bottomLeft" state="frozen"/>
      <selection pane="bottomLeft" activeCell="A15" sqref="A15"/>
      <selection activeCell="D65" sqref="D65"/>
    </sheetView>
  </sheetViews>
  <sheetFormatPr defaultColWidth="9.28515625" defaultRowHeight="24"/>
  <cols>
    <col min="1" max="1" width="73.7109375" style="135" customWidth="1"/>
    <col min="2" max="2" width="97.5703125" style="136" hidden="1" customWidth="1"/>
    <col min="3" max="3" width="188.42578125" style="136" customWidth="1"/>
    <col min="4" max="16384" width="9.28515625" style="136"/>
  </cols>
  <sheetData>
    <row r="1" spans="1:8" s="120" customFormat="1" ht="134.25" customHeight="1">
      <c r="A1" s="118"/>
      <c r="B1" s="119"/>
      <c r="C1" s="119"/>
    </row>
    <row r="2" spans="1:8" s="120" customFormat="1" ht="37.5" customHeight="1">
      <c r="A2" s="119" t="str">
        <f>'[2]1. CUTTING '!B6</f>
        <v xml:space="preserve">JOB NUMBER:  </v>
      </c>
      <c r="B2" s="119" t="str">
        <f>'[3]1. CUTTING'!D6</f>
        <v>C21  SS24  G2693</v>
      </c>
      <c r="C2" s="119" t="str">
        <f>'1. CUTTING DOCKET'!$D$6</f>
        <v>A15  FW25   S2825</v>
      </c>
    </row>
    <row r="3" spans="1:8" s="120" customFormat="1" ht="37.5" customHeight="1">
      <c r="A3" s="121" t="str">
        <f>'[2]1. CUTTING '!B7</f>
        <v xml:space="preserve">STYLE NUMBER: </v>
      </c>
      <c r="B3" s="122" t="str">
        <f>'[3]1. CUTTING'!D7</f>
        <v>CRTZ-1206</v>
      </c>
      <c r="C3" s="119" t="str">
        <f>'1. CUTTING DOCKET'!D7</f>
        <v>C0012-PAN047</v>
      </c>
    </row>
    <row r="4" spans="1:8" s="120" customFormat="1" ht="37.5" customHeight="1">
      <c r="A4" s="121" t="str">
        <f>'[2]1. CUTTING '!B8</f>
        <v xml:space="preserve">STYLE NAME : </v>
      </c>
      <c r="B4" s="119" t="str">
        <f>'[3]1. CUTTING'!D8</f>
        <v>ALCATRAZ HOODIE 2024 OFF WHITE</v>
      </c>
      <c r="C4" s="119" t="str">
        <f>'1. CUTTING DOCKET'!D8</f>
        <v>KIDS TERRY SWEATPANTS</v>
      </c>
    </row>
    <row r="5" spans="1:8" s="120" customFormat="1" ht="76.150000000000006" customHeight="1">
      <c r="A5" s="123"/>
      <c r="B5" s="124" t="str">
        <f>'[3]1. CUTTING'!A33</f>
        <v>CREAM</v>
      </c>
      <c r="C5" s="124" t="str">
        <f>'1. CUTTING DOCKET'!$D$18</f>
        <v>BOTANICAL GARDEN</v>
      </c>
    </row>
    <row r="6" spans="1:8" s="127" customFormat="1" ht="89.25" customHeight="1">
      <c r="A6" s="125" t="s">
        <v>148</v>
      </c>
      <c r="B6" s="126" t="str">
        <f t="shared" ref="B6" si="0">B5</f>
        <v>CREAM</v>
      </c>
      <c r="C6" s="126" t="str">
        <f>'1. CUTTING DOCKET'!E58</f>
        <v>BOTANICAL GARDEN</v>
      </c>
    </row>
    <row r="7" spans="1:8" s="127" customFormat="1" ht="143.25" customHeight="1">
      <c r="A7" s="128" t="s">
        <v>149</v>
      </c>
      <c r="B7" s="244" t="str">
        <f>'1. CUTTING DOCKET'!$L$11</f>
        <v>FRENCH TERRY_100% COTTON_SOLID_530_S0063</v>
      </c>
      <c r="C7" s="245"/>
    </row>
    <row r="8" spans="1:8" s="127" customFormat="1" ht="321" customHeight="1">
      <c r="A8" s="129" t="str">
        <f>'1. CUTTING DOCKET'!D58</f>
        <v>VẢI CHÍNH + TÚI</v>
      </c>
      <c r="B8" s="130"/>
      <c r="C8" s="137"/>
      <c r="H8" s="131"/>
    </row>
    <row r="9" spans="1:8" s="127" customFormat="1" ht="40.5" hidden="1">
      <c r="A9" s="125" t="e">
        <f>'[3]1. CUTTING'!#REF!</f>
        <v>#REF!</v>
      </c>
      <c r="B9" s="125" t="str">
        <f>'[3]1. CUTTING'!E37</f>
        <v>BABY BLUE</v>
      </c>
      <c r="C9" s="125" t="e">
        <f>'[3]1. CUTTING'!#REF!</f>
        <v>#REF!</v>
      </c>
    </row>
    <row r="10" spans="1:8" s="127" customFormat="1" ht="241.15" hidden="1" customHeight="1">
      <c r="A10" s="129" t="e">
        <f>'[3]1. CUTTING'!#REF!</f>
        <v>#REF!</v>
      </c>
      <c r="B10" s="130"/>
      <c r="C10" s="130"/>
    </row>
    <row r="11" spans="1:8" s="127" customFormat="1" ht="72.75" customHeight="1">
      <c r="A11" s="125" t="str">
        <f>'[3]1. CUTTING'!B42</f>
        <v>CHỈ 40/2</v>
      </c>
      <c r="B11" s="132" t="str">
        <f>'[3]1. CUTTING'!F42</f>
        <v>WHITE</v>
      </c>
      <c r="C11" s="132" t="str">
        <f>'1. CUTTING DOCKET'!$F$76</f>
        <v>BOTANICAL GARDEN</v>
      </c>
    </row>
    <row r="12" spans="1:8" s="127" customFormat="1" ht="100.5" customHeight="1">
      <c r="A12" s="129" t="s">
        <v>150</v>
      </c>
      <c r="B12" s="133"/>
      <c r="C12" s="133" t="str">
        <f>'1. CUTTING DOCKET'!$G$76</f>
        <v>BOTANICAL GARDEN</v>
      </c>
    </row>
    <row r="13" spans="1:8" s="127" customFormat="1" ht="126.75" customHeight="1">
      <c r="A13" s="125" t="str">
        <f>'1. CUTTING DOCKET'!$B$77</f>
        <v xml:space="preserve">NHÃN SIZE </v>
      </c>
      <c r="B13" s="240" t="str">
        <f>'1. CUTTING DOCKET'!$F$77</f>
        <v>WHITE</v>
      </c>
      <c r="C13" s="241"/>
    </row>
    <row r="14" spans="1:8" s="127" customFormat="1" ht="300.75" customHeight="1">
      <c r="A14" s="134" t="s">
        <v>151</v>
      </c>
      <c r="B14" s="242"/>
      <c r="C14" s="243"/>
    </row>
    <row r="15" spans="1:8" s="127" customFormat="1" ht="126.75" customHeight="1">
      <c r="A15" s="125" t="str">
        <f>'1. CUTTING DOCKET'!$B$78</f>
        <v xml:space="preserve">NHÃN CHÍNH </v>
      </c>
      <c r="B15" s="240" t="str">
        <f>'1. CUTTING DOCKET'!$F$78</f>
        <v>WHITE</v>
      </c>
      <c r="C15" s="241"/>
    </row>
    <row r="16" spans="1:8" s="127" customFormat="1" ht="300.75" customHeight="1">
      <c r="A16" s="134" t="s">
        <v>152</v>
      </c>
      <c r="B16" s="242"/>
      <c r="C16" s="243"/>
    </row>
    <row r="17" spans="1:3" s="127" customFormat="1" ht="126.75" customHeight="1">
      <c r="A17" s="125" t="str">
        <f>'1. CUTTING DOCKET'!B79</f>
        <v>NHÃN THÀNH PHẦN</v>
      </c>
      <c r="B17" s="240" t="str">
        <f>'1. CUTTING DOCKET'!$F$78</f>
        <v>WHITE</v>
      </c>
      <c r="C17" s="241"/>
    </row>
    <row r="18" spans="1:3" s="127" customFormat="1" ht="300.75" customHeight="1">
      <c r="A18" s="134" t="s">
        <v>153</v>
      </c>
      <c r="B18" s="242"/>
      <c r="C18" s="243"/>
    </row>
    <row r="19" spans="1:3" s="127" customFormat="1" ht="126.75" customHeight="1">
      <c r="A19" s="125" t="str">
        <f>'1. CUTTING DOCKET'!B80</f>
        <v>DÂY THUN LƯNG</v>
      </c>
      <c r="B19" s="240" t="str">
        <f>'1. CUTTING DOCKET'!$F$78</f>
        <v>WHITE</v>
      </c>
      <c r="C19" s="241"/>
    </row>
    <row r="20" spans="1:3" s="127" customFormat="1" ht="300.75" customHeight="1">
      <c r="A20" s="134" t="s">
        <v>154</v>
      </c>
      <c r="B20" s="242"/>
      <c r="C20" s="243"/>
    </row>
    <row r="21" spans="1:3" s="127" customFormat="1" ht="126.75" customHeight="1">
      <c r="A21" s="125" t="str">
        <f>'1. CUTTING DOCKET'!B81</f>
        <v>DÂY THUN LAI</v>
      </c>
      <c r="B21" s="240" t="str">
        <f>'1. CUTTING DOCKET'!$F$78</f>
        <v>WHITE</v>
      </c>
      <c r="C21" s="241"/>
    </row>
    <row r="22" spans="1:3" s="127" customFormat="1" ht="300.75" customHeight="1">
      <c r="A22" s="134" t="s">
        <v>155</v>
      </c>
      <c r="B22" s="242"/>
      <c r="C22" s="243"/>
    </row>
  </sheetData>
  <mergeCells count="11">
    <mergeCell ref="B21:C21"/>
    <mergeCell ref="B22:C22"/>
    <mergeCell ref="B7:C7"/>
    <mergeCell ref="B13:C13"/>
    <mergeCell ref="B14:C14"/>
    <mergeCell ref="B15:C15"/>
    <mergeCell ref="B16:C16"/>
    <mergeCell ref="B19:C19"/>
    <mergeCell ref="B20:C20"/>
    <mergeCell ref="B17:C17"/>
    <mergeCell ref="B18:C18"/>
  </mergeCells>
  <printOptions horizontalCentered="1"/>
  <pageMargins left="0.25" right="0" top="0.35416666699999999" bottom="0.2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4" max="2" man="1"/>
    <brk id="36" max="2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C1AB8-9AE6-4866-8143-527E35D92781}">
  <dimension ref="A1:IK36"/>
  <sheetViews>
    <sheetView tabSelected="1" view="pageBreakPreview" topLeftCell="A8" zoomScale="60" zoomScaleNormal="100" workbookViewId="0">
      <selection activeCell="A18" sqref="A18"/>
    </sheetView>
  </sheetViews>
  <sheetFormatPr defaultColWidth="10.85546875" defaultRowHeight="12"/>
  <cols>
    <col min="1" max="1" width="68.85546875" style="159" customWidth="1"/>
    <col min="2" max="2" width="52.85546875" style="159" customWidth="1"/>
    <col min="3" max="3" width="10.85546875" style="169"/>
    <col min="4" max="7" width="18" style="159" customWidth="1"/>
    <col min="8" max="8" width="18" style="170" customWidth="1"/>
    <col min="9" max="257" width="10.85546875" style="159"/>
    <col min="258" max="258" width="40" style="159" bestFit="1" customWidth="1"/>
    <col min="259" max="259" width="10.85546875" style="159"/>
    <col min="260" max="264" width="18" style="159" customWidth="1"/>
    <col min="265" max="513" width="10.85546875" style="159"/>
    <col min="514" max="514" width="40" style="159" bestFit="1" customWidth="1"/>
    <col min="515" max="515" width="10.85546875" style="159"/>
    <col min="516" max="520" width="18" style="159" customWidth="1"/>
    <col min="521" max="769" width="10.85546875" style="159"/>
    <col min="770" max="770" width="40" style="159" bestFit="1" customWidth="1"/>
    <col min="771" max="771" width="10.85546875" style="159"/>
    <col min="772" max="776" width="18" style="159" customWidth="1"/>
    <col min="777" max="1025" width="10.85546875" style="159"/>
    <col min="1026" max="1026" width="40" style="159" bestFit="1" customWidth="1"/>
    <col min="1027" max="1027" width="10.85546875" style="159"/>
    <col min="1028" max="1032" width="18" style="159" customWidth="1"/>
    <col min="1033" max="1281" width="10.85546875" style="159"/>
    <col min="1282" max="1282" width="40" style="159" bestFit="1" customWidth="1"/>
    <col min="1283" max="1283" width="10.85546875" style="159"/>
    <col min="1284" max="1288" width="18" style="159" customWidth="1"/>
    <col min="1289" max="1537" width="10.85546875" style="159"/>
    <col min="1538" max="1538" width="40" style="159" bestFit="1" customWidth="1"/>
    <col min="1539" max="1539" width="10.85546875" style="159"/>
    <col min="1540" max="1544" width="18" style="159" customWidth="1"/>
    <col min="1545" max="1793" width="10.85546875" style="159"/>
    <col min="1794" max="1794" width="40" style="159" bestFit="1" customWidth="1"/>
    <col min="1795" max="1795" width="10.85546875" style="159"/>
    <col min="1796" max="1800" width="18" style="159" customWidth="1"/>
    <col min="1801" max="2049" width="10.85546875" style="159"/>
    <col min="2050" max="2050" width="40" style="159" bestFit="1" customWidth="1"/>
    <col min="2051" max="2051" width="10.85546875" style="159"/>
    <col min="2052" max="2056" width="18" style="159" customWidth="1"/>
    <col min="2057" max="2305" width="10.85546875" style="159"/>
    <col min="2306" max="2306" width="40" style="159" bestFit="1" customWidth="1"/>
    <col min="2307" max="2307" width="10.85546875" style="159"/>
    <col min="2308" max="2312" width="18" style="159" customWidth="1"/>
    <col min="2313" max="2561" width="10.85546875" style="159"/>
    <col min="2562" max="2562" width="40" style="159" bestFit="1" customWidth="1"/>
    <col min="2563" max="2563" width="10.85546875" style="159"/>
    <col min="2564" max="2568" width="18" style="159" customWidth="1"/>
    <col min="2569" max="2817" width="10.85546875" style="159"/>
    <col min="2818" max="2818" width="40" style="159" bestFit="1" customWidth="1"/>
    <col min="2819" max="2819" width="10.85546875" style="159"/>
    <col min="2820" max="2824" width="18" style="159" customWidth="1"/>
    <col min="2825" max="3073" width="10.85546875" style="159"/>
    <col min="3074" max="3074" width="40" style="159" bestFit="1" customWidth="1"/>
    <col min="3075" max="3075" width="10.85546875" style="159"/>
    <col min="3076" max="3080" width="18" style="159" customWidth="1"/>
    <col min="3081" max="3329" width="10.85546875" style="159"/>
    <col min="3330" max="3330" width="40" style="159" bestFit="1" customWidth="1"/>
    <col min="3331" max="3331" width="10.85546875" style="159"/>
    <col min="3332" max="3336" width="18" style="159" customWidth="1"/>
    <col min="3337" max="3585" width="10.85546875" style="159"/>
    <col min="3586" max="3586" width="40" style="159" bestFit="1" customWidth="1"/>
    <col min="3587" max="3587" width="10.85546875" style="159"/>
    <col min="3588" max="3592" width="18" style="159" customWidth="1"/>
    <col min="3593" max="3841" width="10.85546875" style="159"/>
    <col min="3842" max="3842" width="40" style="159" bestFit="1" customWidth="1"/>
    <col min="3843" max="3843" width="10.85546875" style="159"/>
    <col min="3844" max="3848" width="18" style="159" customWidth="1"/>
    <col min="3849" max="4097" width="10.85546875" style="159"/>
    <col min="4098" max="4098" width="40" style="159" bestFit="1" customWidth="1"/>
    <col min="4099" max="4099" width="10.85546875" style="159"/>
    <col min="4100" max="4104" width="18" style="159" customWidth="1"/>
    <col min="4105" max="4353" width="10.85546875" style="159"/>
    <col min="4354" max="4354" width="40" style="159" bestFit="1" customWidth="1"/>
    <col min="4355" max="4355" width="10.85546875" style="159"/>
    <col min="4356" max="4360" width="18" style="159" customWidth="1"/>
    <col min="4361" max="4609" width="10.85546875" style="159"/>
    <col min="4610" max="4610" width="40" style="159" bestFit="1" customWidth="1"/>
    <col min="4611" max="4611" width="10.85546875" style="159"/>
    <col min="4612" max="4616" width="18" style="159" customWidth="1"/>
    <col min="4617" max="4865" width="10.85546875" style="159"/>
    <col min="4866" max="4866" width="40" style="159" bestFit="1" customWidth="1"/>
    <col min="4867" max="4867" width="10.85546875" style="159"/>
    <col min="4868" max="4872" width="18" style="159" customWidth="1"/>
    <col min="4873" max="5121" width="10.85546875" style="159"/>
    <col min="5122" max="5122" width="40" style="159" bestFit="1" customWidth="1"/>
    <col min="5123" max="5123" width="10.85546875" style="159"/>
    <col min="5124" max="5128" width="18" style="159" customWidth="1"/>
    <col min="5129" max="5377" width="10.85546875" style="159"/>
    <col min="5378" max="5378" width="40" style="159" bestFit="1" customWidth="1"/>
    <col min="5379" max="5379" width="10.85546875" style="159"/>
    <col min="5380" max="5384" width="18" style="159" customWidth="1"/>
    <col min="5385" max="5633" width="10.85546875" style="159"/>
    <col min="5634" max="5634" width="40" style="159" bestFit="1" customWidth="1"/>
    <col min="5635" max="5635" width="10.85546875" style="159"/>
    <col min="5636" max="5640" width="18" style="159" customWidth="1"/>
    <col min="5641" max="5889" width="10.85546875" style="159"/>
    <col min="5890" max="5890" width="40" style="159" bestFit="1" customWidth="1"/>
    <col min="5891" max="5891" width="10.85546875" style="159"/>
    <col min="5892" max="5896" width="18" style="159" customWidth="1"/>
    <col min="5897" max="6145" width="10.85546875" style="159"/>
    <col min="6146" max="6146" width="40" style="159" bestFit="1" customWidth="1"/>
    <col min="6147" max="6147" width="10.85546875" style="159"/>
    <col min="6148" max="6152" width="18" style="159" customWidth="1"/>
    <col min="6153" max="6401" width="10.85546875" style="159"/>
    <col min="6402" max="6402" width="40" style="159" bestFit="1" customWidth="1"/>
    <col min="6403" max="6403" width="10.85546875" style="159"/>
    <col min="6404" max="6408" width="18" style="159" customWidth="1"/>
    <col min="6409" max="6657" width="10.85546875" style="159"/>
    <col min="6658" max="6658" width="40" style="159" bestFit="1" customWidth="1"/>
    <col min="6659" max="6659" width="10.85546875" style="159"/>
    <col min="6660" max="6664" width="18" style="159" customWidth="1"/>
    <col min="6665" max="6913" width="10.85546875" style="159"/>
    <col min="6914" max="6914" width="40" style="159" bestFit="1" customWidth="1"/>
    <col min="6915" max="6915" width="10.85546875" style="159"/>
    <col min="6916" max="6920" width="18" style="159" customWidth="1"/>
    <col min="6921" max="7169" width="10.85546875" style="159"/>
    <col min="7170" max="7170" width="40" style="159" bestFit="1" customWidth="1"/>
    <col min="7171" max="7171" width="10.85546875" style="159"/>
    <col min="7172" max="7176" width="18" style="159" customWidth="1"/>
    <col min="7177" max="7425" width="10.85546875" style="159"/>
    <col min="7426" max="7426" width="40" style="159" bestFit="1" customWidth="1"/>
    <col min="7427" max="7427" width="10.85546875" style="159"/>
    <col min="7428" max="7432" width="18" style="159" customWidth="1"/>
    <col min="7433" max="7681" width="10.85546875" style="159"/>
    <col min="7682" max="7682" width="40" style="159" bestFit="1" customWidth="1"/>
    <col min="7683" max="7683" width="10.85546875" style="159"/>
    <col min="7684" max="7688" width="18" style="159" customWidth="1"/>
    <col min="7689" max="7937" width="10.85546875" style="159"/>
    <col min="7938" max="7938" width="40" style="159" bestFit="1" customWidth="1"/>
    <col min="7939" max="7939" width="10.85546875" style="159"/>
    <col min="7940" max="7944" width="18" style="159" customWidth="1"/>
    <col min="7945" max="8193" width="10.85546875" style="159"/>
    <col min="8194" max="8194" width="40" style="159" bestFit="1" customWidth="1"/>
    <col min="8195" max="8195" width="10.85546875" style="159"/>
    <col min="8196" max="8200" width="18" style="159" customWidth="1"/>
    <col min="8201" max="8449" width="10.85546875" style="159"/>
    <col min="8450" max="8450" width="40" style="159" bestFit="1" customWidth="1"/>
    <col min="8451" max="8451" width="10.85546875" style="159"/>
    <col min="8452" max="8456" width="18" style="159" customWidth="1"/>
    <col min="8457" max="8705" width="10.85546875" style="159"/>
    <col min="8706" max="8706" width="40" style="159" bestFit="1" customWidth="1"/>
    <col min="8707" max="8707" width="10.85546875" style="159"/>
    <col min="8708" max="8712" width="18" style="159" customWidth="1"/>
    <col min="8713" max="8961" width="10.85546875" style="159"/>
    <col min="8962" max="8962" width="40" style="159" bestFit="1" customWidth="1"/>
    <col min="8963" max="8963" width="10.85546875" style="159"/>
    <col min="8964" max="8968" width="18" style="159" customWidth="1"/>
    <col min="8969" max="9217" width="10.85546875" style="159"/>
    <col min="9218" max="9218" width="40" style="159" bestFit="1" customWidth="1"/>
    <col min="9219" max="9219" width="10.85546875" style="159"/>
    <col min="9220" max="9224" width="18" style="159" customWidth="1"/>
    <col min="9225" max="9473" width="10.85546875" style="159"/>
    <col min="9474" max="9474" width="40" style="159" bestFit="1" customWidth="1"/>
    <col min="9475" max="9475" width="10.85546875" style="159"/>
    <col min="9476" max="9480" width="18" style="159" customWidth="1"/>
    <col min="9481" max="9729" width="10.85546875" style="159"/>
    <col min="9730" max="9730" width="40" style="159" bestFit="1" customWidth="1"/>
    <col min="9731" max="9731" width="10.85546875" style="159"/>
    <col min="9732" max="9736" width="18" style="159" customWidth="1"/>
    <col min="9737" max="9985" width="10.85546875" style="159"/>
    <col min="9986" max="9986" width="40" style="159" bestFit="1" customWidth="1"/>
    <col min="9987" max="9987" width="10.85546875" style="159"/>
    <col min="9988" max="9992" width="18" style="159" customWidth="1"/>
    <col min="9993" max="10241" width="10.85546875" style="159"/>
    <col min="10242" max="10242" width="40" style="159" bestFit="1" customWidth="1"/>
    <col min="10243" max="10243" width="10.85546875" style="159"/>
    <col min="10244" max="10248" width="18" style="159" customWidth="1"/>
    <col min="10249" max="10497" width="10.85546875" style="159"/>
    <col min="10498" max="10498" width="40" style="159" bestFit="1" customWidth="1"/>
    <col min="10499" max="10499" width="10.85546875" style="159"/>
    <col min="10500" max="10504" width="18" style="159" customWidth="1"/>
    <col min="10505" max="10753" width="10.85546875" style="159"/>
    <col min="10754" max="10754" width="40" style="159" bestFit="1" customWidth="1"/>
    <col min="10755" max="10755" width="10.85546875" style="159"/>
    <col min="10756" max="10760" width="18" style="159" customWidth="1"/>
    <col min="10761" max="11009" width="10.85546875" style="159"/>
    <col min="11010" max="11010" width="40" style="159" bestFit="1" customWidth="1"/>
    <col min="11011" max="11011" width="10.85546875" style="159"/>
    <col min="11012" max="11016" width="18" style="159" customWidth="1"/>
    <col min="11017" max="11265" width="10.85546875" style="159"/>
    <col min="11266" max="11266" width="40" style="159" bestFit="1" customWidth="1"/>
    <col min="11267" max="11267" width="10.85546875" style="159"/>
    <col min="11268" max="11272" width="18" style="159" customWidth="1"/>
    <col min="11273" max="11521" width="10.85546875" style="159"/>
    <col min="11522" max="11522" width="40" style="159" bestFit="1" customWidth="1"/>
    <col min="11523" max="11523" width="10.85546875" style="159"/>
    <col min="11524" max="11528" width="18" style="159" customWidth="1"/>
    <col min="11529" max="11777" width="10.85546875" style="159"/>
    <col min="11778" max="11778" width="40" style="159" bestFit="1" customWidth="1"/>
    <col min="11779" max="11779" width="10.85546875" style="159"/>
    <col min="11780" max="11784" width="18" style="159" customWidth="1"/>
    <col min="11785" max="12033" width="10.85546875" style="159"/>
    <col min="12034" max="12034" width="40" style="159" bestFit="1" customWidth="1"/>
    <col min="12035" max="12035" width="10.85546875" style="159"/>
    <col min="12036" max="12040" width="18" style="159" customWidth="1"/>
    <col min="12041" max="12289" width="10.85546875" style="159"/>
    <col min="12290" max="12290" width="40" style="159" bestFit="1" customWidth="1"/>
    <col min="12291" max="12291" width="10.85546875" style="159"/>
    <col min="12292" max="12296" width="18" style="159" customWidth="1"/>
    <col min="12297" max="12545" width="10.85546875" style="159"/>
    <col min="12546" max="12546" width="40" style="159" bestFit="1" customWidth="1"/>
    <col min="12547" max="12547" width="10.85546875" style="159"/>
    <col min="12548" max="12552" width="18" style="159" customWidth="1"/>
    <col min="12553" max="12801" width="10.85546875" style="159"/>
    <col min="12802" max="12802" width="40" style="159" bestFit="1" customWidth="1"/>
    <col min="12803" max="12803" width="10.85546875" style="159"/>
    <col min="12804" max="12808" width="18" style="159" customWidth="1"/>
    <col min="12809" max="13057" width="10.85546875" style="159"/>
    <col min="13058" max="13058" width="40" style="159" bestFit="1" customWidth="1"/>
    <col min="13059" max="13059" width="10.85546875" style="159"/>
    <col min="13060" max="13064" width="18" style="159" customWidth="1"/>
    <col min="13065" max="13313" width="10.85546875" style="159"/>
    <col min="13314" max="13314" width="40" style="159" bestFit="1" customWidth="1"/>
    <col min="13315" max="13315" width="10.85546875" style="159"/>
    <col min="13316" max="13320" width="18" style="159" customWidth="1"/>
    <col min="13321" max="13569" width="10.85546875" style="159"/>
    <col min="13570" max="13570" width="40" style="159" bestFit="1" customWidth="1"/>
    <col min="13571" max="13571" width="10.85546875" style="159"/>
    <col min="13572" max="13576" width="18" style="159" customWidth="1"/>
    <col min="13577" max="13825" width="10.85546875" style="159"/>
    <col min="13826" max="13826" width="40" style="159" bestFit="1" customWidth="1"/>
    <col min="13827" max="13827" width="10.85546875" style="159"/>
    <col min="13828" max="13832" width="18" style="159" customWidth="1"/>
    <col min="13833" max="14081" width="10.85546875" style="159"/>
    <col min="14082" max="14082" width="40" style="159" bestFit="1" customWidth="1"/>
    <col min="14083" max="14083" width="10.85546875" style="159"/>
    <col min="14084" max="14088" width="18" style="159" customWidth="1"/>
    <col min="14089" max="14337" width="10.85546875" style="159"/>
    <col min="14338" max="14338" width="40" style="159" bestFit="1" customWidth="1"/>
    <col min="14339" max="14339" width="10.85546875" style="159"/>
    <col min="14340" max="14344" width="18" style="159" customWidth="1"/>
    <col min="14345" max="14593" width="10.85546875" style="159"/>
    <col min="14594" max="14594" width="40" style="159" bestFit="1" customWidth="1"/>
    <col min="14595" max="14595" width="10.85546875" style="159"/>
    <col min="14596" max="14600" width="18" style="159" customWidth="1"/>
    <col min="14601" max="14849" width="10.85546875" style="159"/>
    <col min="14850" max="14850" width="40" style="159" bestFit="1" customWidth="1"/>
    <col min="14851" max="14851" width="10.85546875" style="159"/>
    <col min="14852" max="14856" width="18" style="159" customWidth="1"/>
    <col min="14857" max="15105" width="10.85546875" style="159"/>
    <col min="15106" max="15106" width="40" style="159" bestFit="1" customWidth="1"/>
    <col min="15107" max="15107" width="10.85546875" style="159"/>
    <col min="15108" max="15112" width="18" style="159" customWidth="1"/>
    <col min="15113" max="15361" width="10.85546875" style="159"/>
    <col min="15362" max="15362" width="40" style="159" bestFit="1" customWidth="1"/>
    <col min="15363" max="15363" width="10.85546875" style="159"/>
    <col min="15364" max="15368" width="18" style="159" customWidth="1"/>
    <col min="15369" max="15617" width="10.85546875" style="159"/>
    <col min="15618" max="15618" width="40" style="159" bestFit="1" customWidth="1"/>
    <col min="15619" max="15619" width="10.85546875" style="159"/>
    <col min="15620" max="15624" width="18" style="159" customWidth="1"/>
    <col min="15625" max="15873" width="10.85546875" style="159"/>
    <col min="15874" max="15874" width="40" style="159" bestFit="1" customWidth="1"/>
    <col min="15875" max="15875" width="10.85546875" style="159"/>
    <col min="15876" max="15880" width="18" style="159" customWidth="1"/>
    <col min="15881" max="16129" width="10.85546875" style="159"/>
    <col min="16130" max="16130" width="40" style="159" bestFit="1" customWidth="1"/>
    <col min="16131" max="16131" width="10.85546875" style="159"/>
    <col min="16132" max="16136" width="18" style="159" customWidth="1"/>
    <col min="16137" max="16384" width="10.85546875" style="159"/>
  </cols>
  <sheetData>
    <row r="1" spans="1:245" ht="45" customHeight="1" thickBot="1">
      <c r="A1" s="246" t="s">
        <v>156</v>
      </c>
      <c r="B1" s="246"/>
      <c r="C1" s="246"/>
      <c r="D1" s="246"/>
      <c r="E1" s="246"/>
      <c r="F1" s="246"/>
      <c r="G1" s="246"/>
      <c r="H1" s="246"/>
    </row>
    <row r="2" spans="1:245" s="172" customFormat="1" ht="39.75" customHeight="1" thickBot="1">
      <c r="A2" s="171" t="s">
        <v>157</v>
      </c>
      <c r="B2" s="171" t="s">
        <v>158</v>
      </c>
      <c r="C2" s="171" t="s">
        <v>159</v>
      </c>
      <c r="D2" s="171" t="s">
        <v>160</v>
      </c>
      <c r="E2" s="171" t="s">
        <v>161</v>
      </c>
      <c r="F2" s="171" t="s">
        <v>162</v>
      </c>
      <c r="G2" s="171" t="s">
        <v>163</v>
      </c>
      <c r="H2" s="171" t="s">
        <v>164</v>
      </c>
    </row>
    <row r="3" spans="1:245" s="173" customFormat="1" ht="36.75" customHeight="1">
      <c r="A3" s="273" t="s">
        <v>165</v>
      </c>
      <c r="B3" s="273" t="s">
        <v>166</v>
      </c>
      <c r="C3" s="274">
        <v>0.3</v>
      </c>
      <c r="D3" s="274">
        <v>0</v>
      </c>
      <c r="E3" s="275">
        <f>F3-D3</f>
        <v>4</v>
      </c>
      <c r="F3" s="276">
        <v>4</v>
      </c>
      <c r="G3" s="275">
        <f>F3+D3</f>
        <v>4</v>
      </c>
      <c r="H3" s="275">
        <f>G3+D3</f>
        <v>4</v>
      </c>
    </row>
    <row r="4" spans="1:245" s="174" customFormat="1" ht="36.75" customHeight="1">
      <c r="A4" s="273" t="s">
        <v>167</v>
      </c>
      <c r="B4" s="273" t="s">
        <v>168</v>
      </c>
      <c r="C4" s="277">
        <v>1.2</v>
      </c>
      <c r="D4" s="277">
        <v>1.5</v>
      </c>
      <c r="E4" s="275">
        <f t="shared" ref="E4:E13" si="0">F4-D4</f>
        <v>26</v>
      </c>
      <c r="F4" s="276">
        <v>27.5</v>
      </c>
      <c r="G4" s="275">
        <f t="shared" ref="G4:G13" si="1">F4+D4</f>
        <v>29</v>
      </c>
      <c r="H4" s="275">
        <f t="shared" ref="H4:H13" si="2">G4+D4</f>
        <v>30.5</v>
      </c>
    </row>
    <row r="5" spans="1:245" s="174" customFormat="1" ht="36.75" customHeight="1">
      <c r="A5" s="175" t="s">
        <v>169</v>
      </c>
      <c r="B5" s="175" t="s">
        <v>170</v>
      </c>
      <c r="C5" s="277">
        <v>1.2</v>
      </c>
      <c r="D5" s="176">
        <v>1.5</v>
      </c>
      <c r="E5" s="275">
        <f t="shared" si="0"/>
        <v>31</v>
      </c>
      <c r="F5" s="177">
        <v>32.5</v>
      </c>
      <c r="G5" s="275">
        <f t="shared" si="1"/>
        <v>34</v>
      </c>
      <c r="H5" s="275">
        <f t="shared" si="2"/>
        <v>35.5</v>
      </c>
    </row>
    <row r="6" spans="1:245" s="174" customFormat="1" ht="36.75" customHeight="1">
      <c r="A6" s="175" t="s">
        <v>171</v>
      </c>
      <c r="B6" s="175" t="s">
        <v>172</v>
      </c>
      <c r="C6" s="277">
        <v>0.3</v>
      </c>
      <c r="D6" s="176">
        <v>0.5</v>
      </c>
      <c r="E6" s="275">
        <f t="shared" si="0"/>
        <v>14.5</v>
      </c>
      <c r="F6" s="177">
        <v>15</v>
      </c>
      <c r="G6" s="275">
        <f t="shared" si="1"/>
        <v>15.5</v>
      </c>
      <c r="H6" s="275">
        <f t="shared" si="2"/>
        <v>16</v>
      </c>
    </row>
    <row r="7" spans="1:245" s="174" customFormat="1" ht="36.75" customHeight="1">
      <c r="A7" s="273" t="s">
        <v>173</v>
      </c>
      <c r="B7" s="273" t="s">
        <v>174</v>
      </c>
      <c r="C7" s="277">
        <v>1.2</v>
      </c>
      <c r="D7" s="176">
        <v>1.5</v>
      </c>
      <c r="E7" s="275">
        <f t="shared" si="0"/>
        <v>34.5</v>
      </c>
      <c r="F7" s="177">
        <v>36</v>
      </c>
      <c r="G7" s="275">
        <f t="shared" si="1"/>
        <v>37.5</v>
      </c>
      <c r="H7" s="275">
        <f t="shared" si="2"/>
        <v>39</v>
      </c>
    </row>
    <row r="8" spans="1:245" s="174" customFormat="1" ht="36.75" customHeight="1">
      <c r="A8" s="273" t="s">
        <v>175</v>
      </c>
      <c r="B8" s="273" t="s">
        <v>176</v>
      </c>
      <c r="C8" s="277">
        <v>0.7</v>
      </c>
      <c r="D8" s="277">
        <v>1</v>
      </c>
      <c r="E8" s="275">
        <f t="shared" si="0"/>
        <v>21.5</v>
      </c>
      <c r="F8" s="177">
        <v>22.5</v>
      </c>
      <c r="G8" s="275">
        <f t="shared" si="1"/>
        <v>23.5</v>
      </c>
      <c r="H8" s="275">
        <f t="shared" si="2"/>
        <v>24.5</v>
      </c>
      <c r="IK8" s="275"/>
    </row>
    <row r="9" spans="1:245" s="174" customFormat="1" ht="36.75" customHeight="1">
      <c r="A9" s="273" t="s">
        <v>177</v>
      </c>
      <c r="B9" s="273" t="s">
        <v>178</v>
      </c>
      <c r="C9" s="277">
        <v>0.7</v>
      </c>
      <c r="D9" s="277">
        <v>1</v>
      </c>
      <c r="E9" s="275">
        <f t="shared" si="0"/>
        <v>29</v>
      </c>
      <c r="F9" s="177">
        <v>30</v>
      </c>
      <c r="G9" s="275">
        <f t="shared" si="1"/>
        <v>31</v>
      </c>
      <c r="H9" s="275">
        <f t="shared" si="2"/>
        <v>32</v>
      </c>
    </row>
    <row r="10" spans="1:245" s="174" customFormat="1" ht="36.75" customHeight="1">
      <c r="A10" s="273" t="s">
        <v>179</v>
      </c>
      <c r="B10" s="273" t="s">
        <v>180</v>
      </c>
      <c r="C10" s="277">
        <v>0.7</v>
      </c>
      <c r="D10" s="277">
        <v>0.75</v>
      </c>
      <c r="E10" s="275">
        <f t="shared" si="0"/>
        <v>21.75</v>
      </c>
      <c r="F10" s="177">
        <v>22.5</v>
      </c>
      <c r="G10" s="275">
        <f t="shared" si="1"/>
        <v>23.25</v>
      </c>
      <c r="H10" s="275">
        <f t="shared" si="2"/>
        <v>24</v>
      </c>
    </row>
    <row r="11" spans="1:245" s="174" customFormat="1" ht="36.75" customHeight="1">
      <c r="A11" s="273" t="s">
        <v>181</v>
      </c>
      <c r="B11" s="273" t="s">
        <v>182</v>
      </c>
      <c r="C11" s="277">
        <v>0.5</v>
      </c>
      <c r="D11" s="277">
        <v>0.3</v>
      </c>
      <c r="E11" s="275">
        <f t="shared" si="0"/>
        <v>14.2</v>
      </c>
      <c r="F11" s="177">
        <v>14.5</v>
      </c>
      <c r="G11" s="275">
        <f t="shared" si="1"/>
        <v>14.8</v>
      </c>
      <c r="H11" s="275">
        <f t="shared" si="2"/>
        <v>15.100000000000001</v>
      </c>
    </row>
    <row r="12" spans="1:245" s="174" customFormat="1" ht="36.75" customHeight="1">
      <c r="A12" s="273" t="s">
        <v>183</v>
      </c>
      <c r="B12" s="273" t="s">
        <v>184</v>
      </c>
      <c r="C12" s="277">
        <v>1.2</v>
      </c>
      <c r="D12" s="277">
        <v>4</v>
      </c>
      <c r="E12" s="275">
        <f t="shared" si="0"/>
        <v>34</v>
      </c>
      <c r="F12" s="278">
        <v>38</v>
      </c>
      <c r="G12" s="275">
        <f t="shared" si="1"/>
        <v>42</v>
      </c>
      <c r="H12" s="275">
        <f t="shared" si="2"/>
        <v>46</v>
      </c>
    </row>
    <row r="13" spans="1:245" s="174" customFormat="1" ht="36.75" customHeight="1">
      <c r="A13" s="273" t="s">
        <v>185</v>
      </c>
      <c r="B13" s="273" t="s">
        <v>186</v>
      </c>
      <c r="C13" s="277">
        <v>0.3</v>
      </c>
      <c r="D13" s="277">
        <v>0</v>
      </c>
      <c r="E13" s="275">
        <f t="shared" si="0"/>
        <v>2</v>
      </c>
      <c r="F13" s="276">
        <v>2</v>
      </c>
      <c r="G13" s="275">
        <f t="shared" si="1"/>
        <v>2</v>
      </c>
      <c r="H13" s="275">
        <f t="shared" si="2"/>
        <v>2</v>
      </c>
    </row>
    <row r="14" spans="1:245" s="173" customFormat="1" ht="36.75" customHeight="1">
      <c r="C14" s="178"/>
      <c r="H14" s="179"/>
    </row>
    <row r="15" spans="1:245" s="160" customFormat="1" ht="36.75" customHeight="1">
      <c r="A15" s="162"/>
      <c r="B15" s="162"/>
      <c r="C15" s="161"/>
      <c r="H15" s="163"/>
    </row>
    <row r="16" spans="1:245" s="160" customFormat="1" ht="36.75" customHeight="1">
      <c r="A16" s="164"/>
      <c r="B16" s="164"/>
      <c r="C16" s="161"/>
      <c r="H16" s="163"/>
    </row>
    <row r="17" spans="1:8" s="160" customFormat="1" ht="15">
      <c r="A17" s="164"/>
      <c r="B17" s="164"/>
      <c r="C17" s="161"/>
      <c r="H17" s="163"/>
    </row>
    <row r="18" spans="1:8" s="160" customFormat="1" ht="15">
      <c r="C18" s="161"/>
      <c r="H18" s="163"/>
    </row>
    <row r="19" spans="1:8" s="160" customFormat="1" ht="15">
      <c r="A19" s="165"/>
      <c r="B19" s="165"/>
      <c r="C19" s="161"/>
      <c r="H19" s="163"/>
    </row>
    <row r="20" spans="1:8" s="160" customFormat="1" ht="15">
      <c r="A20" s="165"/>
      <c r="B20" s="165"/>
      <c r="C20" s="161"/>
      <c r="H20" s="163"/>
    </row>
    <row r="21" spans="1:8" s="160" customFormat="1" ht="15.75" thickBot="1">
      <c r="A21" s="166"/>
      <c r="B21" s="165"/>
      <c r="C21" s="161"/>
      <c r="D21" s="167"/>
      <c r="E21" s="167"/>
      <c r="F21" s="167"/>
      <c r="G21" s="167"/>
      <c r="H21" s="168"/>
    </row>
    <row r="32" spans="1:8" ht="15">
      <c r="A32" s="165"/>
      <c r="B32" s="165"/>
    </row>
    <row r="33" spans="1:2" ht="15">
      <c r="A33" s="165"/>
      <c r="B33" s="165"/>
    </row>
    <row r="34" spans="1:2" ht="15">
      <c r="A34" s="165"/>
      <c r="B34" s="165"/>
    </row>
    <row r="35" spans="1:2" ht="15">
      <c r="A35" s="165"/>
      <c r="B35" s="165"/>
    </row>
    <row r="36" spans="1:2" ht="15">
      <c r="A36" s="165"/>
      <c r="B36" s="165"/>
    </row>
  </sheetData>
  <mergeCells count="1">
    <mergeCell ref="A1:H1"/>
  </mergeCells>
  <printOptions horizontalCentered="1"/>
  <pageMargins left="0" right="0" top="0.74803149606299213" bottom="0" header="0.31496062992125984" footer="0"/>
  <pageSetup paperSize="9" scale="65" orientation="landscape" horizontalDpi="1200" verticalDpi="1200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640A66-46BA-4E42-A8D5-831BBEF18472}"/>
</file>

<file path=customXml/itemProps2.xml><?xml version="1.0" encoding="utf-8"?>
<ds:datastoreItem xmlns:ds="http://schemas.openxmlformats.org/officeDocument/2006/customXml" ds:itemID="{A876EA5E-6AD6-4CE5-9E81-C7A50B0D4FA9}"/>
</file>

<file path=customXml/itemProps3.xml><?xml version="1.0" encoding="utf-8"?>
<ds:datastoreItem xmlns:ds="http://schemas.openxmlformats.org/officeDocument/2006/customXml" ds:itemID="{0C145D12-BE45-4043-A8FA-876990CF41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Oanh Phan Thi Kim</cp:lastModifiedBy>
  <cp:revision/>
  <dcterms:created xsi:type="dcterms:W3CDTF">2016-05-06T01:47:29Z</dcterms:created>
  <dcterms:modified xsi:type="dcterms:W3CDTF">2025-02-19T04:16:05Z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