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.huynh\Downloads\GUMBALL\"/>
    </mc:Choice>
  </mc:AlternateContent>
  <xr:revisionPtr revIDLastSave="0" documentId="8_{48398911-132F-42B5-B18E-298DFCAC81E0}" xr6:coauthVersionLast="47" xr6:coauthVersionMax="47" xr10:uidLastSave="{00000000-0000-0000-0000-000000000000}"/>
  <bookViews>
    <workbookView xWindow="-110" yWindow="-110" windowWidth="19420" windowHeight="10300" tabRatio="895" xr2:uid="{00000000-000D-0000-FFFF-FFFF00000000}"/>
  </bookViews>
  <sheets>
    <sheet name="1. CUTTING" sheetId="21" r:id="rId1"/>
    <sheet name="2. TRIM" sheetId="22" r:id="rId2"/>
    <sheet name="BTS" sheetId="23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localSheetId="2" hidden="1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>[12]!K_1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AVY" localSheetId="2" hidden="1">#REF!</definedName>
    <definedName name="NAVY" hidden="1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>[15]!NToS</definedName>
    <definedName name="PRICE" localSheetId="4">#REF!</definedName>
    <definedName name="PRICE">#REF!</definedName>
    <definedName name="_xlnm.Print_Area" localSheetId="0">'1. CUTTING'!$A$1:$Q$106</definedName>
    <definedName name="_xlnm.Print_Area" localSheetId="3">'1. CUTTING '!$A$1:$P$149</definedName>
    <definedName name="_xlnm.Print_Area" localSheetId="1">'2. TRIM'!$A$1:$C$36</definedName>
    <definedName name="_xlnm.Print_Area" localSheetId="2">BTS!$A$1:$Q$46</definedName>
    <definedName name="Print_erea">[8]QT!$A$1:$U$54</definedName>
    <definedName name="_xlnm.Print_Titles" localSheetId="0">'1. CUTTING'!$1:$15</definedName>
    <definedName name="_xlnm.Print_Titles" localSheetId="3">'1. CUTTING '!$1:$15</definedName>
    <definedName name="_xlnm.Print_Titles" localSheetId="1">'2. TRIM'!$1:$5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ESEAM" localSheetId="2" hidden="1">#REF!</definedName>
    <definedName name="SESEAM" hidden="1">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3" l="1"/>
  <c r="K29" i="23" s="1"/>
  <c r="L29" i="23" s="1"/>
  <c r="H29" i="23"/>
  <c r="G29" i="23" s="1"/>
  <c r="F29" i="23" s="1"/>
  <c r="E29" i="23" s="1"/>
  <c r="K28" i="23"/>
  <c r="L28" i="23" s="1"/>
  <c r="J28" i="23"/>
  <c r="H28" i="23"/>
  <c r="G28" i="23" s="1"/>
  <c r="F28" i="23" s="1"/>
  <c r="E28" i="23" s="1"/>
  <c r="J27" i="23"/>
  <c r="K27" i="23" s="1"/>
  <c r="L27" i="23" s="1"/>
  <c r="H27" i="23"/>
  <c r="G27" i="23"/>
  <c r="F27" i="23" s="1"/>
  <c r="E27" i="23" s="1"/>
  <c r="J26" i="23"/>
  <c r="K26" i="23" s="1"/>
  <c r="L26" i="23" s="1"/>
  <c r="H26" i="23"/>
  <c r="G26" i="23" s="1"/>
  <c r="F26" i="23" s="1"/>
  <c r="E26" i="23" s="1"/>
  <c r="J25" i="23"/>
  <c r="K25" i="23" s="1"/>
  <c r="L25" i="23" s="1"/>
  <c r="H25" i="23"/>
  <c r="G25" i="23"/>
  <c r="F25" i="23" s="1"/>
  <c r="E25" i="23" s="1"/>
  <c r="J24" i="23"/>
  <c r="K24" i="23" s="1"/>
  <c r="L24" i="23" s="1"/>
  <c r="H24" i="23"/>
  <c r="G24" i="23"/>
  <c r="F24" i="23"/>
  <c r="E24" i="23" s="1"/>
  <c r="J23" i="23"/>
  <c r="K23" i="23" s="1"/>
  <c r="L23" i="23" s="1"/>
  <c r="H23" i="23"/>
  <c r="G23" i="23" s="1"/>
  <c r="F23" i="23" s="1"/>
  <c r="E23" i="23" s="1"/>
  <c r="K22" i="23"/>
  <c r="L22" i="23" s="1"/>
  <c r="J22" i="23"/>
  <c r="H22" i="23"/>
  <c r="G22" i="23"/>
  <c r="F22" i="23" s="1"/>
  <c r="E22" i="23" s="1"/>
  <c r="J21" i="23"/>
  <c r="K21" i="23" s="1"/>
  <c r="L21" i="23" s="1"/>
  <c r="H21" i="23"/>
  <c r="G21" i="23"/>
  <c r="F21" i="23"/>
  <c r="E21" i="23" s="1"/>
  <c r="K20" i="23"/>
  <c r="L20" i="23" s="1"/>
  <c r="J20" i="23"/>
  <c r="H20" i="23"/>
  <c r="G20" i="23" s="1"/>
  <c r="F20" i="23" s="1"/>
  <c r="E20" i="23" s="1"/>
  <c r="J19" i="23"/>
  <c r="K19" i="23" s="1"/>
  <c r="L19" i="23" s="1"/>
  <c r="H19" i="23"/>
  <c r="G19" i="23"/>
  <c r="F19" i="23" s="1"/>
  <c r="E19" i="23" s="1"/>
  <c r="J18" i="23"/>
  <c r="K18" i="23" s="1"/>
  <c r="L18" i="23" s="1"/>
  <c r="H18" i="23"/>
  <c r="G18" i="23" s="1"/>
  <c r="F18" i="23" s="1"/>
  <c r="E18" i="23" s="1"/>
  <c r="J17" i="23"/>
  <c r="K17" i="23" s="1"/>
  <c r="L17" i="23" s="1"/>
  <c r="H17" i="23"/>
  <c r="G17" i="23"/>
  <c r="F17" i="23" s="1"/>
  <c r="E17" i="23" s="1"/>
  <c r="J16" i="23"/>
  <c r="K16" i="23" s="1"/>
  <c r="L16" i="23" s="1"/>
  <c r="H16" i="23"/>
  <c r="G16" i="23"/>
  <c r="F16" i="23"/>
  <c r="E16" i="23" s="1"/>
  <c r="J15" i="23"/>
  <c r="K15" i="23" s="1"/>
  <c r="L15" i="23" s="1"/>
  <c r="H15" i="23"/>
  <c r="G15" i="23" s="1"/>
  <c r="F15" i="23" s="1"/>
  <c r="E15" i="23" s="1"/>
  <c r="K14" i="23"/>
  <c r="L14" i="23" s="1"/>
  <c r="J14" i="23"/>
  <c r="H14" i="23"/>
  <c r="G14" i="23" s="1"/>
  <c r="F14" i="23" s="1"/>
  <c r="E14" i="23" s="1"/>
  <c r="J13" i="23"/>
  <c r="K13" i="23" s="1"/>
  <c r="L13" i="23" s="1"/>
  <c r="H13" i="23"/>
  <c r="G13" i="23" s="1"/>
  <c r="F13" i="23" s="1"/>
  <c r="E13" i="23" s="1"/>
  <c r="K12" i="23"/>
  <c r="L12" i="23" s="1"/>
  <c r="J12" i="23"/>
  <c r="H12" i="23"/>
  <c r="G12" i="23" s="1"/>
  <c r="F12" i="23" s="1"/>
  <c r="E12" i="23" s="1"/>
  <c r="J11" i="23"/>
  <c r="K11" i="23" s="1"/>
  <c r="L11" i="23" s="1"/>
  <c r="H11" i="23"/>
  <c r="G11" i="23"/>
  <c r="F11" i="23" s="1"/>
  <c r="E11" i="23" s="1"/>
  <c r="J10" i="23"/>
  <c r="K10" i="23" s="1"/>
  <c r="L10" i="23" s="1"/>
  <c r="H10" i="23"/>
  <c r="G10" i="23" s="1"/>
  <c r="F10" i="23" s="1"/>
  <c r="E10" i="23" s="1"/>
  <c r="J9" i="23"/>
  <c r="K9" i="23" s="1"/>
  <c r="L9" i="23" s="1"/>
  <c r="H9" i="23"/>
  <c r="G9" i="23"/>
  <c r="F9" i="23" s="1"/>
  <c r="E9" i="23" s="1"/>
  <c r="J8" i="23"/>
  <c r="K8" i="23" s="1"/>
  <c r="L8" i="23" s="1"/>
  <c r="H8" i="23"/>
  <c r="G8" i="23"/>
  <c r="F8" i="23"/>
  <c r="E8" i="23" s="1"/>
  <c r="A19" i="22" l="1"/>
  <c r="B19" i="22"/>
  <c r="A17" i="22"/>
  <c r="B17" i="22"/>
  <c r="H45" i="21"/>
  <c r="H46" i="21"/>
  <c r="H47" i="21"/>
  <c r="H48" i="21"/>
  <c r="H49" i="21"/>
  <c r="H44" i="21"/>
  <c r="H25" i="21" l="1"/>
  <c r="I25" i="21"/>
  <c r="J25" i="21"/>
  <c r="K25" i="21"/>
  <c r="L25" i="21"/>
  <c r="G25" i="21"/>
  <c r="G26" i="21" s="1"/>
  <c r="A21" i="22"/>
  <c r="B71" i="21" l="1"/>
  <c r="A9" i="22" l="1"/>
  <c r="L44" i="21" l="1"/>
  <c r="L26" i="21" l="1"/>
  <c r="L19" i="21"/>
  <c r="L20" i="21" s="1"/>
  <c r="L30" i="21" l="1"/>
  <c r="H99" i="21" s="1"/>
  <c r="A12" i="22" l="1"/>
  <c r="C11" i="22"/>
  <c r="A11" i="22"/>
  <c r="L56" i="21"/>
  <c r="L55" i="21"/>
  <c r="L54" i="21"/>
  <c r="L53" i="21"/>
  <c r="L52" i="21"/>
  <c r="L51" i="21"/>
  <c r="M51" i="21" s="1"/>
  <c r="O51" i="21" s="1"/>
  <c r="L43" i="21"/>
  <c r="M43" i="21" s="1"/>
  <c r="O43" i="21" s="1"/>
  <c r="B35" i="22" l="1"/>
  <c r="B33" i="22"/>
  <c r="B31" i="22"/>
  <c r="B29" i="22"/>
  <c r="B27" i="22"/>
  <c r="B25" i="22"/>
  <c r="B23" i="22"/>
  <c r="A35" i="22"/>
  <c r="A33" i="22"/>
  <c r="A31" i="22"/>
  <c r="A29" i="22"/>
  <c r="A27" i="22"/>
  <c r="A25" i="22"/>
  <c r="A23" i="22"/>
  <c r="I19" i="21" l="1"/>
  <c r="Q28" i="21" l="1"/>
  <c r="Q27" i="21"/>
  <c r="Q22" i="21"/>
  <c r="Q21" i="21"/>
  <c r="H26" i="21" l="1"/>
  <c r="I26" i="21"/>
  <c r="J26" i="21"/>
  <c r="K26" i="21"/>
  <c r="H19" i="21"/>
  <c r="J19" i="21"/>
  <c r="K19" i="21"/>
  <c r="G19" i="21"/>
  <c r="C13" i="22"/>
  <c r="C5" i="22"/>
  <c r="C6" i="22" s="1"/>
  <c r="C9" i="22" s="1"/>
  <c r="H43" i="21"/>
  <c r="A37" i="21"/>
  <c r="E38" i="21" s="1"/>
  <c r="D25" i="21"/>
  <c r="D26" i="21" s="1"/>
  <c r="D27" i="21" s="1"/>
  <c r="D28" i="21" s="1"/>
  <c r="Q24" i="21"/>
  <c r="B13" i="22"/>
  <c r="E39" i="21" l="1"/>
  <c r="B11" i="22"/>
  <c r="B85" i="21"/>
  <c r="B93" i="21" s="1"/>
  <c r="H52" i="21"/>
  <c r="H54" i="21" s="1"/>
  <c r="H56" i="21" s="1"/>
  <c r="H58" i="21" s="1"/>
  <c r="Q25" i="21"/>
  <c r="Q26" i="21"/>
  <c r="H51" i="21"/>
  <c r="H53" i="21" s="1"/>
  <c r="H55" i="21" s="1"/>
  <c r="H57" i="21" s="1"/>
  <c r="H59" i="21" s="1"/>
  <c r="H61" i="21" s="1"/>
  <c r="H63" i="21" s="1"/>
  <c r="K20" i="21"/>
  <c r="K30" i="21" s="1"/>
  <c r="G99" i="21" s="1"/>
  <c r="J20" i="21"/>
  <c r="J30" i="21" s="1"/>
  <c r="F99" i="21" s="1"/>
  <c r="I20" i="21"/>
  <c r="I30" i="21" s="1"/>
  <c r="E99" i="21" s="1"/>
  <c r="H20" i="21"/>
  <c r="H30" i="21" s="1"/>
  <c r="D99" i="21" s="1"/>
  <c r="G20" i="21"/>
  <c r="K45" i="21" l="1"/>
  <c r="K46" i="21"/>
  <c r="K47" i="21"/>
  <c r="K48" i="21"/>
  <c r="M48" i="21" s="1"/>
  <c r="O48" i="21" s="1"/>
  <c r="K49" i="21"/>
  <c r="K44" i="21"/>
  <c r="M44" i="21" s="1"/>
  <c r="O44" i="21" s="1"/>
  <c r="G30" i="21"/>
  <c r="C99" i="21" s="1"/>
  <c r="H60" i="21"/>
  <c r="H62" i="21" s="1"/>
  <c r="H64" i="21" s="1"/>
  <c r="G38" i="21"/>
  <c r="B92" i="21"/>
  <c r="E35" i="21"/>
  <c r="E36" i="21" s="1"/>
  <c r="G39" i="21" l="1"/>
  <c r="J39" i="21" s="1"/>
  <c r="J38" i="21"/>
  <c r="M38" i="21" s="1"/>
  <c r="K52" i="21"/>
  <c r="M52" i="21" s="1"/>
  <c r="O52" i="21" s="1"/>
  <c r="A15" i="22"/>
  <c r="B7" i="22"/>
  <c r="M49" i="21" l="1"/>
  <c r="O49" i="21" s="1"/>
  <c r="M46" i="21"/>
  <c r="O46" i="21" s="1"/>
  <c r="M39" i="21"/>
  <c r="K54" i="21"/>
  <c r="M54" i="21" s="1"/>
  <c r="O54" i="21" s="1"/>
  <c r="A8" i="22"/>
  <c r="A13" i="22"/>
  <c r="K56" i="21" l="1"/>
  <c r="M56" i="21" s="1"/>
  <c r="O56" i="21" s="1"/>
  <c r="B35" i="21"/>
  <c r="B38" i="21" s="1"/>
  <c r="K58" i="21" l="1"/>
  <c r="B15" i="22"/>
  <c r="M58" i="21" l="1"/>
  <c r="O58" i="21" s="1"/>
  <c r="K60" i="21"/>
  <c r="M60" i="21" s="1"/>
  <c r="O60" i="21" s="1"/>
  <c r="A10" i="22"/>
  <c r="K62" i="21" l="1"/>
  <c r="M62" i="21" s="1"/>
  <c r="O62" i="21" s="1"/>
  <c r="A34" i="21"/>
  <c r="B4" i="22"/>
  <c r="C4" i="22" s="1"/>
  <c r="A4" i="22"/>
  <c r="B3" i="22"/>
  <c r="C3" i="22" s="1"/>
  <c r="A3" i="22"/>
  <c r="B2" i="22"/>
  <c r="C2" i="22" s="1"/>
  <c r="A2" i="22"/>
  <c r="D19" i="21"/>
  <c r="Q19" i="21"/>
  <c r="Q18" i="21"/>
  <c r="B50" i="1"/>
  <c r="B46" i="1"/>
  <c r="B42" i="1"/>
  <c r="R37" i="1"/>
  <c r="S37" i="1"/>
  <c r="T37" i="1"/>
  <c r="U37" i="1"/>
  <c r="V37" i="1"/>
  <c r="Q37" i="1"/>
  <c r="L34" i="1"/>
  <c r="K34" i="1"/>
  <c r="J34" i="1"/>
  <c r="J35" i="1" s="1"/>
  <c r="I34" i="1"/>
  <c r="I35" i="1" s="1"/>
  <c r="H34" i="1"/>
  <c r="G34" i="1"/>
  <c r="G35" i="1" s="1"/>
  <c r="L29" i="1"/>
  <c r="K29" i="1"/>
  <c r="K30" i="1" s="1"/>
  <c r="J29" i="1"/>
  <c r="J30" i="1" s="1"/>
  <c r="I29" i="1"/>
  <c r="I30" i="1" s="1"/>
  <c r="H29" i="1"/>
  <c r="H30" i="1" s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K35" i="1"/>
  <c r="H35" i="1"/>
  <c r="L30" i="1"/>
  <c r="L25" i="1"/>
  <c r="J25" i="1"/>
  <c r="I20" i="1"/>
  <c r="K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B132" i="1" s="1"/>
  <c r="A49" i="1"/>
  <c r="H70" i="1" s="1"/>
  <c r="H122" i="1"/>
  <c r="H98" i="1"/>
  <c r="H106" i="1"/>
  <c r="H87" i="1"/>
  <c r="H75" i="1"/>
  <c r="E54" i="1"/>
  <c r="E55" i="1" s="1"/>
  <c r="E56" i="1" s="1"/>
  <c r="A45" i="1"/>
  <c r="E46" i="1" s="1"/>
  <c r="E47" i="1" s="1"/>
  <c r="E48" i="1" s="1"/>
  <c r="A41" i="1"/>
  <c r="H111" i="1" s="1"/>
  <c r="H114" i="1" l="1"/>
  <c r="H83" i="1"/>
  <c r="H67" i="1"/>
  <c r="H118" i="1"/>
  <c r="H94" i="1"/>
  <c r="H63" i="1"/>
  <c r="H102" i="1"/>
  <c r="H79" i="1"/>
  <c r="H110" i="1"/>
  <c r="H71" i="1"/>
  <c r="K64" i="21"/>
  <c r="M64" i="21" s="1"/>
  <c r="O64" i="21" s="1"/>
  <c r="H62" i="1"/>
  <c r="F61" i="1"/>
  <c r="H64" i="1"/>
  <c r="H115" i="1"/>
  <c r="H95" i="1"/>
  <c r="H68" i="1"/>
  <c r="H119" i="1"/>
  <c r="H76" i="1"/>
  <c r="H107" i="1"/>
  <c r="B129" i="1"/>
  <c r="P24" i="1"/>
  <c r="H91" i="1"/>
  <c r="F60" i="1"/>
  <c r="H103" i="1"/>
  <c r="H80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D21" i="21" s="1"/>
  <c r="D22" i="21" s="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Q20" i="21"/>
  <c r="Q30" i="21" s="1"/>
  <c r="K43" i="21" l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G35" i="21"/>
  <c r="B6" i="22"/>
  <c r="K51" i="21" l="1"/>
  <c r="G47" i="1"/>
  <c r="I46" i="1"/>
  <c r="G55" i="1"/>
  <c r="I54" i="1"/>
  <c r="G43" i="1"/>
  <c r="I42" i="1"/>
  <c r="G51" i="1"/>
  <c r="I50" i="1"/>
  <c r="I35" i="21"/>
  <c r="G36" i="21"/>
  <c r="M45" i="21" l="1"/>
  <c r="O45" i="21" s="1"/>
  <c r="M47" i="21"/>
  <c r="O47" i="21" s="1"/>
  <c r="K53" i="21"/>
  <c r="M53" i="21" s="1"/>
  <c r="O53" i="21" s="1"/>
  <c r="J35" i="21"/>
  <c r="M35" i="21" s="1"/>
  <c r="J46" i="1"/>
  <c r="L46" i="1" s="1"/>
  <c r="G48" i="1"/>
  <c r="I48" i="1" s="1"/>
  <c r="I47" i="1"/>
  <c r="I36" i="21"/>
  <c r="J36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K55" i="21" l="1"/>
  <c r="M55" i="21" s="1"/>
  <c r="O55" i="21" s="1"/>
  <c r="J47" i="1"/>
  <c r="L47" i="1" s="1"/>
  <c r="J48" i="1"/>
  <c r="L48" i="1" s="1"/>
  <c r="M36" i="2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K57" i="21" l="1"/>
  <c r="M57" i="21" s="1"/>
  <c r="O57" i="21" s="1"/>
  <c r="K59" i="21" l="1"/>
  <c r="M59" i="21" s="1"/>
  <c r="O59" i="21" s="1"/>
  <c r="K61" i="21" l="1"/>
  <c r="M61" i="21" s="1"/>
  <c r="O61" i="21" s="1"/>
  <c r="K63" i="21" l="1"/>
  <c r="M63" i="21" s="1"/>
  <c r="O63" i="21" s="1"/>
</calcChain>
</file>

<file path=xl/sharedStrings.xml><?xml version="1.0" encoding="utf-8"?>
<sst xmlns="http://schemas.openxmlformats.org/spreadsheetml/2006/main" count="786" uniqueCount="309">
  <si>
    <t>Mã số:</t>
  </si>
  <si>
    <t>MER.QT-1.BM.4</t>
  </si>
  <si>
    <t>Lần ban hành:</t>
  </si>
  <si>
    <t>01</t>
  </si>
  <si>
    <t>Số trang</t>
  </si>
  <si>
    <t>03/03</t>
  </si>
  <si>
    <t>MER - CHI/NGAN 210</t>
  </si>
  <si>
    <t>CUTTING DOCKET</t>
  </si>
  <si>
    <t xml:space="preserve">JOB NUMBER:  </t>
  </si>
  <si>
    <t>G13  SS25  S2757</t>
  </si>
  <si>
    <t xml:space="preserve">STYLE NUMBER: </t>
  </si>
  <si>
    <t>G13-HD01</t>
  </si>
  <si>
    <t xml:space="preserve">STYLE NAME : </t>
  </si>
  <si>
    <t>DDE x GB HOODIE</t>
  </si>
  <si>
    <t>SEASON:</t>
  </si>
  <si>
    <t>SS24</t>
  </si>
  <si>
    <t>TÊN HÀNG:</t>
  </si>
  <si>
    <t xml:space="preserve">HOODIE </t>
  </si>
  <si>
    <t>DROP:</t>
  </si>
  <si>
    <t>SAMPLING</t>
  </si>
  <si>
    <t>NGÀY CẤP:</t>
  </si>
  <si>
    <t>VẢI CHÍNH:</t>
  </si>
  <si>
    <t>FLEECE_100% COTTON_430GSM_CM20/1+CM20/1+CD10/1_VTK6090MB</t>
  </si>
  <si>
    <t>NGÀY GIAO HÀNG:</t>
  </si>
  <si>
    <t xml:space="preserve">THÀNH PHẦN VẢI: </t>
  </si>
  <si>
    <t>100%COTTON</t>
  </si>
  <si>
    <t>KHỔ VẢI:</t>
  </si>
  <si>
    <t>182CM</t>
  </si>
  <si>
    <t xml:space="preserve">Xí nghiệp: </t>
  </si>
  <si>
    <t>UN-AVAILABLE</t>
  </si>
  <si>
    <t>KHÁCH HÀNG:</t>
  </si>
  <si>
    <t>CORTEIZ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</si>
  <si>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</si>
  <si>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</si>
  <si>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</si>
  <si>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</si>
  <si>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</si>
  <si>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</si>
  <si>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</si>
  <si>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</si>
  <si>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</si>
  <si>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</si>
  <si>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</si>
  <si>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</si>
  <si>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CREAM</t>
  </si>
  <si>
    <t>EXTRA (+/-)</t>
  </si>
  <si>
    <t>TOTAL :</t>
  </si>
  <si>
    <t>SHIPPING</t>
  </si>
  <si>
    <t>ÁO CHO PAUL</t>
  </si>
  <si>
    <t>BLACK</t>
  </si>
  <si>
    <t>GRAND TOTAL:</t>
  </si>
  <si>
    <t>PHẦN A : VẢI    NCC TAHTONG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</si>
  <si>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</si>
  <si>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</si>
  <si>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</si>
  <si>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</si>
  <si>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</si>
  <si>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</si>
  <si>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</si>
  <si>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</si>
  <si>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IN</t>
  </si>
  <si>
    <t>SỐ LƯỢNG CẦN CẤP CHO TEST THÊU</t>
  </si>
  <si>
    <t>SỐ LƯỢNG CẦN CẤP CHO TỔ CẮT (GROSS)</t>
  </si>
  <si>
    <t xml:space="preserve">GHI CHÚ / CODE VẢI </t>
  </si>
  <si>
    <t>VẢI CHÍNH</t>
  </si>
  <si>
    <t>RIB 2X2_16'S CM + 55D/OP_97/3_COTTON SPANDEX_445GSM</t>
  </si>
  <si>
    <t>BO TAY/BO LAI</t>
  </si>
  <si>
    <t>RIB 2X2_16'S CM + 55D/OP_97/3_COTTON SPANDEX_445GSM_VTK6002-1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</si>
  <si>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</si>
  <si>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</si>
  <si>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</si>
  <si>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</si>
  <si>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</si>
  <si>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</si>
  <si>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</si>
  <si>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</si>
  <si>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</si>
  <si>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</si>
  <si>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</si>
  <si>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</si>
  <si>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WHITE</t>
  </si>
  <si>
    <t>K8591</t>
  </si>
  <si>
    <t>CUỘN</t>
  </si>
  <si>
    <t>CHỈ ĐẬM HƠN VẢI CHÍNH</t>
  </si>
  <si>
    <t>NHÃN CHÍNH</t>
  </si>
  <si>
    <t>PCS</t>
  </si>
  <si>
    <t xml:space="preserve">NHÃN THÀNH PHẦN
</t>
  </si>
  <si>
    <t xml:space="preserve">NHÃN CỜ
</t>
  </si>
  <si>
    <t xml:space="preserve">DÂY LUỒN TẠI NÓN
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</si>
  <si>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</si>
  <si>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</si>
  <si>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</si>
  <si>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</si>
  <si>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</si>
  <si>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</si>
  <si>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</si>
  <si>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 MAINLINE</t>
  </si>
  <si>
    <t>POLYBAG 18” (L) X 13.875” (W)</t>
  </si>
  <si>
    <t>POLYBAG 18” (L) X 13.875” (W) - BAO NYLON KHÔNG CÓ CHỮ HMP</t>
  </si>
  <si>
    <t>BARCODE STICKER 2” (L) x 1” (W)</t>
  </si>
  <si>
    <t>PHẦN C: IN/ THÊU/ WASH</t>
  </si>
  <si>
    <t>PHẦN D: HÌNH</t>
  </si>
  <si>
    <t>IN:</t>
  </si>
  <si>
    <t>IN THÀNH PHẨM THÂN TRƯỚC  / IN THÀNH PHẨM TẠI SÓNG TAY TRÁI TAY PHẢI</t>
  </si>
  <si>
    <t>CHẤT LƯỢNG VÀ KÍCH THƯỚC</t>
  </si>
  <si>
    <t>DUYỆT HÌNH IN THEO</t>
  </si>
  <si>
    <t>NHƯ TECHPACKS</t>
  </si>
  <si>
    <t>IN THÀNH PHẨM THÂN TRƯỚC</t>
  </si>
  <si>
    <t>THÔNG TIN ĐỊNH VỊ HÌNH IN</t>
  </si>
  <si>
    <t>ĐỊNH VỊ HÌNH IN: CANH GIỮA THÂN TRƯỚC - TỪ GIỮA CỔ TRƯỚC XUỐNG ĐIỂM CAO NHẤT</t>
  </si>
  <si>
    <t>8CM</t>
  </si>
  <si>
    <t>IN THÀNH PHẨM TẠI SÓNG TAY TRÁI + TAY PHẢI</t>
  </si>
  <si>
    <t>ĐỊNH VỊ HÌNH IN: TỪ ĐƯỜNG TRA BO TAY XUỐNG CẠNH CHỮ ĐẦU TIÊN</t>
  </si>
  <si>
    <t>PHÒNG IN ADVISE</t>
  </si>
  <si>
    <r>
      <t>THÊU :</t>
    </r>
    <r>
      <rPr>
        <b/>
        <sz val="38"/>
        <rFont val="Muli"/>
      </rPr>
      <t xml:space="preserve"> </t>
    </r>
  </si>
  <si>
    <t>KHÔNG THÊU</t>
  </si>
  <si>
    <t>DUYỆT HÌNH THÊU THEO</t>
  </si>
  <si>
    <t>DUYỆT CHẤT LƯỢNG HÌNH IN NHƯ ÁO MẪU PP CRTZ-1206 MÀU HEATHER GREY, SIZE L CHUYỂN CÙNG TÁC NGHIỆP SẢN XUẤT 27/03/2024
DUYỆT KÍCH THƯỚC VÀ MÀU SẮC NHƯ TEACHPACKS</t>
  </si>
  <si>
    <t>THÔNG TIN ĐỊNH VỊ HÌNH THÊU</t>
  </si>
  <si>
    <t xml:space="preserve">ĐỊNH VỊ HÌNH THÊU: </t>
  </si>
  <si>
    <t>CANH GIỮA HÌNH THÊU TẠI TO BẢN MIỆNG NÓN</t>
  </si>
  <si>
    <t xml:space="preserve">3. WASH : </t>
  </si>
  <si>
    <t>KHÔNG WASH</t>
  </si>
  <si>
    <t>CHẤT LƯỢNG, HIỆU ỨNG VÀ MÀU SẮC DUYỆT THEO</t>
  </si>
  <si>
    <t>DUYỆT HIỆU ỨNG VÀ HANDFEEL THEO ÁO MẪU PP, MÃ CRTZ-1116, MÀU CREAM, SIZE L DỰ KIẾN CHUYỂN NGÀY 21/9</t>
  </si>
  <si>
    <t>DUYỆT CHẤT LƯỢNG, MÀU SẮC, HIỆU ỨNG NHƯ ÁO MẪU PP SAMPLE CRTZ-1168A , SIZE L, MÀU BLACK GỬI CÙNG TÁC NGHIỆP</t>
  </si>
  <si>
    <t xml:space="preserve">PHẦN F: LƯU Ý </t>
  </si>
  <si>
    <t>- CÁCH MAY NHƯ ÁO MẪU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</si>
  <si>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</si>
  <si>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</si>
  <si>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</si>
  <si>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</si>
  <si>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</si>
  <si>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</si>
  <si>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</si>
  <si>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GẬP ĐÔI, MAY VÀO ĐƯỜNG TRA GIỮA CỔ SAU</t>
  </si>
  <si>
    <t>LUỒN TẠI NÓN</t>
  </si>
  <si>
    <t>DÙNG ĐỰNG GARMENT BÊN TRONG THÙNG</t>
  </si>
  <si>
    <t>BỎ BÊN TRONG THÙNG</t>
  </si>
  <si>
    <t>BỎ VÀO KHI GẤP XẾP</t>
  </si>
  <si>
    <t>TREO QUA NHÃN CHÍNH/NHÃN SIZE</t>
  </si>
  <si>
    <t>ĐÓNG GÓI TỪNG SẢN PHẨM</t>
  </si>
  <si>
    <t>DÁN TẠI GÓC PHẢI CỦA POLY BAG, MẶT TRƯỚC, TỪ NGOÀI NHÌN VÀO</t>
  </si>
  <si>
    <t>CUSTOMER :</t>
  </si>
  <si>
    <t>PLAIN</t>
  </si>
  <si>
    <t>STYLE NAME</t>
  </si>
  <si>
    <t>OVERSIZED HOODIE</t>
  </si>
  <si>
    <t>STYLE NUMBER:</t>
  </si>
  <si>
    <t>OVERSIZED-HD01</t>
  </si>
  <si>
    <t>MEASUREMENT BY INCH</t>
  </si>
  <si>
    <t>Point</t>
  </si>
  <si>
    <t>Description</t>
  </si>
  <si>
    <t>Tol</t>
  </si>
  <si>
    <t>XXS</t>
  </si>
  <si>
    <t>2XL</t>
  </si>
  <si>
    <t>3XL</t>
  </si>
  <si>
    <t>GRADING</t>
  </si>
  <si>
    <t>FRONT HPS LENGTH</t>
  </si>
  <si>
    <t>DÀI THÂN TRƯỚC ( TỪ ĐỈNH VAI)</t>
  </si>
  <si>
    <t>CHEST WIDTH @ 1" DOWN FROM UNDERARM</t>
  </si>
  <si>
    <t>RỘNG NGỰC DƯỚI NÁCH 1"</t>
  </si>
  <si>
    <t xml:space="preserve">BOTTOM OPENING </t>
  </si>
  <si>
    <t>RỘNG LAI</t>
  </si>
  <si>
    <t>BOTTOM WIDTH @ 3/8" UP FROM RIB SEAM</t>
  </si>
  <si>
    <t>RỘNG LAI( DƯỚI ĐƯỜNG RIB 3/8")</t>
  </si>
  <si>
    <t>ACROSS SHOULDER</t>
  </si>
  <si>
    <t>NGANG VAI</t>
  </si>
  <si>
    <t>ARMHOLE STRAIGHT</t>
  </si>
  <si>
    <t>NÁCH ĐO THẲNG</t>
  </si>
  <si>
    <t>1/2 BICEP 1" FROM ARMPIT</t>
  </si>
  <si>
    <t>1/2 BẮP TAY DƯỚI NÁCH 1"</t>
  </si>
  <si>
    <t>SLEEVE OVERARM LENGTH INCL. RIB</t>
  </si>
  <si>
    <t>DÀI TAY( BAO GỒM RIB)</t>
  </si>
  <si>
    <t>SLEEVE OPENING RELAXED</t>
  </si>
  <si>
    <t>RỘNG TAY(ĐO ÊM)</t>
  </si>
  <si>
    <t>SLEEVE WIDTH @ 1" UP FROM RIB SEAM</t>
  </si>
  <si>
    <t xml:space="preserve">RỘNG TAY, CÁCH  ĐƯỜNG RIB 1" </t>
  </si>
  <si>
    <t>BACK NECK WIDTH</t>
  </si>
  <si>
    <t>RỘNG CỔ SAU</t>
  </si>
  <si>
    <t>FRONT NECK DROP</t>
  </si>
  <si>
    <t>HẠ CỔ TRƯỚC</t>
  </si>
  <si>
    <t>BACK NECK DROP</t>
  </si>
  <si>
    <t>HẠ CỔ SAU</t>
  </si>
  <si>
    <t>SLEEVE RIB HEIGHT</t>
  </si>
  <si>
    <t>TO BẢN LAI TAY</t>
  </si>
  <si>
    <t>BOTTOM RIB HEIGHT</t>
  </si>
  <si>
    <t>CAO RIB LAI</t>
  </si>
  <si>
    <t>CF HOOD HEIGHT</t>
  </si>
  <si>
    <t>CAO NÓN ( CẠNH TRƯỚC)</t>
  </si>
  <si>
    <t>HOOD WIDTH 5 1/2" DOWN FROM TOP EDGE</t>
  </si>
  <si>
    <t>RỘNG NÓN 5 1/2' TỪ ĐỈNH</t>
  </si>
  <si>
    <t>FRONT POCKET TOP WIDTH</t>
  </si>
  <si>
    <t>RỘNG  TÚI CẠNH TRÊN</t>
  </si>
  <si>
    <t>FRONT POCKET BOTTOM WIDTH</t>
  </si>
  <si>
    <t>RỘNG  TÚI CẠNH DƯỚI CÙNG</t>
  </si>
  <si>
    <t>FRONT POCKET SIDE HEIGHT</t>
  </si>
  <si>
    <t>CAO CẠNH SƯỜN TÚI</t>
  </si>
  <si>
    <t>FRONT POCKET OPENING WIDTH</t>
  </si>
  <si>
    <t>RỘNG TÚI ÁO</t>
  </si>
  <si>
    <t>CENTRE FRONT POCKET HEIGHT</t>
  </si>
  <si>
    <t>CAO GIỮA TÚI TRƯỚC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</si>
  <si>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</si>
  <si>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</si>
  <si>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</si>
  <si>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</si>
  <si>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</si>
  <si>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</si>
  <si>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</si>
  <si>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</si>
  <si>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</si>
  <si>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</si>
  <si>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</si>
  <si>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</si>
  <si>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</si>
  <si>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</si>
  <si>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</si>
  <si>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</si>
  <si>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 xml:space="preserve">PHẦN A : VẢI 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</si>
  <si>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</si>
  <si>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</si>
  <si>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</si>
  <si>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</si>
  <si>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</si>
  <si>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</si>
  <si>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</si>
  <si>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</si>
  <si>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</si>
  <si>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</si>
  <si>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</si>
  <si>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</si>
  <si>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</si>
  <si>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</si>
  <si>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</si>
  <si>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</si>
  <si>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</si>
  <si>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</si>
  <si>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</si>
  <si>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</si>
  <si>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</si>
  <si>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</si>
  <si>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</si>
  <si>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</si>
  <si>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</si>
  <si>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</si>
  <si>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</si>
  <si>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</si>
  <si>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</si>
  <si>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</si>
  <si>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</si>
  <si>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</si>
  <si>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</si>
  <si>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</si>
  <si>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</si>
  <si>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</si>
  <si>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</si>
  <si>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</si>
  <si>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</si>
  <si>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</si>
  <si>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</si>
  <si>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</si>
  <si>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</si>
  <si>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</si>
  <si>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</si>
  <si>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</si>
  <si>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</si>
  <si>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</si>
  <si>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</si>
  <si>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</si>
  <si>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</si>
  <si>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</si>
  <si>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</si>
  <si>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</si>
  <si>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</si>
  <si>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</si>
  <si>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</si>
  <si>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</si>
  <si>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</si>
  <si>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</si>
  <si>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</si>
  <si>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</si>
  <si>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</si>
  <si>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</si>
  <si>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</si>
  <si>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</si>
  <si>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</si>
  <si>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</si>
  <si>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NECK WIDTH (SEAM TO SEAM)</t>
  </si>
  <si>
    <t>RỘNG CỔ (TỪ ĐƯỜNG MAY ĐẾN ĐƯỜNG MAY)</t>
  </si>
  <si>
    <t>FRONT NECK DROP fm SNP to Seam</t>
  </si>
  <si>
    <t>BACK NECK DROP fm SNP to Seam</t>
  </si>
  <si>
    <t>SHOULDER LENGTH</t>
  </si>
  <si>
    <t>SLEEVE LENGTH - SHORT</t>
  </si>
  <si>
    <t>DÀI TAY</t>
  </si>
  <si>
    <t xml:space="preserve">SLEEVE OPENING </t>
  </si>
  <si>
    <t>CỬA TAY</t>
  </si>
  <si>
    <t>CUFF HEIGHT/ SLEEVE HEM DEPTH</t>
  </si>
  <si>
    <t>BOTTOM HEM DEPTH/ WELT DEPTH</t>
  </si>
  <si>
    <t>TO BẢN LAI ÁO</t>
  </si>
  <si>
    <t>NECK TRIM DEPTH</t>
  </si>
  <si>
    <t>TO BẢN BO CỔ</t>
  </si>
  <si>
    <t>GẬP ĐÔI, MAY BÊN TRONG SƯỜN TRÁI NGƯỜI MẶC, CÁCH MÉP LAI 10CM</t>
  </si>
  <si>
    <t>GẬP ĐÔI, MAY BÊN NGOÀI SƯỜN TRÁI NGƯỜI MẶC, CÁCH MÉP LAI 10CM</t>
  </si>
  <si>
    <t>THAM KHẢO QUY CÁCH MAY: KHÔNG CÓ ÁO MẪU THAM KHẢO</t>
  </si>
  <si>
    <t xml:space="preserve">1. LẤY ÁO MẪU TỪ PLAIN ĐỂ IN THÀNH PHẨM- MER SẼ CUNG CẤP </t>
  </si>
  <si>
    <t>ÁO MẪU CHO ANH TÀI CHUYỀN MẪU VÀ SẼ CẤP 14/06/2024.</t>
  </si>
  <si>
    <t>PHÒNG IN LÀM RẬP ĐỊNH VỊ.</t>
  </si>
  <si>
    <t>2. THÁO 2 BÊN  SƯỜN TAY VÀ SƯỜN THÂN TRƯỚC KHI CHUYỂN QUA IN</t>
  </si>
  <si>
    <t>3. PHÒNG RẬP LẤY RẬP CỦA MÃ HÀNG MOVERSIZED-HD01A ĐỂ</t>
  </si>
  <si>
    <t>LẤY ÁO THÀNH PHẨM TỪ PLAIN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</si>
</sst>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name val="Muli"/>
    </font>
    <font>
      <b/>
      <sz val="18"/>
      <name val="Muli"/>
    </font>
    <font>
      <b/>
      <sz val="48"/>
      <name val="Muli"/>
    </font>
    <font>
      <sz val="48"/>
      <name val="Muli"/>
    </font>
    <font>
      <u/>
      <sz val="48"/>
      <name val="Muli"/>
    </font>
    <font>
      <b/>
      <u/>
      <sz val="12"/>
      <name val="Muli"/>
    </font>
    <font>
      <sz val="11"/>
      <name val="Calibri"/>
      <family val="2"/>
      <scheme val="minor"/>
    </font>
    <font>
      <b/>
      <u/>
      <sz val="48"/>
      <name val="Muli"/>
    </font>
    <font>
      <sz val="48"/>
      <name val="Calibri"/>
      <family val="2"/>
      <scheme val="minor"/>
    </font>
    <font>
      <sz val="11"/>
      <name val="Muli"/>
    </font>
    <font>
      <b/>
      <sz val="35"/>
      <name val="Muli"/>
    </font>
    <font>
      <sz val="35"/>
      <name val="Muli"/>
    </font>
    <font>
      <sz val="35"/>
      <name val="Arial"/>
      <family val="2"/>
    </font>
    <font>
      <b/>
      <sz val="40"/>
      <name val="Muli"/>
    </font>
    <font>
      <sz val="40"/>
      <name val="Muli"/>
    </font>
    <font>
      <b/>
      <u/>
      <sz val="40"/>
      <name val="Muli"/>
    </font>
    <font>
      <sz val="38"/>
      <name val="Muli"/>
    </font>
    <font>
      <b/>
      <sz val="38"/>
      <name val="Muli"/>
    </font>
    <font>
      <b/>
      <u/>
      <sz val="38"/>
      <name val="Muli"/>
    </font>
    <font>
      <b/>
      <sz val="22"/>
      <color rgb="FF000000"/>
      <name val="Muli"/>
    </font>
    <font>
      <i/>
      <u/>
      <sz val="22"/>
      <name val="Muli"/>
    </font>
    <font>
      <i/>
      <u/>
      <sz val="18"/>
      <name val="Muli"/>
    </font>
    <font>
      <b/>
      <sz val="18"/>
      <color indexed="8"/>
      <name val="Muli"/>
    </font>
    <font>
      <sz val="18"/>
      <color theme="1"/>
      <name val="Muli"/>
    </font>
    <font>
      <sz val="18"/>
      <color rgb="FF000000"/>
      <name val="Muli"/>
    </font>
    <font>
      <sz val="18"/>
      <color indexed="8"/>
      <name val="Muli"/>
    </font>
    <font>
      <sz val="18"/>
      <color rgb="FF242021"/>
      <name val="Muli"/>
    </font>
    <font>
      <b/>
      <sz val="18"/>
      <color theme="1"/>
      <name val="Muli"/>
    </font>
    <font>
      <sz val="18"/>
      <color rgb="FFFF0000"/>
      <name val="Muli"/>
    </font>
    <font>
      <sz val="12"/>
      <color theme="1"/>
      <name val="Muli"/>
    </font>
    <font>
      <b/>
      <sz val="50"/>
      <color theme="1"/>
      <name val="Muli"/>
    </font>
    <font>
      <sz val="50"/>
      <color theme="1"/>
      <name val="Muli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</fills>
  <borders count="54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8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16" fillId="0" borderId="0"/>
    <xf numFmtId="0" fontId="13" fillId="0" borderId="0"/>
  </cellStyleXfs>
  <cellXfs count="533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53" fillId="0" borderId="0" xfId="2" applyFont="1" applyAlignment="1">
      <alignment horizontal="left" vertical="top"/>
    </xf>
    <xf numFmtId="0" fontId="31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0" fontId="55" fillId="19" borderId="0" xfId="0" applyFont="1" applyFill="1" applyAlignment="1">
      <alignment vertical="center"/>
    </xf>
    <xf numFmtId="0" fontId="55" fillId="20" borderId="0" xfId="0" applyFont="1" applyFill="1" applyAlignment="1">
      <alignment horizontal="left" vertical="center"/>
    </xf>
    <xf numFmtId="0" fontId="55" fillId="20" borderId="0" xfId="0" applyFont="1" applyFill="1" applyAlignment="1">
      <alignment horizontal="center" vertical="center"/>
    </xf>
    <xf numFmtId="1" fontId="55" fillId="20" borderId="0" xfId="0" applyNumberFormat="1" applyFont="1" applyFill="1" applyAlignment="1">
      <alignment vertical="center"/>
    </xf>
    <xf numFmtId="1" fontId="55" fillId="20" borderId="0" xfId="0" applyNumberFormat="1" applyFont="1" applyFill="1" applyAlignment="1">
      <alignment horizontal="center" vertical="center"/>
    </xf>
    <xf numFmtId="1" fontId="55" fillId="20" borderId="2" xfId="0" applyNumberFormat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6" fillId="13" borderId="3" xfId="0" applyFont="1" applyFill="1" applyBorder="1" applyAlignment="1">
      <alignment horizontal="left" vertical="center"/>
    </xf>
    <xf numFmtId="1" fontId="32" fillId="2" borderId="10" xfId="0" applyNumberFormat="1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1" fontId="31" fillId="0" borderId="48" xfId="1" applyNumberFormat="1" applyFont="1" applyBorder="1" applyAlignment="1">
      <alignment horizontal="center"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2" fontId="31" fillId="2" borderId="10" xfId="0" applyNumberFormat="1" applyFont="1" applyFill="1" applyBorder="1" applyAlignment="1">
      <alignment horizontal="center" vertical="center" wrapText="1"/>
    </xf>
    <xf numFmtId="165" fontId="31" fillId="2" borderId="10" xfId="0" applyNumberFormat="1" applyFont="1" applyFill="1" applyBorder="1" applyAlignment="1">
      <alignment horizontal="center" vertical="center" wrapText="1"/>
    </xf>
    <xf numFmtId="1" fontId="32" fillId="0" borderId="48" xfId="1" applyNumberFormat="1" applyFont="1" applyBorder="1" applyAlignment="1">
      <alignment horizontal="center" vertical="center" wrapText="1"/>
    </xf>
    <xf numFmtId="0" fontId="31" fillId="2" borderId="51" xfId="0" applyFont="1" applyFill="1" applyBorder="1" applyAlignment="1">
      <alignment vertical="center" wrapText="1"/>
    </xf>
    <xf numFmtId="0" fontId="82" fillId="2" borderId="0" xfId="0" applyFont="1" applyFill="1" applyAlignment="1">
      <alignment vertical="center"/>
    </xf>
    <xf numFmtId="0" fontId="82" fillId="2" borderId="0" xfId="0" quotePrefix="1" applyFont="1" applyFill="1" applyAlignment="1">
      <alignment vertical="center"/>
    </xf>
    <xf numFmtId="0" fontId="83" fillId="2" borderId="0" xfId="0" applyFont="1" applyFill="1" applyAlignment="1">
      <alignment vertical="center"/>
    </xf>
    <xf numFmtId="0" fontId="82" fillId="2" borderId="0" xfId="0" applyFont="1" applyFill="1" applyAlignment="1">
      <alignment horizontal="center" vertical="center"/>
    </xf>
    <xf numFmtId="0" fontId="84" fillId="2" borderId="4" xfId="0" applyFont="1" applyFill="1" applyBorder="1" applyAlignment="1">
      <alignment horizontal="right" vertical="center"/>
    </xf>
    <xf numFmtId="1" fontId="31" fillId="2" borderId="0" xfId="0" applyNumberFormat="1" applyFont="1" applyFill="1" applyAlignment="1">
      <alignment vertical="center"/>
    </xf>
    <xf numFmtId="0" fontId="26" fillId="2" borderId="2" xfId="0" applyFont="1" applyFill="1" applyBorder="1" applyAlignment="1">
      <alignment horizontal="left" vertical="center"/>
    </xf>
    <xf numFmtId="0" fontId="26" fillId="0" borderId="0" xfId="66" applyFont="1" applyAlignment="1">
      <alignment horizontal="center"/>
    </xf>
    <xf numFmtId="3" fontId="85" fillId="2" borderId="4" xfId="0" applyNumberFormat="1" applyFont="1" applyFill="1" applyBorder="1" applyAlignment="1">
      <alignment vertical="center"/>
    </xf>
    <xf numFmtId="3" fontId="85" fillId="2" borderId="4" xfId="0" applyNumberFormat="1" applyFont="1" applyFill="1" applyBorder="1" applyAlignment="1">
      <alignment horizontal="center" vertical="center"/>
    </xf>
    <xf numFmtId="0" fontId="86" fillId="0" borderId="0" xfId="0" applyFont="1"/>
    <xf numFmtId="0" fontId="45" fillId="2" borderId="0" xfId="0" applyFont="1" applyFill="1" applyAlignment="1">
      <alignment vertical="center"/>
    </xf>
    <xf numFmtId="0" fontId="48" fillId="2" borderId="0" xfId="0" applyFont="1" applyFill="1" applyAlignment="1">
      <alignment vertical="center"/>
    </xf>
    <xf numFmtId="3" fontId="80" fillId="2" borderId="0" xfId="0" applyNumberFormat="1" applyFont="1" applyFill="1" applyAlignment="1">
      <alignment horizontal="center" vertical="center"/>
    </xf>
    <xf numFmtId="3" fontId="87" fillId="2" borderId="4" xfId="0" applyNumberFormat="1" applyFont="1" applyFill="1" applyBorder="1" applyAlignment="1">
      <alignment vertical="center"/>
    </xf>
    <xf numFmtId="3" fontId="87" fillId="2" borderId="4" xfId="0" applyNumberFormat="1" applyFont="1" applyFill="1" applyBorder="1" applyAlignment="1">
      <alignment horizontal="center" vertical="center"/>
    </xf>
    <xf numFmtId="0" fontId="88" fillId="0" borderId="0" xfId="0" applyFont="1"/>
    <xf numFmtId="1" fontId="81" fillId="2" borderId="1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31" fillId="9" borderId="0" xfId="0" applyFont="1" applyFill="1" applyAlignment="1">
      <alignment horizontal="center" vertical="center" wrapText="1"/>
    </xf>
    <xf numFmtId="12" fontId="32" fillId="0" borderId="0" xfId="0" quotePrefix="1" applyNumberFormat="1" applyFont="1" applyAlignment="1">
      <alignment horizontal="center" vertical="center" wrapText="1"/>
    </xf>
    <xf numFmtId="0" fontId="90" fillId="2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vertical="center"/>
    </xf>
    <xf numFmtId="0" fontId="90" fillId="4" borderId="2" xfId="0" quotePrefix="1" applyFont="1" applyFill="1" applyBorder="1" applyAlignment="1">
      <alignment horizontal="center" vertical="center"/>
    </xf>
    <xf numFmtId="0" fontId="91" fillId="2" borderId="0" xfId="0" applyFont="1" applyFill="1" applyAlignment="1">
      <alignment vertical="center"/>
    </xf>
    <xf numFmtId="0" fontId="90" fillId="2" borderId="2" xfId="0" applyFont="1" applyFill="1" applyBorder="1" applyAlignment="1">
      <alignment horizontal="left" vertical="center"/>
    </xf>
    <xf numFmtId="0" fontId="90" fillId="0" borderId="3" xfId="0" applyFont="1" applyBorder="1" applyAlignment="1">
      <alignment horizontal="left" vertical="center"/>
    </xf>
    <xf numFmtId="0" fontId="90" fillId="2" borderId="3" xfId="0" applyFont="1" applyFill="1" applyBorder="1" applyAlignment="1">
      <alignment vertical="center"/>
    </xf>
    <xf numFmtId="0" fontId="90" fillId="2" borderId="3" xfId="0" applyFont="1" applyFill="1" applyBorder="1" applyAlignment="1">
      <alignment horizontal="center" vertical="center"/>
    </xf>
    <xf numFmtId="0" fontId="90" fillId="0" borderId="0" xfId="66" applyFont="1" applyAlignment="1">
      <alignment horizontal="center"/>
    </xf>
    <xf numFmtId="3" fontId="90" fillId="2" borderId="3" xfId="0" applyNumberFormat="1" applyFont="1" applyFill="1" applyBorder="1" applyAlignment="1">
      <alignment horizontal="center" vertical="center"/>
    </xf>
    <xf numFmtId="0" fontId="92" fillId="17" borderId="0" xfId="0" applyFont="1" applyFill="1" applyAlignment="1">
      <alignment horizontal="center"/>
    </xf>
    <xf numFmtId="0" fontId="90" fillId="13" borderId="3" xfId="0" applyFont="1" applyFill="1" applyBorder="1" applyAlignment="1">
      <alignment horizontal="center" vertical="center"/>
    </xf>
    <xf numFmtId="0" fontId="90" fillId="13" borderId="3" xfId="0" applyFont="1" applyFill="1" applyBorder="1" applyAlignment="1">
      <alignment horizontal="left" vertical="center"/>
    </xf>
    <xf numFmtId="1" fontId="90" fillId="13" borderId="3" xfId="0" applyNumberFormat="1" applyFont="1" applyFill="1" applyBorder="1" applyAlignment="1">
      <alignment vertical="center"/>
    </xf>
    <xf numFmtId="1" fontId="90" fillId="13" borderId="3" xfId="0" applyNumberFormat="1" applyFont="1" applyFill="1" applyBorder="1" applyAlignment="1">
      <alignment horizontal="center" vertical="center"/>
    </xf>
    <xf numFmtId="0" fontId="90" fillId="2" borderId="0" xfId="0" applyFont="1" applyFill="1" applyAlignment="1">
      <alignment vertical="center"/>
    </xf>
    <xf numFmtId="0" fontId="90" fillId="20" borderId="0" xfId="0" applyFont="1" applyFill="1" applyAlignment="1">
      <alignment horizontal="left" vertical="center"/>
    </xf>
    <xf numFmtId="0" fontId="90" fillId="20" borderId="0" xfId="0" applyFont="1" applyFill="1" applyAlignment="1">
      <alignment horizontal="center" vertical="center"/>
    </xf>
    <xf numFmtId="1" fontId="90" fillId="20" borderId="0" xfId="0" applyNumberFormat="1" applyFont="1" applyFill="1" applyAlignment="1">
      <alignment vertical="center"/>
    </xf>
    <xf numFmtId="1" fontId="90" fillId="20" borderId="0" xfId="0" applyNumberFormat="1" applyFont="1" applyFill="1" applyAlignment="1">
      <alignment horizontal="center" vertical="center"/>
    </xf>
    <xf numFmtId="1" fontId="90" fillId="20" borderId="2" xfId="0" applyNumberFormat="1" applyFont="1" applyFill="1" applyBorder="1" applyAlignment="1">
      <alignment horizontal="center" vertical="center"/>
    </xf>
    <xf numFmtId="0" fontId="90" fillId="19" borderId="0" xfId="0" applyFont="1" applyFill="1" applyAlignment="1">
      <alignment vertical="center"/>
    </xf>
    <xf numFmtId="0" fontId="90" fillId="11" borderId="0" xfId="0" applyFont="1" applyFill="1" applyAlignment="1">
      <alignment horizontal="left" vertical="center"/>
    </xf>
    <xf numFmtId="0" fontId="90" fillId="11" borderId="0" xfId="0" applyFont="1" applyFill="1" applyAlignment="1">
      <alignment horizontal="center" vertical="center"/>
    </xf>
    <xf numFmtId="1" fontId="90" fillId="11" borderId="0" xfId="0" applyNumberFormat="1" applyFont="1" applyFill="1" applyAlignment="1">
      <alignment horizontal="right" vertical="center"/>
    </xf>
    <xf numFmtId="1" fontId="90" fillId="11" borderId="0" xfId="0" applyNumberFormat="1" applyFont="1" applyFill="1" applyAlignment="1">
      <alignment horizontal="center" vertical="center"/>
    </xf>
    <xf numFmtId="0" fontId="91" fillId="2" borderId="0" xfId="0" applyFont="1" applyFill="1" applyAlignment="1">
      <alignment horizontal="left" vertical="center"/>
    </xf>
    <xf numFmtId="0" fontId="91" fillId="2" borderId="0" xfId="0" applyFont="1" applyFill="1" applyAlignment="1">
      <alignment vertical="center" wrapText="1"/>
    </xf>
    <xf numFmtId="0" fontId="90" fillId="2" borderId="0" xfId="0" applyFont="1" applyFill="1" applyAlignment="1">
      <alignment horizontal="left" vertical="center"/>
    </xf>
    <xf numFmtId="12" fontId="32" fillId="0" borderId="14" xfId="0" quotePrefix="1" applyNumberFormat="1" applyFont="1" applyBorder="1" applyAlignment="1">
      <alignment vertical="center" wrapText="1"/>
    </xf>
    <xf numFmtId="0" fontId="94" fillId="2" borderId="0" xfId="0" applyFont="1" applyFill="1" applyAlignment="1">
      <alignment horizontal="left" vertical="center"/>
    </xf>
    <xf numFmtId="0" fontId="95" fillId="2" borderId="0" xfId="0" applyFont="1" applyFill="1" applyAlignment="1">
      <alignment horizontal="left" vertical="center"/>
    </xf>
    <xf numFmtId="0" fontId="97" fillId="2" borderId="0" xfId="0" applyFont="1" applyFill="1" applyAlignment="1">
      <alignment horizontal="left" vertical="center"/>
    </xf>
    <xf numFmtId="0" fontId="98" fillId="2" borderId="0" xfId="0" applyFont="1" applyFill="1" applyAlignment="1">
      <alignment horizontal="left" vertical="center"/>
    </xf>
    <xf numFmtId="0" fontId="97" fillId="0" borderId="0" xfId="0" applyFont="1" applyAlignment="1">
      <alignment vertical="center"/>
    </xf>
    <xf numFmtId="0" fontId="96" fillId="2" borderId="0" xfId="0" applyFont="1" applyFill="1" applyAlignment="1">
      <alignment vertical="center" wrapText="1"/>
    </xf>
    <xf numFmtId="0" fontId="97" fillId="2" borderId="0" xfId="0" applyFont="1" applyFill="1" applyAlignment="1">
      <alignment vertical="center" wrapText="1"/>
    </xf>
    <xf numFmtId="0" fontId="96" fillId="2" borderId="0" xfId="0" applyFont="1" applyFill="1" applyAlignment="1">
      <alignment horizontal="left" vertical="center"/>
    </xf>
    <xf numFmtId="0" fontId="25" fillId="2" borderId="45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15" fontId="32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 wrapText="1"/>
    </xf>
    <xf numFmtId="12" fontId="32" fillId="0" borderId="14" xfId="0" quotePrefix="1" applyNumberFormat="1" applyFont="1" applyBorder="1" applyAlignment="1">
      <alignment horizontal="center" vertical="center" wrapText="1"/>
    </xf>
    <xf numFmtId="0" fontId="96" fillId="2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0" fontId="32" fillId="0" borderId="24" xfId="0" applyFont="1" applyBorder="1"/>
    <xf numFmtId="0" fontId="99" fillId="0" borderId="0" xfId="0" applyFont="1"/>
    <xf numFmtId="0" fontId="32" fillId="0" borderId="24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center"/>
    </xf>
    <xf numFmtId="0" fontId="100" fillId="0" borderId="0" xfId="0" applyFont="1" applyAlignment="1">
      <alignment horizontal="center" vertical="center"/>
    </xf>
    <xf numFmtId="0" fontId="101" fillId="0" borderId="0" xfId="0" applyFont="1" applyAlignment="1">
      <alignment horizontal="center" vertical="center"/>
    </xf>
    <xf numFmtId="0" fontId="101" fillId="0" borderId="51" xfId="0" applyFont="1" applyBorder="1" applyAlignment="1">
      <alignment horizontal="center" vertical="center"/>
    </xf>
    <xf numFmtId="0" fontId="102" fillId="19" borderId="14" xfId="0" applyFont="1" applyFill="1" applyBorder="1" applyAlignment="1">
      <alignment horizontal="left" vertical="top"/>
    </xf>
    <xf numFmtId="0" fontId="102" fillId="19" borderId="14" xfId="0" applyFont="1" applyFill="1" applyBorder="1" applyAlignment="1">
      <alignment horizontal="left" vertical="top" wrapText="1"/>
    </xf>
    <xf numFmtId="0" fontId="102" fillId="19" borderId="14" xfId="0" applyFont="1" applyFill="1" applyBorder="1" applyAlignment="1">
      <alignment horizontal="center" vertical="center"/>
    </xf>
    <xf numFmtId="0" fontId="102" fillId="19" borderId="14" xfId="0" applyFont="1" applyFill="1" applyBorder="1" applyAlignment="1">
      <alignment horizontal="center" vertical="center" wrapText="1"/>
    </xf>
    <xf numFmtId="14" fontId="102" fillId="19" borderId="14" xfId="0" applyNumberFormat="1" applyFont="1" applyFill="1" applyBorder="1" applyAlignment="1">
      <alignment horizontal="center" vertical="center"/>
    </xf>
    <xf numFmtId="0" fontId="102" fillId="2" borderId="0" xfId="0" applyFont="1" applyFill="1" applyAlignment="1">
      <alignment horizontal="center"/>
    </xf>
    <xf numFmtId="0" fontId="103" fillId="2" borderId="10" xfId="0" applyFont="1" applyFill="1" applyBorder="1" applyAlignment="1">
      <alignment horizontal="center"/>
    </xf>
    <xf numFmtId="0" fontId="103" fillId="2" borderId="10" xfId="0" applyFont="1" applyFill="1" applyBorder="1" applyAlignment="1">
      <alignment horizontal="left" vertical="center" wrapText="1"/>
    </xf>
    <xf numFmtId="12" fontId="104" fillId="0" borderId="10" xfId="0" applyNumberFormat="1" applyFont="1" applyBorder="1" applyAlignment="1">
      <alignment horizontal="center"/>
    </xf>
    <xf numFmtId="12" fontId="105" fillId="0" borderId="10" xfId="0" applyNumberFormat="1" applyFont="1" applyBorder="1" applyAlignment="1">
      <alignment horizontal="center"/>
    </xf>
    <xf numFmtId="12" fontId="102" fillId="0" borderId="10" xfId="0" applyNumberFormat="1" applyFont="1" applyBorder="1" applyAlignment="1">
      <alignment horizontal="center"/>
    </xf>
    <xf numFmtId="12" fontId="103" fillId="2" borderId="14" xfId="0" applyNumberFormat="1" applyFont="1" applyFill="1" applyBorder="1" applyAlignment="1">
      <alignment horizontal="center" vertical="center"/>
    </xf>
    <xf numFmtId="12" fontId="103" fillId="2" borderId="0" xfId="0" applyNumberFormat="1" applyFont="1" applyFill="1"/>
    <xf numFmtId="0" fontId="103" fillId="2" borderId="0" xfId="0" applyFont="1" applyFill="1"/>
    <xf numFmtId="0" fontId="103" fillId="2" borderId="14" xfId="0" applyFont="1" applyFill="1" applyBorder="1" applyAlignment="1">
      <alignment horizontal="left" wrapText="1"/>
    </xf>
    <xf numFmtId="0" fontId="106" fillId="0" borderId="0" xfId="0" applyFont="1" applyAlignment="1">
      <alignment wrapText="1"/>
    </xf>
    <xf numFmtId="12" fontId="104" fillId="0" borderId="14" xfId="0" applyNumberFormat="1" applyFont="1" applyBorder="1" applyAlignment="1">
      <alignment horizontal="center"/>
    </xf>
    <xf numFmtId="12" fontId="81" fillId="0" borderId="14" xfId="0" applyNumberFormat="1" applyFont="1" applyBorder="1" applyAlignment="1">
      <alignment horizontal="center"/>
    </xf>
    <xf numFmtId="12" fontId="102" fillId="0" borderId="14" xfId="0" applyNumberFormat="1" applyFont="1" applyBorder="1" applyAlignment="1">
      <alignment horizontal="center"/>
    </xf>
    <xf numFmtId="0" fontId="103" fillId="0" borderId="14" xfId="0" applyFont="1" applyBorder="1" applyAlignment="1">
      <alignment horizontal="left" wrapText="1"/>
    </xf>
    <xf numFmtId="0" fontId="103" fillId="2" borderId="14" xfId="0" applyFont="1" applyFill="1" applyBorder="1" applyAlignment="1">
      <alignment horizontal="left" vertical="top" wrapText="1"/>
    </xf>
    <xf numFmtId="12" fontId="105" fillId="0" borderId="14" xfId="0" quotePrefix="1" applyNumberFormat="1" applyFont="1" applyBorder="1" applyAlignment="1">
      <alignment horizontal="center"/>
    </xf>
    <xf numFmtId="0" fontId="103" fillId="2" borderId="14" xfId="0" applyFont="1" applyFill="1" applyBorder="1" applyAlignment="1">
      <alignment wrapText="1"/>
    </xf>
    <xf numFmtId="0" fontId="103" fillId="3" borderId="10" xfId="0" applyFont="1" applyFill="1" applyBorder="1" applyAlignment="1">
      <alignment horizontal="center"/>
    </xf>
    <xf numFmtId="0" fontId="103" fillId="3" borderId="14" xfId="0" applyFont="1" applyFill="1" applyBorder="1" applyAlignment="1">
      <alignment horizontal="left" wrapText="1"/>
    </xf>
    <xf numFmtId="12" fontId="105" fillId="3" borderId="14" xfId="0" applyNumberFormat="1" applyFont="1" applyFill="1" applyBorder="1" applyAlignment="1">
      <alignment horizontal="center"/>
    </xf>
    <xf numFmtId="12" fontId="104" fillId="3" borderId="10" xfId="0" applyNumberFormat="1" applyFont="1" applyFill="1" applyBorder="1" applyAlignment="1">
      <alignment horizontal="center"/>
    </xf>
    <xf numFmtId="12" fontId="105" fillId="3" borderId="10" xfId="0" applyNumberFormat="1" applyFont="1" applyFill="1" applyBorder="1" applyAlignment="1">
      <alignment horizontal="center"/>
    </xf>
    <xf numFmtId="12" fontId="107" fillId="3" borderId="14" xfId="0" applyNumberFormat="1" applyFont="1" applyFill="1" applyBorder="1" applyAlignment="1">
      <alignment horizontal="center"/>
    </xf>
    <xf numFmtId="12" fontId="103" fillId="3" borderId="14" xfId="0" applyNumberFormat="1" applyFont="1" applyFill="1" applyBorder="1" applyAlignment="1">
      <alignment horizontal="center" vertical="center"/>
    </xf>
    <xf numFmtId="12" fontId="103" fillId="3" borderId="0" xfId="0" applyNumberFormat="1" applyFont="1" applyFill="1"/>
    <xf numFmtId="0" fontId="103" fillId="3" borderId="0" xfId="0" applyFont="1" applyFill="1"/>
    <xf numFmtId="12" fontId="107" fillId="3" borderId="14" xfId="0" quotePrefix="1" applyNumberFormat="1" applyFont="1" applyFill="1" applyBorder="1" applyAlignment="1">
      <alignment horizontal="center"/>
    </xf>
    <xf numFmtId="12" fontId="105" fillId="0" borderId="14" xfId="0" applyNumberFormat="1" applyFont="1" applyBorder="1" applyAlignment="1">
      <alignment horizontal="center"/>
    </xf>
    <xf numFmtId="12" fontId="102" fillId="0" borderId="14" xfId="0" quotePrefix="1" applyNumberFormat="1" applyFont="1" applyBorder="1" applyAlignment="1">
      <alignment horizontal="center"/>
    </xf>
    <xf numFmtId="0" fontId="103" fillId="2" borderId="13" xfId="0" applyFont="1" applyFill="1" applyBorder="1" applyAlignment="1">
      <alignment horizontal="left" wrapText="1"/>
    </xf>
    <xf numFmtId="12" fontId="107" fillId="0" borderId="14" xfId="0" applyNumberFormat="1" applyFont="1" applyBorder="1" applyAlignment="1">
      <alignment horizontal="center"/>
    </xf>
    <xf numFmtId="0" fontId="103" fillId="3" borderId="14" xfId="0" applyFont="1" applyFill="1" applyBorder="1" applyAlignment="1">
      <alignment horizontal="left" vertical="center" wrapText="1"/>
    </xf>
    <xf numFmtId="12" fontId="104" fillId="3" borderId="14" xfId="0" applyNumberFormat="1" applyFont="1" applyFill="1" applyBorder="1" applyAlignment="1">
      <alignment horizontal="center"/>
    </xf>
    <xf numFmtId="0" fontId="107" fillId="0" borderId="14" xfId="0" applyFont="1" applyBorder="1" applyAlignment="1">
      <alignment horizontal="center"/>
    </xf>
    <xf numFmtId="0" fontId="108" fillId="0" borderId="14" xfId="0" applyFont="1" applyBorder="1" applyAlignment="1">
      <alignment horizontal="left" wrapText="1"/>
    </xf>
    <xf numFmtId="12" fontId="103" fillId="0" borderId="14" xfId="0" applyNumberFormat="1" applyFont="1" applyBorder="1" applyAlignment="1">
      <alignment horizontal="center" vertical="center"/>
    </xf>
    <xf numFmtId="0" fontId="109" fillId="2" borderId="0" xfId="0" applyFont="1" applyFill="1"/>
    <xf numFmtId="0" fontId="109" fillId="2" borderId="0" xfId="0" applyFont="1" applyFill="1" applyAlignment="1">
      <alignment wrapText="1"/>
    </xf>
    <xf numFmtId="0" fontId="109" fillId="2" borderId="0" xfId="0" applyFont="1" applyFill="1" applyAlignment="1">
      <alignment horizontal="center"/>
    </xf>
    <xf numFmtId="0" fontId="110" fillId="0" borderId="0" xfId="0" applyFont="1" applyAlignment="1">
      <alignment vertical="center"/>
    </xf>
    <xf numFmtId="0" fontId="111" fillId="0" borderId="0" xfId="0" applyFont="1" applyAlignment="1">
      <alignment vertical="center"/>
    </xf>
    <xf numFmtId="0" fontId="111" fillId="0" borderId="0" xfId="0" applyFont="1" applyAlignment="1">
      <alignment vertical="center" wrapText="1"/>
    </xf>
    <xf numFmtId="0" fontId="110" fillId="0" borderId="0" xfId="0" applyFont="1" applyAlignment="1">
      <alignment vertical="center" wrapText="1"/>
    </xf>
    <xf numFmtId="0" fontId="58" fillId="0" borderId="14" xfId="2" applyFont="1" applyBorder="1" applyAlignment="1">
      <alignment horizontal="center" vertical="center" wrapText="1"/>
    </xf>
    <xf numFmtId="1" fontId="32" fillId="0" borderId="15" xfId="1" applyNumberFormat="1" applyFont="1" applyBorder="1" applyAlignment="1">
      <alignment horizontal="center" vertical="center" wrapText="1"/>
    </xf>
    <xf numFmtId="1" fontId="32" fillId="0" borderId="13" xfId="1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1" fontId="97" fillId="2" borderId="0" xfId="0" applyNumberFormat="1" applyFont="1" applyFill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 wrapText="1"/>
    </xf>
    <xf numFmtId="1" fontId="31" fillId="0" borderId="49" xfId="1" applyNumberFormat="1" applyFont="1" applyBorder="1" applyAlignment="1">
      <alignment horizontal="center" vertical="center" wrapText="1"/>
    </xf>
    <xf numFmtId="1" fontId="31" fillId="0" borderId="50" xfId="1" applyNumberFormat="1" applyFont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52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53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15" borderId="16" xfId="0" applyFont="1" applyFill="1" applyBorder="1" applyAlignment="1">
      <alignment horizontal="center" vertical="center"/>
    </xf>
    <xf numFmtId="0" fontId="32" fillId="15" borderId="19" xfId="0" applyFont="1" applyFill="1" applyBorder="1" applyAlignment="1">
      <alignment horizontal="center" vertical="center"/>
    </xf>
    <xf numFmtId="0" fontId="32" fillId="15" borderId="17" xfId="0" applyFont="1" applyFill="1" applyBorder="1" applyAlignment="1">
      <alignment horizontal="center" vertical="center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93" fillId="3" borderId="23" xfId="0" applyFont="1" applyFill="1" applyBorder="1" applyAlignment="1">
      <alignment horizontal="center" vertical="center" wrapText="1"/>
    </xf>
    <xf numFmtId="0" fontId="93" fillId="3" borderId="24" xfId="0" applyFont="1" applyFill="1" applyBorder="1" applyAlignment="1">
      <alignment horizontal="center" vertical="center" wrapText="1"/>
    </xf>
    <xf numFmtId="0" fontId="93" fillId="3" borderId="25" xfId="0" applyFont="1" applyFill="1" applyBorder="1" applyAlignment="1">
      <alignment horizontal="center" vertical="center" wrapText="1"/>
    </xf>
    <xf numFmtId="0" fontId="93" fillId="3" borderId="26" xfId="0" applyFont="1" applyFill="1" applyBorder="1" applyAlignment="1">
      <alignment horizontal="center" vertical="center" wrapText="1"/>
    </xf>
    <xf numFmtId="0" fontId="93" fillId="3" borderId="0" xfId="0" applyFont="1" applyFill="1" applyAlignment="1">
      <alignment horizontal="center" vertical="center" wrapText="1"/>
    </xf>
    <xf numFmtId="0" fontId="93" fillId="3" borderId="27" xfId="0" applyFont="1" applyFill="1" applyBorder="1" applyAlignment="1">
      <alignment horizontal="center" vertical="center" wrapText="1"/>
    </xf>
    <xf numFmtId="0" fontId="93" fillId="3" borderId="31" xfId="0" applyFont="1" applyFill="1" applyBorder="1" applyAlignment="1">
      <alignment horizontal="center" vertical="center" wrapText="1"/>
    </xf>
    <xf numFmtId="0" fontId="93" fillId="3" borderId="28" xfId="0" applyFont="1" applyFill="1" applyBorder="1" applyAlignment="1">
      <alignment horizontal="center" vertical="center" wrapText="1"/>
    </xf>
    <xf numFmtId="0" fontId="93" fillId="3" borderId="3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53" fillId="3" borderId="0" xfId="0" applyFont="1" applyFill="1" applyAlignment="1">
      <alignment horizontal="left" vertical="center" wrapText="1"/>
    </xf>
    <xf numFmtId="0" fontId="53" fillId="3" borderId="27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110" fillId="0" borderId="0" xfId="0" applyFont="1" applyAlignment="1">
      <alignment horizontal="left" vertical="center" wrapText="1"/>
    </xf>
    <xf numFmtId="0" fontId="93" fillId="2" borderId="0" xfId="0" applyFont="1" applyFill="1" applyAlignment="1">
      <alignment horizontal="left" vertical="center" wrapText="1"/>
    </xf>
    <xf numFmtId="0" fontId="55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left" vertical="center"/>
    </xf>
    <xf numFmtId="0" fontId="32" fillId="0" borderId="49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2" borderId="15" xfId="0" quotePrefix="1" applyFont="1" applyFill="1" applyBorder="1" applyAlignment="1">
      <alignment horizontal="center" vertical="center" wrapText="1"/>
    </xf>
    <xf numFmtId="0" fontId="32" fillId="2" borderId="12" xfId="0" quotePrefix="1" applyFont="1" applyFill="1" applyBorder="1" applyAlignment="1">
      <alignment horizontal="center" vertical="center" wrapText="1"/>
    </xf>
    <xf numFmtId="0" fontId="32" fillId="2" borderId="13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90" fillId="2" borderId="0" xfId="0" applyFont="1" applyFill="1" applyAlignment="1">
      <alignment horizontal="left" vertical="center" wrapText="1"/>
    </xf>
    <xf numFmtId="12" fontId="32" fillId="0" borderId="15" xfId="0" quotePrefix="1" applyNumberFormat="1" applyFont="1" applyBorder="1" applyAlignment="1">
      <alignment horizontal="center" vertical="center" wrapText="1"/>
    </xf>
    <xf numFmtId="12" fontId="32" fillId="0" borderId="12" xfId="0" quotePrefix="1" applyNumberFormat="1" applyFont="1" applyBorder="1" applyAlignment="1">
      <alignment horizontal="center" vertical="center" wrapText="1"/>
    </xf>
    <xf numFmtId="12" fontId="32" fillId="0" borderId="13" xfId="0" quotePrefix="1" applyNumberFormat="1" applyFont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54" fillId="2" borderId="15" xfId="0" quotePrefix="1" applyFont="1" applyFill="1" applyBorder="1" applyAlignment="1">
      <alignment horizontal="center" vertical="center" wrapText="1"/>
    </xf>
    <xf numFmtId="0" fontId="54" fillId="2" borderId="12" xfId="0" quotePrefix="1" applyFont="1" applyFill="1" applyBorder="1" applyAlignment="1">
      <alignment horizontal="center" vertical="center" wrapText="1"/>
    </xf>
    <xf numFmtId="0" fontId="54" fillId="2" borderId="13" xfId="0" quotePrefix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55" fillId="0" borderId="15" xfId="2" applyFont="1" applyBorder="1" applyAlignment="1">
      <alignment horizontal="center"/>
    </xf>
    <xf numFmtId="0" fontId="55" fillId="0" borderId="12" xfId="2" applyFont="1" applyBorder="1" applyAlignment="1">
      <alignment horizontal="center"/>
    </xf>
    <xf numFmtId="1" fontId="55" fillId="5" borderId="15" xfId="2" applyNumberFormat="1" applyFont="1" applyFill="1" applyBorder="1" applyAlignment="1">
      <alignment horizontal="center" vertical="center" wrapText="1"/>
    </xf>
    <xf numFmtId="1" fontId="55" fillId="5" borderId="12" xfId="2" applyNumberFormat="1" applyFont="1" applyFill="1" applyBorder="1" applyAlignment="1">
      <alignment horizontal="center"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6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6" xr:uid="{99245F0D-E045-4B4C-9884-D70463536384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7" xr:uid="{72E79967-AFE1-4920-B806-C1F5FD47D8CD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119062</xdr:colOff>
      <xdr:row>3</xdr:row>
      <xdr:rowOff>380999</xdr:rowOff>
    </xdr:from>
    <xdr:to>
      <xdr:col>16</xdr:col>
      <xdr:colOff>3871867</xdr:colOff>
      <xdr:row>8</xdr:row>
      <xdr:rowOff>428624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225ABF-5021-A85F-80A9-2F8CB7066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12125" y="1452562"/>
          <a:ext cx="5562555" cy="3643312"/>
        </a:xfrm>
        <a:prstGeom prst="rect">
          <a:avLst/>
        </a:prstGeom>
      </xdr:spPr>
    </xdr:pic>
    <xdr:clientData/>
  </xdr:twoCellAnchor>
  <xdr:twoCellAnchor editAs="oneCell">
    <xdr:from>
      <xdr:col>9</xdr:col>
      <xdr:colOff>380999</xdr:colOff>
      <xdr:row>70</xdr:row>
      <xdr:rowOff>333372</xdr:rowOff>
    </xdr:from>
    <xdr:to>
      <xdr:col>16</xdr:col>
      <xdr:colOff>5174239</xdr:colOff>
      <xdr:row>76</xdr:row>
      <xdr:rowOff>285748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3EEA7E6F-E230-CA08-BDD1-17165E9D9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49" y="35218685"/>
          <a:ext cx="13622915" cy="8286751"/>
        </a:xfrm>
        <a:prstGeom prst="rect">
          <a:avLst/>
        </a:prstGeom>
      </xdr:spPr>
    </xdr:pic>
    <xdr:clientData/>
  </xdr:twoCellAnchor>
  <xdr:oneCellAnchor>
    <xdr:from>
      <xdr:col>9</xdr:col>
      <xdr:colOff>380999</xdr:colOff>
      <xdr:row>74</xdr:row>
      <xdr:rowOff>333372</xdr:rowOff>
    </xdr:from>
    <xdr:ext cx="13675303" cy="8310563"/>
    <xdr:pic>
      <xdr:nvPicPr>
        <xdr:cNvPr id="2" name="Picture 3">
          <a:extLst>
            <a:ext uri="{FF2B5EF4-FFF2-40B4-BE49-F238E27FC236}">
              <a16:creationId xmlns:a16="http://schemas.microsoft.com/office/drawing/2014/main" id="{1C081262-8671-4884-9974-0F453A308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49" y="36075935"/>
          <a:ext cx="13675303" cy="831056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6500812</xdr:colOff>
      <xdr:row>0</xdr:row>
      <xdr:rowOff>0</xdr:rowOff>
    </xdr:from>
    <xdr:to>
      <xdr:col>2</xdr:col>
      <xdr:colOff>11239499</xdr:colOff>
      <xdr:row>3</xdr:row>
      <xdr:rowOff>436702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DA6726-004C-4177-BB3B-E8890B7F5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0"/>
          <a:ext cx="4738687" cy="31037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92</xdr:row>
      <xdr:rowOff>73601</xdr:rowOff>
    </xdr:from>
    <xdr:ext cx="676275" cy="1428750"/>
    <xdr:pic>
      <xdr:nvPicPr>
        <xdr:cNvPr id="4" name="image471.png">
          <a:extLst>
            <a:ext uri="{FF2B5EF4-FFF2-40B4-BE49-F238E27FC236}">
              <a16:creationId xmlns:a16="http://schemas.microsoft.com/office/drawing/2014/main" id="{BFD44BF7-8F31-4327-9020-0347CA8F6E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97100" y="23609876"/>
          <a:ext cx="676275" cy="14287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369126</xdr:colOff>
      <xdr:row>0</xdr:row>
      <xdr:rowOff>32658</xdr:rowOff>
    </xdr:from>
    <xdr:to>
      <xdr:col>10</xdr:col>
      <xdr:colOff>898072</xdr:colOff>
      <xdr:row>4</xdr:row>
      <xdr:rowOff>299357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45D616-3F50-4132-9C50-92D8571E3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09519" y="32658"/>
          <a:ext cx="2461160" cy="16274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6"/>
  <sheetViews>
    <sheetView tabSelected="1" view="pageBreakPreview" topLeftCell="A8" zoomScale="36" zoomScaleNormal="55" zoomScaleSheetLayoutView="36" zoomScalePageLayoutView="40" workbookViewId="0">
      <selection activeCell="G12" sqref="G12"/>
    </sheetView>
  </sheetViews>
  <sheetFormatPr defaultColWidth="9.1796875" defaultRowHeight="16.5"/>
  <cols>
    <col min="1" max="1" width="8.453125" style="275" customWidth="1"/>
    <col min="2" max="2" width="37.1796875" style="275" customWidth="1"/>
    <col min="3" max="3" width="26" style="275" customWidth="1"/>
    <col min="4" max="4" width="25.453125" style="275" customWidth="1"/>
    <col min="5" max="5" width="21.453125" style="275" customWidth="1"/>
    <col min="6" max="6" width="28.453125" style="275" customWidth="1"/>
    <col min="7" max="7" width="22.54296875" style="326" customWidth="1"/>
    <col min="8" max="8" width="16" style="275" customWidth="1"/>
    <col min="9" max="9" width="18.54296875" style="275" customWidth="1"/>
    <col min="10" max="10" width="16" style="275" customWidth="1"/>
    <col min="11" max="12" width="22.453125" style="275" customWidth="1"/>
    <col min="13" max="13" width="25.54296875" style="275" customWidth="1"/>
    <col min="14" max="14" width="19.1796875" style="275" customWidth="1"/>
    <col min="15" max="16" width="13.453125" style="275" customWidth="1"/>
    <col min="17" max="17" width="80.453125" style="275" customWidth="1"/>
    <col min="18" max="18" width="15" style="275" bestFit="1" customWidth="1"/>
    <col min="19" max="20" width="12.26953125" style="275" bestFit="1" customWidth="1"/>
    <col min="21" max="22" width="11.1796875" style="275" bestFit="1" customWidth="1"/>
    <col min="23" max="23" width="9.1796875" style="275" bestFit="1" customWidth="1"/>
    <col min="24" max="24" width="16.453125" style="275" bestFit="1" customWidth="1"/>
    <col min="25" max="16384" width="9.1796875" style="275"/>
  </cols>
  <sheetData>
    <row r="1" spans="1:17" s="4" customFormat="1" ht="28.9" customHeight="1">
      <c r="A1" s="107"/>
      <c r="B1" s="107"/>
      <c r="C1" s="107"/>
      <c r="D1" s="108"/>
      <c r="E1" s="107"/>
      <c r="F1" s="107"/>
      <c r="G1" s="316"/>
      <c r="H1" s="107"/>
      <c r="I1" s="107"/>
      <c r="J1" s="107"/>
      <c r="K1" s="107"/>
      <c r="L1" s="109"/>
      <c r="M1" s="109"/>
      <c r="N1" s="430" t="s">
        <v>0</v>
      </c>
      <c r="O1" s="430" t="s">
        <v>0</v>
      </c>
      <c r="P1" s="431" t="s">
        <v>1</v>
      </c>
      <c r="Q1" s="431"/>
    </row>
    <row r="2" spans="1:17" s="4" customFormat="1" ht="28.9" customHeight="1">
      <c r="A2" s="107"/>
      <c r="B2" s="107"/>
      <c r="C2" s="107"/>
      <c r="D2" s="107"/>
      <c r="E2" s="107"/>
      <c r="F2" s="107"/>
      <c r="G2" s="316"/>
      <c r="H2" s="107"/>
      <c r="I2" s="107"/>
      <c r="J2" s="107"/>
      <c r="K2" s="107"/>
      <c r="L2" s="109"/>
      <c r="M2" s="109"/>
      <c r="N2" s="430" t="s">
        <v>2</v>
      </c>
      <c r="O2" s="430" t="s">
        <v>2</v>
      </c>
      <c r="P2" s="432" t="s">
        <v>3</v>
      </c>
      <c r="Q2" s="432"/>
    </row>
    <row r="3" spans="1:17" s="4" customFormat="1" ht="28.9" customHeight="1">
      <c r="A3" s="107"/>
      <c r="B3" s="107"/>
      <c r="C3" s="107"/>
      <c r="D3" s="107"/>
      <c r="E3" s="107"/>
      <c r="G3" s="316"/>
      <c r="H3" s="107"/>
      <c r="I3" s="107"/>
      <c r="J3" s="107"/>
      <c r="K3" s="107"/>
      <c r="L3" s="109"/>
      <c r="M3" s="109"/>
      <c r="N3" s="430" t="s">
        <v>4</v>
      </c>
      <c r="O3" s="430" t="s">
        <v>4</v>
      </c>
      <c r="P3" s="433" t="s">
        <v>5</v>
      </c>
      <c r="Q3" s="431"/>
    </row>
    <row r="4" spans="1:17" s="5" customFormat="1" ht="39.5" thickBot="1">
      <c r="B4" s="6" t="s">
        <v>6</v>
      </c>
      <c r="E4" s="107"/>
      <c r="G4" s="317"/>
    </row>
    <row r="5" spans="1:17" s="219" customFormat="1" ht="53.25" customHeight="1">
      <c r="B5" s="220" t="s">
        <v>7</v>
      </c>
      <c r="C5" s="220"/>
      <c r="D5" s="180"/>
      <c r="F5" s="153"/>
      <c r="G5" s="434" t="s">
        <v>302</v>
      </c>
      <c r="H5" s="435"/>
      <c r="I5" s="435"/>
      <c r="J5" s="435"/>
      <c r="K5" s="435"/>
      <c r="L5" s="435"/>
      <c r="M5" s="436"/>
      <c r="O5" s="28"/>
      <c r="P5" s="25"/>
    </row>
    <row r="6" spans="1:17" s="219" customFormat="1" ht="53.25" customHeight="1">
      <c r="B6" s="180" t="s">
        <v>8</v>
      </c>
      <c r="C6" s="180"/>
      <c r="D6" s="228" t="s">
        <v>9</v>
      </c>
      <c r="E6" s="145"/>
      <c r="F6" s="180"/>
      <c r="G6" s="437"/>
      <c r="H6" s="438"/>
      <c r="I6" s="438"/>
      <c r="J6" s="438"/>
      <c r="K6" s="438"/>
      <c r="L6" s="438"/>
      <c r="M6" s="439"/>
      <c r="N6" s="153"/>
      <c r="O6" s="153"/>
      <c r="P6" s="153"/>
      <c r="Q6" s="153"/>
    </row>
    <row r="7" spans="1:17" s="219" customFormat="1" ht="53.25" customHeight="1">
      <c r="B7" s="180" t="s">
        <v>10</v>
      </c>
      <c r="C7" s="180"/>
      <c r="D7" s="228" t="s">
        <v>11</v>
      </c>
      <c r="E7" s="12"/>
      <c r="F7" s="180"/>
      <c r="G7" s="437"/>
      <c r="H7" s="438"/>
      <c r="I7" s="438"/>
      <c r="J7" s="438"/>
      <c r="K7" s="438"/>
      <c r="L7" s="438"/>
      <c r="M7" s="439"/>
      <c r="N7" s="153"/>
      <c r="O7" s="153"/>
      <c r="P7" s="153"/>
      <c r="Q7" s="153"/>
    </row>
    <row r="8" spans="1:17" s="219" customFormat="1" ht="85.5" customHeight="1" thickBot="1">
      <c r="B8" s="180" t="s">
        <v>12</v>
      </c>
      <c r="C8" s="180"/>
      <c r="D8" s="446" t="s">
        <v>13</v>
      </c>
      <c r="E8" s="446"/>
      <c r="F8" s="447"/>
      <c r="G8" s="440"/>
      <c r="H8" s="441"/>
      <c r="I8" s="441"/>
      <c r="J8" s="441"/>
      <c r="K8" s="441"/>
      <c r="L8" s="441"/>
      <c r="M8" s="442"/>
      <c r="N8" s="153"/>
      <c r="O8" s="153"/>
      <c r="P8" s="153"/>
      <c r="Q8" s="153"/>
    </row>
    <row r="9" spans="1:17" s="221" customFormat="1" ht="39">
      <c r="B9" s="30" t="s">
        <v>14</v>
      </c>
      <c r="C9" s="30"/>
      <c r="D9" s="180" t="s">
        <v>15</v>
      </c>
      <c r="E9" s="16"/>
      <c r="F9" s="16"/>
      <c r="G9" s="318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14" customFormat="1" ht="32.5">
      <c r="B10" s="19" t="s">
        <v>16</v>
      </c>
      <c r="C10" s="19"/>
      <c r="D10" s="20" t="s">
        <v>17</v>
      </c>
      <c r="E10" s="20"/>
      <c r="F10" s="20"/>
      <c r="G10" s="319"/>
      <c r="H10" s="20"/>
      <c r="I10" s="22"/>
      <c r="J10" s="22" t="s">
        <v>18</v>
      </c>
      <c r="K10" s="22"/>
      <c r="L10" s="22"/>
      <c r="M10" s="22" t="s">
        <v>19</v>
      </c>
      <c r="N10" s="23"/>
      <c r="O10" s="23"/>
      <c r="P10" s="23"/>
      <c r="Q10" s="23"/>
    </row>
    <row r="11" spans="1:17" s="14" customFormat="1" ht="56.5" customHeight="1">
      <c r="B11" s="22" t="s">
        <v>20</v>
      </c>
      <c r="C11" s="22"/>
      <c r="D11" s="226">
        <v>45393</v>
      </c>
      <c r="E11" s="155"/>
      <c r="F11" s="155"/>
      <c r="G11" s="320"/>
      <c r="H11" s="25"/>
      <c r="I11" s="22"/>
      <c r="J11" s="22" t="s">
        <v>21</v>
      </c>
      <c r="K11" s="22"/>
      <c r="L11" s="22"/>
      <c r="M11" s="410" t="s">
        <v>22</v>
      </c>
      <c r="N11" s="410"/>
      <c r="O11" s="410"/>
      <c r="P11" s="410"/>
      <c r="Q11" s="410"/>
    </row>
    <row r="12" spans="1:17" s="14" customFormat="1" ht="32.5">
      <c r="B12" s="22" t="s">
        <v>23</v>
      </c>
      <c r="C12" s="22"/>
      <c r="D12" s="26"/>
      <c r="E12" s="22"/>
      <c r="F12" s="22"/>
      <c r="G12" s="27"/>
      <c r="H12" s="28"/>
      <c r="I12" s="22"/>
      <c r="J12" s="203" t="s">
        <v>24</v>
      </c>
      <c r="M12" s="22" t="s">
        <v>25</v>
      </c>
      <c r="N12" s="22"/>
      <c r="O12" s="28"/>
      <c r="P12" s="28"/>
      <c r="Q12" s="227"/>
    </row>
    <row r="13" spans="1:17" s="14" customFormat="1" ht="32.5">
      <c r="B13" s="443"/>
      <c r="C13" s="443"/>
      <c r="D13" s="443"/>
      <c r="E13" s="443"/>
      <c r="F13" s="443"/>
      <c r="G13" s="27"/>
      <c r="H13" s="28"/>
      <c r="I13" s="22"/>
      <c r="J13" s="22" t="s">
        <v>26</v>
      </c>
      <c r="K13" s="22"/>
      <c r="L13" s="22"/>
      <c r="M13" s="22" t="s">
        <v>27</v>
      </c>
      <c r="N13" s="28"/>
      <c r="O13" s="23"/>
      <c r="P13" s="23"/>
      <c r="Q13" s="28"/>
    </row>
    <row r="14" spans="1:17" s="14" customFormat="1" ht="32.5">
      <c r="B14" s="22" t="s">
        <v>28</v>
      </c>
      <c r="C14" s="22"/>
      <c r="D14" s="22" t="s">
        <v>29</v>
      </c>
      <c r="E14" s="22"/>
      <c r="F14" s="22"/>
      <c r="G14" s="27"/>
      <c r="H14" s="22"/>
      <c r="I14" s="22"/>
      <c r="J14" s="22" t="s">
        <v>30</v>
      </c>
      <c r="K14" s="22"/>
      <c r="L14" s="22"/>
      <c r="M14" s="23" t="s">
        <v>31</v>
      </c>
      <c r="N14" s="23"/>
      <c r="O14" s="23"/>
      <c r="P14" s="23"/>
      <c r="Q14" s="23"/>
    </row>
    <row r="15" spans="1:17" s="14" customFormat="1" ht="32.5">
      <c r="B15" s="30" t="s">
        <v>32</v>
      </c>
      <c r="C15" s="30"/>
      <c r="D15" s="30"/>
      <c r="E15" s="15"/>
      <c r="F15" s="15"/>
      <c r="G15" s="188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2:23" s="281" customFormat="1" ht="66" customHeight="1">
      <c r="B17" s="278"/>
      <c r="C17" s="279" t="s">
        <v>33</v>
      </c>
      <c r="D17" s="279" t="s">
        <v>34</v>
      </c>
      <c r="E17" s="280" t="s">
        <v>35</v>
      </c>
      <c r="F17" s="280"/>
      <c r="G17" s="280" t="s">
        <v>36</v>
      </c>
      <c r="H17" s="280" t="s">
        <v>37</v>
      </c>
      <c r="I17" s="280" t="s">
        <v>38</v>
      </c>
      <c r="J17" s="280" t="s">
        <v>39</v>
      </c>
      <c r="K17" s="280" t="s">
        <v>40</v>
      </c>
      <c r="L17" s="280" t="s">
        <v>41</v>
      </c>
      <c r="M17" s="280"/>
      <c r="N17" s="280"/>
      <c r="O17" s="280"/>
      <c r="P17" s="280"/>
      <c r="Q17" s="278" t="s">
        <v>42</v>
      </c>
    </row>
    <row r="18" spans="2:23" s="5" customFormat="1" ht="37.5" hidden="1" customHeight="1">
      <c r="B18" s="262" t="s">
        <v>43</v>
      </c>
      <c r="C18" s="262"/>
      <c r="D18" s="246" t="s">
        <v>44</v>
      </c>
      <c r="E18" s="38"/>
      <c r="F18" s="39"/>
      <c r="G18" s="263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63"/>
      <c r="N18" s="39"/>
      <c r="O18" s="39"/>
      <c r="P18" s="39"/>
      <c r="Q18" s="40">
        <f>SUM(G18:P18)</f>
        <v>0</v>
      </c>
      <c r="R18" s="209"/>
      <c r="S18" s="209"/>
      <c r="T18" s="209"/>
      <c r="U18" s="209"/>
      <c r="V18" s="209"/>
      <c r="W18" s="209"/>
    </row>
    <row r="19" spans="2:23" s="5" customFormat="1" ht="37.5" hidden="1" customHeight="1">
      <c r="B19" s="262" t="s">
        <v>45</v>
      </c>
      <c r="C19" s="262"/>
      <c r="D19" s="246" t="str">
        <f>D18</f>
        <v>CREAM</v>
      </c>
      <c r="E19" s="38"/>
      <c r="F19" s="39"/>
      <c r="G19" s="39">
        <f>ROUNDUP(G18*5%,0)</f>
        <v>0</v>
      </c>
      <c r="H19" s="39">
        <f t="shared" ref="H19:K19" si="0">ROUNDUP(H18*5%,0)</f>
        <v>0</v>
      </c>
      <c r="I19" s="39">
        <f>ROUNDUP(I18*3%,0)</f>
        <v>0</v>
      </c>
      <c r="J19" s="39">
        <f t="shared" si="0"/>
        <v>0</v>
      </c>
      <c r="K19" s="39">
        <f t="shared" si="0"/>
        <v>0</v>
      </c>
      <c r="L19" s="39">
        <f>ROUNDUP(L18*5%,0)</f>
        <v>0</v>
      </c>
      <c r="M19" s="39"/>
      <c r="N19" s="39"/>
      <c r="O19" s="39"/>
      <c r="P19" s="39"/>
      <c r="Q19" s="40">
        <f>SUM(G19:P19)</f>
        <v>0</v>
      </c>
    </row>
    <row r="20" spans="2:23" s="6" customFormat="1" ht="37.5" hidden="1" customHeight="1">
      <c r="B20" s="141" t="s">
        <v>46</v>
      </c>
      <c r="C20" s="141"/>
      <c r="D20" s="247" t="str">
        <f>D19</f>
        <v>CREAM</v>
      </c>
      <c r="E20" s="142"/>
      <c r="F20" s="143"/>
      <c r="G20" s="143">
        <f>G18+G19</f>
        <v>0</v>
      </c>
      <c r="H20" s="143">
        <f t="shared" ref="H20:K20" si="1">H18+H19</f>
        <v>0</v>
      </c>
      <c r="I20" s="143">
        <f t="shared" si="1"/>
        <v>0</v>
      </c>
      <c r="J20" s="143">
        <f t="shared" si="1"/>
        <v>0</v>
      </c>
      <c r="K20" s="143">
        <f t="shared" si="1"/>
        <v>0</v>
      </c>
      <c r="L20" s="143">
        <f t="shared" ref="L20" si="2">L18+L19</f>
        <v>0</v>
      </c>
      <c r="M20" s="143"/>
      <c r="N20" s="143"/>
      <c r="O20" s="143"/>
      <c r="P20" s="143"/>
      <c r="Q20" s="143">
        <f>SUM(G20:P20)</f>
        <v>0</v>
      </c>
    </row>
    <row r="21" spans="2:23" s="240" customFormat="1" ht="46.9" hidden="1" customHeight="1">
      <c r="B21" s="241" t="s">
        <v>47</v>
      </c>
      <c r="C21" s="242"/>
      <c r="D21" s="241" t="str">
        <f>D20</f>
        <v>CREAM</v>
      </c>
      <c r="E21" s="243"/>
      <c r="F21" s="244"/>
      <c r="G21" s="244">
        <v>1</v>
      </c>
      <c r="H21" s="244">
        <v>1</v>
      </c>
      <c r="I21" s="244">
        <v>2</v>
      </c>
      <c r="J21" s="244">
        <v>2</v>
      </c>
      <c r="K21" s="244">
        <v>0</v>
      </c>
      <c r="L21" s="245">
        <v>0</v>
      </c>
      <c r="M21" s="245"/>
      <c r="N21" s="245"/>
      <c r="O21" s="245"/>
      <c r="P21" s="245"/>
      <c r="Q21" s="245">
        <f>SUM(G21:P21)</f>
        <v>6</v>
      </c>
    </row>
    <row r="22" spans="2:23" s="240" customFormat="1" ht="46.9" hidden="1" customHeight="1">
      <c r="B22" s="241" t="s">
        <v>48</v>
      </c>
      <c r="C22" s="242"/>
      <c r="D22" s="241" t="str">
        <f>D21</f>
        <v>CREAM</v>
      </c>
      <c r="E22" s="243"/>
      <c r="F22" s="244"/>
      <c r="G22" s="244">
        <v>1</v>
      </c>
      <c r="H22" s="244">
        <v>1</v>
      </c>
      <c r="I22" s="244">
        <v>2</v>
      </c>
      <c r="J22" s="244">
        <v>2</v>
      </c>
      <c r="K22" s="244">
        <v>1</v>
      </c>
      <c r="L22" s="245">
        <v>1</v>
      </c>
      <c r="M22" s="245"/>
      <c r="N22" s="245"/>
      <c r="O22" s="245"/>
      <c r="P22" s="245"/>
      <c r="Q22" s="245">
        <f>SUM(G22:P22)</f>
        <v>8</v>
      </c>
    </row>
    <row r="23" spans="2:23" s="5" customFormat="1" ht="27.65" hidden="1" customHeight="1">
      <c r="B23" s="12"/>
      <c r="C23" s="12"/>
      <c r="D23" s="12"/>
      <c r="E23" s="41"/>
      <c r="F23" s="41"/>
      <c r="G23" s="321"/>
      <c r="H23" s="41"/>
      <c r="I23" s="41"/>
      <c r="J23" s="41"/>
      <c r="K23" s="41"/>
      <c r="L23" s="43"/>
      <c r="M23" s="43"/>
      <c r="N23" s="43"/>
      <c r="O23" s="45"/>
      <c r="P23" s="45"/>
      <c r="Q23" s="45"/>
    </row>
    <row r="24" spans="2:23" s="281" customFormat="1" ht="66" customHeight="1">
      <c r="B24" s="282" t="s">
        <v>43</v>
      </c>
      <c r="C24" s="282"/>
      <c r="D24" s="283" t="s">
        <v>49</v>
      </c>
      <c r="E24" s="284"/>
      <c r="F24" s="285"/>
      <c r="G24" s="286">
        <v>0</v>
      </c>
      <c r="H24" s="286">
        <v>0</v>
      </c>
      <c r="I24" s="286">
        <v>0</v>
      </c>
      <c r="J24" s="286">
        <v>2</v>
      </c>
      <c r="K24" s="286">
        <v>0</v>
      </c>
      <c r="L24" s="286">
        <v>0</v>
      </c>
      <c r="M24" s="286"/>
      <c r="N24" s="285"/>
      <c r="O24" s="285"/>
      <c r="P24" s="285"/>
      <c r="Q24" s="287">
        <f>SUM(G24:P24)</f>
        <v>2</v>
      </c>
      <c r="R24" s="288"/>
      <c r="S24" s="288"/>
      <c r="T24" s="288"/>
      <c r="U24" s="288"/>
      <c r="V24" s="288"/>
      <c r="W24" s="288"/>
    </row>
    <row r="25" spans="2:23" s="281" customFormat="1" ht="66" customHeight="1">
      <c r="B25" s="282" t="s">
        <v>45</v>
      </c>
      <c r="C25" s="282"/>
      <c r="D25" s="283" t="str">
        <f>D24</f>
        <v>BLACK</v>
      </c>
      <c r="E25" s="284"/>
      <c r="F25" s="285"/>
      <c r="G25" s="285">
        <f>ROUNDUP(G24*5%,0)</f>
        <v>0</v>
      </c>
      <c r="H25" s="285">
        <f t="shared" ref="H25:L25" si="3">ROUNDUP(H24*5%,0)</f>
        <v>0</v>
      </c>
      <c r="I25" s="285">
        <f t="shared" si="3"/>
        <v>0</v>
      </c>
      <c r="J25" s="285">
        <f t="shared" si="3"/>
        <v>1</v>
      </c>
      <c r="K25" s="285">
        <f t="shared" si="3"/>
        <v>0</v>
      </c>
      <c r="L25" s="285">
        <f t="shared" si="3"/>
        <v>0</v>
      </c>
      <c r="M25" s="285"/>
      <c r="N25" s="285"/>
      <c r="O25" s="285"/>
      <c r="P25" s="285"/>
      <c r="Q25" s="287">
        <f>SUM(G25:P25)</f>
        <v>1</v>
      </c>
    </row>
    <row r="26" spans="2:23" s="293" customFormat="1" ht="66" customHeight="1">
      <c r="B26" s="289" t="s">
        <v>46</v>
      </c>
      <c r="C26" s="289"/>
      <c r="D26" s="290" t="str">
        <f>D25</f>
        <v>BLACK</v>
      </c>
      <c r="E26" s="291"/>
      <c r="F26" s="292"/>
      <c r="G26" s="292">
        <f>G24+G25</f>
        <v>0</v>
      </c>
      <c r="H26" s="292">
        <f t="shared" ref="H26:K26" si="4">H24+H25</f>
        <v>0</v>
      </c>
      <c r="I26" s="292">
        <f t="shared" si="4"/>
        <v>0</v>
      </c>
      <c r="J26" s="292">
        <f t="shared" si="4"/>
        <v>3</v>
      </c>
      <c r="K26" s="292">
        <f t="shared" si="4"/>
        <v>0</v>
      </c>
      <c r="L26" s="292">
        <f t="shared" ref="L26" si="5">L24+L25</f>
        <v>0</v>
      </c>
      <c r="M26" s="292"/>
      <c r="N26" s="292"/>
      <c r="O26" s="292"/>
      <c r="P26" s="292"/>
      <c r="Q26" s="292">
        <f>SUM(G26:P26)</f>
        <v>3</v>
      </c>
    </row>
    <row r="27" spans="2:23" s="299" customFormat="1" ht="66" hidden="1" customHeight="1">
      <c r="B27" s="294" t="s">
        <v>47</v>
      </c>
      <c r="C27" s="295"/>
      <c r="D27" s="294" t="str">
        <f>D26</f>
        <v>BLACK</v>
      </c>
      <c r="E27" s="296"/>
      <c r="F27" s="297"/>
      <c r="G27" s="297">
        <v>1</v>
      </c>
      <c r="H27" s="297">
        <v>1</v>
      </c>
      <c r="I27" s="297">
        <v>2</v>
      </c>
      <c r="J27" s="297">
        <v>2</v>
      </c>
      <c r="K27" s="297">
        <v>0</v>
      </c>
      <c r="L27" s="298">
        <v>0</v>
      </c>
      <c r="M27" s="298"/>
      <c r="N27" s="298"/>
      <c r="O27" s="298"/>
      <c r="P27" s="298"/>
      <c r="Q27" s="298">
        <f>SUM(G27:P27)</f>
        <v>6</v>
      </c>
    </row>
    <row r="28" spans="2:23" s="299" customFormat="1" ht="66" hidden="1" customHeight="1">
      <c r="B28" s="294" t="s">
        <v>48</v>
      </c>
      <c r="C28" s="295"/>
      <c r="D28" s="294" t="str">
        <f>D27</f>
        <v>BLACK</v>
      </c>
      <c r="E28" s="296"/>
      <c r="F28" s="297"/>
      <c r="G28" s="297">
        <v>0</v>
      </c>
      <c r="H28" s="297">
        <v>1</v>
      </c>
      <c r="I28" s="297">
        <v>1</v>
      </c>
      <c r="J28" s="297">
        <v>1</v>
      </c>
      <c r="K28" s="297">
        <v>0</v>
      </c>
      <c r="L28" s="298">
        <v>0</v>
      </c>
      <c r="M28" s="298"/>
      <c r="N28" s="298"/>
      <c r="O28" s="298"/>
      <c r="P28" s="298"/>
      <c r="Q28" s="298">
        <f>SUM(G28:P28)</f>
        <v>3</v>
      </c>
    </row>
    <row r="29" spans="2:23" s="5" customFormat="1" ht="27.65" customHeight="1">
      <c r="B29" s="12"/>
      <c r="C29" s="12"/>
      <c r="D29" s="12"/>
      <c r="E29" s="41"/>
      <c r="F29" s="41"/>
      <c r="G29" s="321"/>
      <c r="H29" s="41"/>
      <c r="I29" s="41"/>
      <c r="J29" s="41"/>
      <c r="K29" s="41"/>
      <c r="L29" s="43"/>
      <c r="M29" s="43"/>
      <c r="N29" s="43"/>
      <c r="O29" s="45"/>
      <c r="P29" s="45"/>
      <c r="Q29" s="45"/>
    </row>
    <row r="30" spans="2:23" s="293" customFormat="1" ht="73.5" customHeight="1">
      <c r="B30" s="300" t="s">
        <v>50</v>
      </c>
      <c r="C30" s="301"/>
      <c r="D30" s="300"/>
      <c r="E30" s="302"/>
      <c r="F30" s="303"/>
      <c r="G30" s="303">
        <f>G20+G26</f>
        <v>0</v>
      </c>
      <c r="H30" s="303">
        <f t="shared" ref="H30:K30" si="6">H20+H26</f>
        <v>0</v>
      </c>
      <c r="I30" s="303">
        <f t="shared" si="6"/>
        <v>0</v>
      </c>
      <c r="J30" s="303">
        <f t="shared" si="6"/>
        <v>3</v>
      </c>
      <c r="K30" s="303">
        <f t="shared" si="6"/>
        <v>0</v>
      </c>
      <c r="L30" s="303">
        <f>L20+L26</f>
        <v>0</v>
      </c>
      <c r="M30" s="303"/>
      <c r="N30" s="303"/>
      <c r="O30" s="303"/>
      <c r="P30" s="303"/>
      <c r="Q30" s="303">
        <f>Q20+Q26</f>
        <v>3</v>
      </c>
    </row>
    <row r="31" spans="2:23" s="47" customFormat="1" ht="53.25" customHeight="1">
      <c r="B31" s="48"/>
      <c r="C31" s="48"/>
      <c r="D31" s="448"/>
      <c r="E31" s="448"/>
      <c r="F31" s="448"/>
      <c r="G31" s="448"/>
      <c r="H31" s="448"/>
      <c r="I31" s="448"/>
      <c r="J31" s="448"/>
      <c r="K31" s="448"/>
      <c r="L31" s="188"/>
      <c r="M31" s="54"/>
      <c r="N31" s="264"/>
      <c r="O31" s="265"/>
      <c r="P31" s="265"/>
      <c r="Q31" s="266"/>
    </row>
    <row r="32" spans="2:23" s="4" customFormat="1" ht="30.75" customHeight="1" thickBot="1">
      <c r="B32" s="17" t="s">
        <v>51</v>
      </c>
      <c r="C32" s="267"/>
      <c r="D32" s="268"/>
      <c r="E32" s="268"/>
      <c r="F32" s="57"/>
      <c r="G32" s="63"/>
      <c r="H32" s="57"/>
      <c r="I32" s="57"/>
      <c r="J32" s="57"/>
      <c r="K32" s="57"/>
      <c r="L32" s="57"/>
      <c r="M32" s="57"/>
      <c r="O32" s="59"/>
      <c r="P32" s="59"/>
      <c r="Q32" s="269"/>
    </row>
    <row r="33" spans="1:19" s="61" customFormat="1" ht="102.75" customHeight="1" thickBot="1">
      <c r="A33" s="444" t="s">
        <v>52</v>
      </c>
      <c r="B33" s="445"/>
      <c r="C33" s="445"/>
      <c r="D33" s="123" t="s">
        <v>53</v>
      </c>
      <c r="E33" s="124" t="s">
        <v>54</v>
      </c>
      <c r="F33" s="123" t="s">
        <v>55</v>
      </c>
      <c r="G33" s="125" t="s">
        <v>56</v>
      </c>
      <c r="H33" s="125" t="s">
        <v>57</v>
      </c>
      <c r="I33" s="125" t="s">
        <v>58</v>
      </c>
      <c r="J33" s="125" t="s">
        <v>59</v>
      </c>
      <c r="K33" s="125" t="s">
        <v>60</v>
      </c>
      <c r="L33" s="125" t="s">
        <v>61</v>
      </c>
      <c r="M33" s="125" t="s">
        <v>62</v>
      </c>
      <c r="N33" s="407" t="s">
        <v>63</v>
      </c>
      <c r="O33" s="408"/>
      <c r="P33" s="408"/>
      <c r="Q33" s="409"/>
    </row>
    <row r="34" spans="1:19" s="14" customFormat="1" ht="46" hidden="1" customHeight="1">
      <c r="A34" s="411" t="str">
        <f>D18</f>
        <v>CREAM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3"/>
    </row>
    <row r="35" spans="1:19" s="14" customFormat="1" ht="78.75" hidden="1" customHeight="1">
      <c r="A35" s="191">
        <v>1</v>
      </c>
      <c r="B35" s="388" t="str">
        <f>M11</f>
        <v>FLEECE_100% COTTON_430GSM_CM20/1+CM20/1+CD10/1_VTK6090MB</v>
      </c>
      <c r="C35" s="388"/>
      <c r="D35" s="146" t="s">
        <v>64</v>
      </c>
      <c r="E35" s="232" t="str">
        <f>D18</f>
        <v>CREAM</v>
      </c>
      <c r="F35" s="160" t="s">
        <v>38</v>
      </c>
      <c r="G35" s="167">
        <f>Q20</f>
        <v>0</v>
      </c>
      <c r="H35" s="223">
        <v>1.3080000000000001</v>
      </c>
      <c r="I35" s="169">
        <f>G35*H35</f>
        <v>0</v>
      </c>
      <c r="J35" s="167">
        <f>I35/20*0.5+I35*1.6%</f>
        <v>0</v>
      </c>
      <c r="K35" s="167">
        <v>2</v>
      </c>
      <c r="L35" s="167"/>
      <c r="M35" s="173">
        <f>ROUNDUP(SUM(I35:K35),0)</f>
        <v>2</v>
      </c>
      <c r="N35" s="414"/>
      <c r="O35" s="415"/>
      <c r="P35" s="415"/>
      <c r="Q35" s="415"/>
    </row>
    <row r="36" spans="1:19" s="14" customFormat="1" ht="123.75" hidden="1" customHeight="1" thickBot="1">
      <c r="A36" s="191">
        <v>2</v>
      </c>
      <c r="B36" s="388" t="s">
        <v>65</v>
      </c>
      <c r="C36" s="388"/>
      <c r="D36" s="146" t="s">
        <v>66</v>
      </c>
      <c r="E36" s="232" t="str">
        <f>E35</f>
        <v>CREAM</v>
      </c>
      <c r="F36" s="160" t="s">
        <v>38</v>
      </c>
      <c r="G36" s="167">
        <f>G35</f>
        <v>0</v>
      </c>
      <c r="H36" s="168">
        <v>0.247</v>
      </c>
      <c r="I36" s="169">
        <f>G36*H36</f>
        <v>0</v>
      </c>
      <c r="J36" s="167">
        <f>I36/26*0.5+I36*1%</f>
        <v>0</v>
      </c>
      <c r="K36" s="167">
        <v>0</v>
      </c>
      <c r="L36" s="167"/>
      <c r="M36" s="173">
        <f t="shared" ref="M36" si="7">ROUNDUP(SUM(I36:K36),0)</f>
        <v>0</v>
      </c>
      <c r="N36" s="414"/>
      <c r="O36" s="415"/>
      <c r="P36" s="415"/>
      <c r="Q36" s="415"/>
    </row>
    <row r="37" spans="1:19" s="14" customFormat="1" ht="46" customHeight="1">
      <c r="A37" s="421" t="str">
        <f>D24</f>
        <v>BLACK</v>
      </c>
      <c r="B37" s="422"/>
      <c r="C37" s="422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3"/>
    </row>
    <row r="38" spans="1:19" s="14" customFormat="1" ht="246" customHeight="1">
      <c r="A38" s="191">
        <v>1</v>
      </c>
      <c r="B38" s="388" t="str">
        <f>B35</f>
        <v>FLEECE_100% COTTON_430GSM_CM20/1+CM20/1+CD10/1_VTK6090MB</v>
      </c>
      <c r="C38" s="388"/>
      <c r="D38" s="146" t="s">
        <v>64</v>
      </c>
      <c r="E38" s="232" t="str">
        <f>A37</f>
        <v>BLACK</v>
      </c>
      <c r="F38" s="160" t="s">
        <v>38</v>
      </c>
      <c r="G38" s="167">
        <f>Q26</f>
        <v>3</v>
      </c>
      <c r="H38" s="223">
        <v>1.25</v>
      </c>
      <c r="I38" s="169">
        <v>0</v>
      </c>
      <c r="J38" s="167">
        <f>I38/30*0.5+I38*2.1%</f>
        <v>0</v>
      </c>
      <c r="K38" s="167">
        <v>3</v>
      </c>
      <c r="L38" s="167">
        <v>0</v>
      </c>
      <c r="M38" s="173">
        <f>ROUNDUP(SUM(I38:J38),0)</f>
        <v>0</v>
      </c>
      <c r="N38" s="424"/>
      <c r="O38" s="425"/>
      <c r="P38" s="425"/>
      <c r="Q38" s="425"/>
      <c r="S38" s="261"/>
    </row>
    <row r="39" spans="1:19" s="14" customFormat="1" ht="243" customHeight="1">
      <c r="A39" s="191">
        <v>2</v>
      </c>
      <c r="B39" s="388" t="s">
        <v>67</v>
      </c>
      <c r="C39" s="388"/>
      <c r="D39" s="146" t="s">
        <v>66</v>
      </c>
      <c r="E39" s="232" t="str">
        <f>E38</f>
        <v>BLACK</v>
      </c>
      <c r="F39" s="160" t="s">
        <v>38</v>
      </c>
      <c r="G39" s="167">
        <f>G38</f>
        <v>3</v>
      </c>
      <c r="H39" s="168">
        <v>0.26</v>
      </c>
      <c r="I39" s="169">
        <v>0</v>
      </c>
      <c r="J39" s="167">
        <f>I39/50*0.5+I39*1.2%</f>
        <v>0</v>
      </c>
      <c r="K39" s="167">
        <v>0</v>
      </c>
      <c r="L39" s="167">
        <v>0</v>
      </c>
      <c r="M39" s="173">
        <f t="shared" ref="M39" si="8">ROUNDUP(SUM(I39:J39),0)</f>
        <v>0</v>
      </c>
      <c r="N39" s="424"/>
      <c r="O39" s="425"/>
      <c r="P39" s="425"/>
      <c r="Q39" s="425"/>
    </row>
    <row r="40" spans="1:19" s="256" customFormat="1" ht="40.5" customHeight="1">
      <c r="B40" s="257"/>
      <c r="C40" s="258"/>
      <c r="G40" s="259"/>
      <c r="M40" s="259"/>
      <c r="N40" s="260"/>
      <c r="O40" s="270"/>
      <c r="P40" s="271"/>
      <c r="Q40" s="271"/>
      <c r="R40" s="272"/>
    </row>
    <row r="41" spans="1:19" s="64" customFormat="1" ht="33" thickBot="1">
      <c r="B41" s="17" t="s">
        <v>68</v>
      </c>
      <c r="G41" s="322"/>
      <c r="Q41" s="67"/>
    </row>
    <row r="42" spans="1:19" s="78" customFormat="1" ht="72">
      <c r="A42" s="416" t="s">
        <v>69</v>
      </c>
      <c r="B42" s="417"/>
      <c r="C42" s="417"/>
      <c r="D42" s="417"/>
      <c r="E42" s="418"/>
      <c r="F42" s="126" t="s">
        <v>70</v>
      </c>
      <c r="G42" s="126" t="s">
        <v>71</v>
      </c>
      <c r="H42" s="419" t="s">
        <v>72</v>
      </c>
      <c r="I42" s="420"/>
      <c r="J42" s="127" t="s">
        <v>55</v>
      </c>
      <c r="K42" s="126" t="s">
        <v>73</v>
      </c>
      <c r="L42" s="126" t="s">
        <v>74</v>
      </c>
      <c r="M42" s="128" t="s">
        <v>75</v>
      </c>
      <c r="N42" s="128" t="s">
        <v>76</v>
      </c>
      <c r="O42" s="128" t="s">
        <v>77</v>
      </c>
      <c r="P42" s="419" t="s">
        <v>78</v>
      </c>
      <c r="Q42" s="426"/>
    </row>
    <row r="43" spans="1:19" s="71" customFormat="1" ht="63.75" hidden="1" customHeight="1">
      <c r="A43" s="225">
        <v>1</v>
      </c>
      <c r="B43" s="427" t="s">
        <v>79</v>
      </c>
      <c r="C43" s="428"/>
      <c r="D43" s="428"/>
      <c r="E43" s="429"/>
      <c r="F43" s="222" t="s">
        <v>80</v>
      </c>
      <c r="G43" s="273" t="s">
        <v>81</v>
      </c>
      <c r="H43" s="389" t="str">
        <f>D18</f>
        <v>CREAM</v>
      </c>
      <c r="I43" s="390"/>
      <c r="J43" s="160" t="s">
        <v>82</v>
      </c>
      <c r="K43" s="160">
        <f>Q20</f>
        <v>0</v>
      </c>
      <c r="L43" s="156">
        <f>480/4500</f>
        <v>0.10666666666666667</v>
      </c>
      <c r="M43" s="157" t="e">
        <f t="shared" ref="M43" si="9">J43*L43</f>
        <v>#VALUE!</v>
      </c>
      <c r="N43" s="157"/>
      <c r="O43" s="158" t="e">
        <f>ROUNDDOWN(SUM(M43:N43),0)</f>
        <v>#VALUE!</v>
      </c>
      <c r="P43" s="224" t="s">
        <v>83</v>
      </c>
      <c r="Q43" s="224" t="s">
        <v>83</v>
      </c>
    </row>
    <row r="44" spans="1:19" s="71" customFormat="1" ht="103.5" customHeight="1">
      <c r="A44" s="225">
        <v>1</v>
      </c>
      <c r="B44" s="427" t="s">
        <v>79</v>
      </c>
      <c r="C44" s="428"/>
      <c r="D44" s="428"/>
      <c r="E44" s="429"/>
      <c r="F44" s="222" t="s">
        <v>49</v>
      </c>
      <c r="G44" s="222"/>
      <c r="H44" s="389" t="str">
        <f>$D$24</f>
        <v>BLACK</v>
      </c>
      <c r="I44" s="390"/>
      <c r="J44" s="160" t="s">
        <v>82</v>
      </c>
      <c r="K44" s="160">
        <f>$Q$26</f>
        <v>3</v>
      </c>
      <c r="L44" s="156">
        <f>440/4500</f>
        <v>9.7777777777777783E-2</v>
      </c>
      <c r="M44" s="157">
        <f>K44*L44</f>
        <v>0.29333333333333333</v>
      </c>
      <c r="N44" s="157"/>
      <c r="O44" s="158">
        <f t="shared" ref="O44" si="10">ROUNDUP(SUM(M44:N44),0)</f>
        <v>1</v>
      </c>
      <c r="P44" s="386"/>
      <c r="Q44" s="387"/>
    </row>
    <row r="45" spans="1:19" s="71" customFormat="1" ht="37.15" hidden="1" customHeight="1">
      <c r="A45" s="225">
        <v>2</v>
      </c>
      <c r="B45" s="388" t="s">
        <v>84</v>
      </c>
      <c r="C45" s="388"/>
      <c r="D45" s="388"/>
      <c r="E45" s="388"/>
      <c r="F45" s="222" t="s">
        <v>49</v>
      </c>
      <c r="G45" s="158"/>
      <c r="H45" s="389" t="str">
        <f t="shared" ref="H45:H49" si="11">$D$24</f>
        <v>BLACK</v>
      </c>
      <c r="I45" s="390"/>
      <c r="J45" s="160" t="s">
        <v>85</v>
      </c>
      <c r="K45" s="160">
        <f t="shared" ref="K45:K49" si="12">$Q$26</f>
        <v>3</v>
      </c>
      <c r="L45" s="156">
        <v>1</v>
      </c>
      <c r="M45" s="157">
        <f t="shared" ref="M45:M49" si="13">K45*L45</f>
        <v>3</v>
      </c>
      <c r="N45" s="157"/>
      <c r="O45" s="158">
        <f t="shared" ref="O45" si="14">SUM(M45:N45)</f>
        <v>3</v>
      </c>
      <c r="P45" s="386"/>
      <c r="Q45" s="387"/>
    </row>
    <row r="46" spans="1:19" s="71" customFormat="1" ht="103.5" customHeight="1">
      <c r="A46" s="225">
        <v>2</v>
      </c>
      <c r="B46" s="388" t="s">
        <v>84</v>
      </c>
      <c r="C46" s="388"/>
      <c r="D46" s="388"/>
      <c r="E46" s="388"/>
      <c r="F46" s="222" t="s">
        <v>49</v>
      </c>
      <c r="G46" s="170"/>
      <c r="H46" s="389" t="str">
        <f t="shared" si="11"/>
        <v>BLACK</v>
      </c>
      <c r="I46" s="390"/>
      <c r="J46" s="160" t="s">
        <v>85</v>
      </c>
      <c r="K46" s="160">
        <f t="shared" si="12"/>
        <v>3</v>
      </c>
      <c r="L46" s="156">
        <v>1</v>
      </c>
      <c r="M46" s="157">
        <f t="shared" si="13"/>
        <v>3</v>
      </c>
      <c r="N46" s="157"/>
      <c r="O46" s="158">
        <f t="shared" ref="O46:O49" si="15">SUM(M46:N46)</f>
        <v>3</v>
      </c>
      <c r="P46" s="386"/>
      <c r="Q46" s="387"/>
    </row>
    <row r="47" spans="1:19" s="71" customFormat="1" ht="143.25" customHeight="1">
      <c r="A47" s="146">
        <v>3</v>
      </c>
      <c r="B47" s="388" t="s">
        <v>86</v>
      </c>
      <c r="C47" s="388"/>
      <c r="D47" s="388"/>
      <c r="E47" s="388"/>
      <c r="F47" s="222" t="s">
        <v>49</v>
      </c>
      <c r="G47" s="170"/>
      <c r="H47" s="389" t="str">
        <f t="shared" si="11"/>
        <v>BLACK</v>
      </c>
      <c r="I47" s="390"/>
      <c r="J47" s="160" t="s">
        <v>85</v>
      </c>
      <c r="K47" s="160">
        <f t="shared" si="12"/>
        <v>3</v>
      </c>
      <c r="L47" s="156">
        <v>1</v>
      </c>
      <c r="M47" s="157">
        <f t="shared" ref="M47:M48" si="16">K47*L47</f>
        <v>3</v>
      </c>
      <c r="N47" s="157"/>
      <c r="O47" s="158">
        <f t="shared" ref="O47:O48" si="17">SUM(M47:N47)</f>
        <v>3</v>
      </c>
      <c r="P47" s="386"/>
      <c r="Q47" s="387"/>
    </row>
    <row r="48" spans="1:19" s="71" customFormat="1" ht="143.25" customHeight="1">
      <c r="A48" s="146">
        <v>3</v>
      </c>
      <c r="B48" s="388" t="s">
        <v>87</v>
      </c>
      <c r="C48" s="388"/>
      <c r="D48" s="388"/>
      <c r="E48" s="388"/>
      <c r="F48" s="170" t="s">
        <v>49</v>
      </c>
      <c r="G48" s="170"/>
      <c r="H48" s="389" t="str">
        <f t="shared" si="11"/>
        <v>BLACK</v>
      </c>
      <c r="I48" s="390"/>
      <c r="J48" s="160" t="s">
        <v>85</v>
      </c>
      <c r="K48" s="160">
        <f t="shared" si="12"/>
        <v>3</v>
      </c>
      <c r="L48" s="156">
        <v>1</v>
      </c>
      <c r="M48" s="157">
        <f t="shared" si="16"/>
        <v>3</v>
      </c>
      <c r="N48" s="157"/>
      <c r="O48" s="158">
        <f t="shared" si="17"/>
        <v>3</v>
      </c>
      <c r="P48" s="386"/>
      <c r="Q48" s="387"/>
    </row>
    <row r="49" spans="1:17" s="71" customFormat="1" ht="143.25" customHeight="1">
      <c r="A49" s="146">
        <v>3</v>
      </c>
      <c r="B49" s="388" t="s">
        <v>88</v>
      </c>
      <c r="C49" s="388"/>
      <c r="D49" s="388"/>
      <c r="E49" s="388"/>
      <c r="F49" s="170" t="s">
        <v>49</v>
      </c>
      <c r="G49" s="170"/>
      <c r="H49" s="389" t="str">
        <f t="shared" si="11"/>
        <v>BLACK</v>
      </c>
      <c r="I49" s="390"/>
      <c r="J49" s="160" t="s">
        <v>85</v>
      </c>
      <c r="K49" s="160">
        <f t="shared" si="12"/>
        <v>3</v>
      </c>
      <c r="L49" s="156">
        <v>1</v>
      </c>
      <c r="M49" s="157">
        <f t="shared" si="13"/>
        <v>3</v>
      </c>
      <c r="N49" s="157"/>
      <c r="O49" s="158">
        <f t="shared" si="15"/>
        <v>3</v>
      </c>
      <c r="P49" s="386"/>
      <c r="Q49" s="387"/>
    </row>
    <row r="50" spans="1:17" s="64" customFormat="1" ht="43.15" hidden="1" customHeight="1">
      <c r="B50" s="17" t="s">
        <v>89</v>
      </c>
      <c r="G50" s="322"/>
      <c r="P50" s="67"/>
      <c r="Q50" s="67"/>
    </row>
    <row r="51" spans="1:17" s="71" customFormat="1" ht="36.65" hidden="1" customHeight="1">
      <c r="A51" s="225">
        <v>3</v>
      </c>
      <c r="B51" s="427" t="s">
        <v>90</v>
      </c>
      <c r="C51" s="428"/>
      <c r="D51" s="428"/>
      <c r="E51" s="429"/>
      <c r="F51" s="222" t="s">
        <v>91</v>
      </c>
      <c r="G51" s="158"/>
      <c r="H51" s="389" t="str">
        <f>H43</f>
        <v>CREAM</v>
      </c>
      <c r="I51" s="390"/>
      <c r="J51" s="160" t="s">
        <v>85</v>
      </c>
      <c r="K51" s="160">
        <f>K43</f>
        <v>0</v>
      </c>
      <c r="L51" s="156">
        <f>1/12</f>
        <v>8.3333333333333329E-2</v>
      </c>
      <c r="M51" s="157" t="e">
        <f t="shared" ref="M51" si="18">J51*L51</f>
        <v>#VALUE!</v>
      </c>
      <c r="N51" s="157"/>
      <c r="O51" s="158" t="e">
        <f t="shared" ref="O51" si="19">SUM(M51:N51)</f>
        <v>#VALUE!</v>
      </c>
      <c r="P51" s="224"/>
      <c r="Q51" s="224"/>
    </row>
    <row r="52" spans="1:17" s="255" customFormat="1" ht="94.5" hidden="1" customHeight="1">
      <c r="A52" s="146">
        <v>1</v>
      </c>
      <c r="B52" s="392" t="s">
        <v>90</v>
      </c>
      <c r="C52" s="393"/>
      <c r="D52" s="393"/>
      <c r="E52" s="394"/>
      <c r="F52" s="170" t="s">
        <v>91</v>
      </c>
      <c r="G52" s="170" t="s">
        <v>91</v>
      </c>
      <c r="H52" s="389" t="str">
        <f>H44</f>
        <v>BLACK</v>
      </c>
      <c r="I52" s="390"/>
      <c r="J52" s="160" t="s">
        <v>85</v>
      </c>
      <c r="K52" s="160">
        <f>K44</f>
        <v>3</v>
      </c>
      <c r="L52" s="156">
        <f t="shared" ref="L52" si="20">1/12</f>
        <v>8.3333333333333329E-2</v>
      </c>
      <c r="M52" s="157">
        <f>K52*L52</f>
        <v>0.25</v>
      </c>
      <c r="N52" s="157"/>
      <c r="O52" s="158">
        <f>SUM(M52:N52)</f>
        <v>0.25</v>
      </c>
      <c r="P52" s="386"/>
      <c r="Q52" s="387"/>
    </row>
    <row r="53" spans="1:17" s="71" customFormat="1" ht="36.65" hidden="1" customHeight="1">
      <c r="A53" s="249">
        <v>2</v>
      </c>
      <c r="B53" s="401" t="s">
        <v>92</v>
      </c>
      <c r="C53" s="402"/>
      <c r="D53" s="402"/>
      <c r="E53" s="403"/>
      <c r="F53" s="250" t="s">
        <v>93</v>
      </c>
      <c r="G53" s="250" t="s">
        <v>93</v>
      </c>
      <c r="H53" s="398" t="str">
        <f t="shared" ref="H53:H64" si="21">H51</f>
        <v>CREAM</v>
      </c>
      <c r="I53" s="399"/>
      <c r="J53" s="251" t="s">
        <v>85</v>
      </c>
      <c r="K53" s="251">
        <f t="shared" ref="K53:K64" si="22">K51</f>
        <v>0</v>
      </c>
      <c r="L53" s="252">
        <f>2/12</f>
        <v>0.16666666666666666</v>
      </c>
      <c r="M53" s="157">
        <f t="shared" ref="M53:M64" si="23">K53*L53</f>
        <v>0</v>
      </c>
      <c r="N53" s="253"/>
      <c r="O53" s="248">
        <f t="shared" ref="O53" si="24">SUM(M53:N53)</f>
        <v>0</v>
      </c>
      <c r="P53" s="254"/>
      <c r="Q53" s="254"/>
    </row>
    <row r="54" spans="1:17" s="255" customFormat="1" ht="94.5" hidden="1" customHeight="1">
      <c r="A54" s="146">
        <v>3</v>
      </c>
      <c r="B54" s="392" t="s">
        <v>92</v>
      </c>
      <c r="C54" s="393"/>
      <c r="D54" s="393"/>
      <c r="E54" s="394"/>
      <c r="F54" s="170" t="s">
        <v>93</v>
      </c>
      <c r="G54" s="170" t="s">
        <v>93</v>
      </c>
      <c r="H54" s="389" t="str">
        <f t="shared" si="21"/>
        <v>BLACK</v>
      </c>
      <c r="I54" s="390"/>
      <c r="J54" s="160" t="s">
        <v>85</v>
      </c>
      <c r="K54" s="160">
        <f t="shared" si="22"/>
        <v>3</v>
      </c>
      <c r="L54" s="156">
        <f t="shared" ref="L54" si="25">2/12</f>
        <v>0.16666666666666666</v>
      </c>
      <c r="M54" s="157">
        <f t="shared" si="23"/>
        <v>0.5</v>
      </c>
      <c r="N54" s="157"/>
      <c r="O54" s="158">
        <f>SUM(M54:N54)</f>
        <v>0.5</v>
      </c>
      <c r="P54" s="386"/>
      <c r="Q54" s="387"/>
    </row>
    <row r="55" spans="1:17" s="71" customFormat="1" ht="36.65" hidden="1" customHeight="1">
      <c r="A55" s="249">
        <v>4</v>
      </c>
      <c r="B55" s="400" t="s">
        <v>94</v>
      </c>
      <c r="C55" s="400"/>
      <c r="D55" s="400"/>
      <c r="E55" s="400"/>
      <c r="F55" s="250" t="s">
        <v>93</v>
      </c>
      <c r="G55" s="250" t="s">
        <v>93</v>
      </c>
      <c r="H55" s="398" t="str">
        <f t="shared" si="21"/>
        <v>CREAM</v>
      </c>
      <c r="I55" s="399"/>
      <c r="J55" s="251" t="s">
        <v>85</v>
      </c>
      <c r="K55" s="251">
        <f t="shared" si="22"/>
        <v>0</v>
      </c>
      <c r="L55" s="252">
        <f>1/12</f>
        <v>8.3333333333333329E-2</v>
      </c>
      <c r="M55" s="157">
        <f t="shared" si="23"/>
        <v>0</v>
      </c>
      <c r="N55" s="253"/>
      <c r="O55" s="248">
        <f t="shared" ref="O55:O64" si="26">SUM(M55:N55)</f>
        <v>0</v>
      </c>
      <c r="P55" s="254"/>
      <c r="Q55" s="254"/>
    </row>
    <row r="56" spans="1:17" s="255" customFormat="1" ht="94.5" hidden="1" customHeight="1">
      <c r="A56" s="146">
        <v>5</v>
      </c>
      <c r="B56" s="388" t="s">
        <v>94</v>
      </c>
      <c r="C56" s="388"/>
      <c r="D56" s="388"/>
      <c r="E56" s="388"/>
      <c r="F56" s="170" t="s">
        <v>93</v>
      </c>
      <c r="G56" s="170" t="s">
        <v>93</v>
      </c>
      <c r="H56" s="389" t="str">
        <f t="shared" si="21"/>
        <v>BLACK</v>
      </c>
      <c r="I56" s="390"/>
      <c r="J56" s="160" t="s">
        <v>85</v>
      </c>
      <c r="K56" s="160">
        <f t="shared" si="22"/>
        <v>3</v>
      </c>
      <c r="L56" s="156">
        <f t="shared" ref="L56" si="27">1/12</f>
        <v>8.3333333333333329E-2</v>
      </c>
      <c r="M56" s="157">
        <f t="shared" si="23"/>
        <v>0.25</v>
      </c>
      <c r="N56" s="157"/>
      <c r="O56" s="158">
        <f t="shared" si="26"/>
        <v>0.25</v>
      </c>
      <c r="P56" s="386"/>
      <c r="Q56" s="387"/>
    </row>
    <row r="57" spans="1:17" s="71" customFormat="1" ht="36.65" hidden="1" customHeight="1">
      <c r="A57" s="249">
        <v>6</v>
      </c>
      <c r="B57" s="400" t="s">
        <v>95</v>
      </c>
      <c r="C57" s="400"/>
      <c r="D57" s="400"/>
      <c r="E57" s="400"/>
      <c r="F57" s="250" t="s">
        <v>80</v>
      </c>
      <c r="G57" s="250" t="s">
        <v>80</v>
      </c>
      <c r="H57" s="398" t="str">
        <f t="shared" si="21"/>
        <v>CREAM</v>
      </c>
      <c r="I57" s="399"/>
      <c r="J57" s="251" t="s">
        <v>85</v>
      </c>
      <c r="K57" s="251">
        <f t="shared" si="22"/>
        <v>0</v>
      </c>
      <c r="L57" s="252">
        <v>1</v>
      </c>
      <c r="M57" s="157">
        <f t="shared" si="23"/>
        <v>0</v>
      </c>
      <c r="N57" s="253"/>
      <c r="O57" s="248">
        <f t="shared" si="26"/>
        <v>0</v>
      </c>
      <c r="P57" s="254"/>
      <c r="Q57" s="254"/>
    </row>
    <row r="58" spans="1:17" s="255" customFormat="1" ht="94.5" hidden="1" customHeight="1">
      <c r="A58" s="146">
        <v>7</v>
      </c>
      <c r="B58" s="388" t="s">
        <v>95</v>
      </c>
      <c r="C58" s="388"/>
      <c r="D58" s="388"/>
      <c r="E58" s="388"/>
      <c r="F58" s="170" t="s">
        <v>80</v>
      </c>
      <c r="G58" s="170" t="s">
        <v>80</v>
      </c>
      <c r="H58" s="389" t="str">
        <f t="shared" si="21"/>
        <v>BLACK</v>
      </c>
      <c r="I58" s="390"/>
      <c r="J58" s="160" t="s">
        <v>85</v>
      </c>
      <c r="K58" s="160">
        <f t="shared" si="22"/>
        <v>3</v>
      </c>
      <c r="L58" s="156">
        <v>1</v>
      </c>
      <c r="M58" s="157">
        <f t="shared" si="23"/>
        <v>3</v>
      </c>
      <c r="N58" s="157"/>
      <c r="O58" s="158">
        <f t="shared" si="26"/>
        <v>3</v>
      </c>
      <c r="P58" s="386"/>
      <c r="Q58" s="387"/>
    </row>
    <row r="59" spans="1:17" s="71" customFormat="1" ht="36.65" hidden="1" customHeight="1">
      <c r="A59" s="249">
        <v>8</v>
      </c>
      <c r="B59" s="395" t="s">
        <v>96</v>
      </c>
      <c r="C59" s="396"/>
      <c r="D59" s="396"/>
      <c r="E59" s="397"/>
      <c r="F59" s="250" t="s">
        <v>93</v>
      </c>
      <c r="G59" s="250" t="s">
        <v>93</v>
      </c>
      <c r="H59" s="398" t="str">
        <f t="shared" si="21"/>
        <v>CREAM</v>
      </c>
      <c r="I59" s="399"/>
      <c r="J59" s="251" t="s">
        <v>85</v>
      </c>
      <c r="K59" s="251">
        <f t="shared" si="22"/>
        <v>0</v>
      </c>
      <c r="L59" s="252">
        <v>1</v>
      </c>
      <c r="M59" s="157">
        <f t="shared" si="23"/>
        <v>0</v>
      </c>
      <c r="N59" s="253"/>
      <c r="O59" s="248">
        <f t="shared" si="26"/>
        <v>0</v>
      </c>
      <c r="P59" s="254"/>
      <c r="Q59" s="254"/>
    </row>
    <row r="60" spans="1:17" s="255" customFormat="1" ht="66" hidden="1" customHeight="1">
      <c r="A60" s="146">
        <v>9</v>
      </c>
      <c r="B60" s="392" t="s">
        <v>96</v>
      </c>
      <c r="C60" s="393"/>
      <c r="D60" s="393"/>
      <c r="E60" s="394"/>
      <c r="F60" s="170" t="s">
        <v>93</v>
      </c>
      <c r="G60" s="170" t="s">
        <v>93</v>
      </c>
      <c r="H60" s="389" t="str">
        <f t="shared" si="21"/>
        <v>BLACK</v>
      </c>
      <c r="I60" s="390"/>
      <c r="J60" s="160" t="s">
        <v>85</v>
      </c>
      <c r="K60" s="160">
        <f t="shared" si="22"/>
        <v>3</v>
      </c>
      <c r="L60" s="156">
        <v>1</v>
      </c>
      <c r="M60" s="157">
        <f t="shared" si="23"/>
        <v>3</v>
      </c>
      <c r="N60" s="157"/>
      <c r="O60" s="158">
        <f t="shared" si="26"/>
        <v>3</v>
      </c>
      <c r="P60" s="386"/>
      <c r="Q60" s="387"/>
    </row>
    <row r="61" spans="1:17" s="71" customFormat="1" ht="36.65" hidden="1" customHeight="1">
      <c r="A61" s="249">
        <v>10</v>
      </c>
      <c r="B61" s="395" t="s">
        <v>97</v>
      </c>
      <c r="C61" s="396"/>
      <c r="D61" s="396"/>
      <c r="E61" s="397"/>
      <c r="F61" s="250" t="s">
        <v>91</v>
      </c>
      <c r="G61" s="250" t="s">
        <v>91</v>
      </c>
      <c r="H61" s="398" t="str">
        <f>H59</f>
        <v>CREAM</v>
      </c>
      <c r="I61" s="399"/>
      <c r="J61" s="251" t="s">
        <v>85</v>
      </c>
      <c r="K61" s="251">
        <f>K59</f>
        <v>0</v>
      </c>
      <c r="L61" s="252">
        <v>1</v>
      </c>
      <c r="M61" s="157">
        <f t="shared" si="23"/>
        <v>0</v>
      </c>
      <c r="N61" s="253"/>
      <c r="O61" s="248">
        <f t="shared" si="26"/>
        <v>0</v>
      </c>
      <c r="P61" s="254"/>
      <c r="Q61" s="254"/>
    </row>
    <row r="62" spans="1:17" s="255" customFormat="1" ht="94.5" hidden="1" customHeight="1">
      <c r="A62" s="146">
        <v>11</v>
      </c>
      <c r="B62" s="392" t="s">
        <v>98</v>
      </c>
      <c r="C62" s="393"/>
      <c r="D62" s="393"/>
      <c r="E62" s="394"/>
      <c r="F62" s="170" t="s">
        <v>91</v>
      </c>
      <c r="G62" s="170" t="s">
        <v>91</v>
      </c>
      <c r="H62" s="389" t="str">
        <f>H60</f>
        <v>BLACK</v>
      </c>
      <c r="I62" s="390"/>
      <c r="J62" s="160" t="s">
        <v>85</v>
      </c>
      <c r="K62" s="160">
        <f>K60</f>
        <v>3</v>
      </c>
      <c r="L62" s="156">
        <v>1</v>
      </c>
      <c r="M62" s="157">
        <f t="shared" si="23"/>
        <v>3</v>
      </c>
      <c r="N62" s="157"/>
      <c r="O62" s="158">
        <f t="shared" si="26"/>
        <v>3</v>
      </c>
      <c r="P62" s="386"/>
      <c r="Q62" s="387"/>
    </row>
    <row r="63" spans="1:17" s="71" customFormat="1" ht="36.65" hidden="1" customHeight="1">
      <c r="A63" s="249">
        <v>12</v>
      </c>
      <c r="B63" s="395" t="s">
        <v>99</v>
      </c>
      <c r="C63" s="396"/>
      <c r="D63" s="396"/>
      <c r="E63" s="397"/>
      <c r="F63" s="250" t="s">
        <v>80</v>
      </c>
      <c r="G63" s="250" t="s">
        <v>80</v>
      </c>
      <c r="H63" s="398" t="str">
        <f t="shared" si="21"/>
        <v>CREAM</v>
      </c>
      <c r="I63" s="399"/>
      <c r="J63" s="251" t="s">
        <v>85</v>
      </c>
      <c r="K63" s="251">
        <f t="shared" si="22"/>
        <v>0</v>
      </c>
      <c r="L63" s="252">
        <v>1</v>
      </c>
      <c r="M63" s="157">
        <f t="shared" si="23"/>
        <v>0</v>
      </c>
      <c r="N63" s="253"/>
      <c r="O63" s="248">
        <f t="shared" si="26"/>
        <v>0</v>
      </c>
      <c r="P63" s="254"/>
      <c r="Q63" s="254"/>
    </row>
    <row r="64" spans="1:17" s="255" customFormat="1" ht="94.5" hidden="1" customHeight="1">
      <c r="A64" s="146">
        <v>13</v>
      </c>
      <c r="B64" s="392" t="s">
        <v>99</v>
      </c>
      <c r="C64" s="393"/>
      <c r="D64" s="393"/>
      <c r="E64" s="394"/>
      <c r="F64" s="170" t="s">
        <v>80</v>
      </c>
      <c r="G64" s="170" t="s">
        <v>80</v>
      </c>
      <c r="H64" s="389" t="str">
        <f t="shared" si="21"/>
        <v>BLACK</v>
      </c>
      <c r="I64" s="390"/>
      <c r="J64" s="160" t="s">
        <v>85</v>
      </c>
      <c r="K64" s="160">
        <f t="shared" si="22"/>
        <v>3</v>
      </c>
      <c r="L64" s="156">
        <v>1</v>
      </c>
      <c r="M64" s="157">
        <f t="shared" si="23"/>
        <v>3</v>
      </c>
      <c r="N64" s="157"/>
      <c r="O64" s="158">
        <f t="shared" si="26"/>
        <v>3</v>
      </c>
      <c r="P64" s="386"/>
      <c r="Q64" s="387"/>
    </row>
    <row r="65" spans="1:18" s="174" customFormat="1" ht="24" customHeight="1">
      <c r="A65" s="159"/>
      <c r="B65" s="159"/>
      <c r="C65" s="159"/>
      <c r="D65" s="159"/>
      <c r="E65" s="159"/>
      <c r="F65" s="185"/>
      <c r="G65" s="187"/>
      <c r="H65" s="185"/>
      <c r="I65" s="185"/>
      <c r="J65" s="234"/>
      <c r="K65" s="182"/>
      <c r="L65" s="182"/>
      <c r="M65" s="235"/>
      <c r="N65" s="236"/>
      <c r="O65" s="236"/>
      <c r="P65" s="237"/>
      <c r="Q65" s="238"/>
    </row>
    <row r="66" spans="1:18" s="174" customFormat="1" ht="40.5" customHeight="1">
      <c r="A66" s="159"/>
      <c r="B66" s="17" t="s">
        <v>100</v>
      </c>
      <c r="C66" s="159"/>
      <c r="D66" s="159"/>
      <c r="E66" s="159"/>
      <c r="F66" s="185"/>
      <c r="G66" s="187"/>
      <c r="H66" s="185"/>
      <c r="I66" s="185"/>
      <c r="J66" s="234"/>
      <c r="K66" s="17" t="s">
        <v>101</v>
      </c>
      <c r="L66" s="17"/>
      <c r="M66" s="235"/>
      <c r="N66" s="236"/>
      <c r="O66" s="236"/>
      <c r="P66" s="237"/>
      <c r="Q66" s="238"/>
    </row>
    <row r="67" spans="1:18" s="308" customFormat="1" ht="102" customHeight="1">
      <c r="A67" s="308">
        <v>1</v>
      </c>
      <c r="B67" s="309" t="s">
        <v>102</v>
      </c>
      <c r="C67" s="450" t="s">
        <v>103</v>
      </c>
      <c r="D67" s="450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</row>
    <row r="68" spans="1:18" s="147" customFormat="1" ht="32.5">
      <c r="A68" s="15"/>
      <c r="B68" s="148"/>
      <c r="C68" s="233"/>
      <c r="D68" s="233"/>
      <c r="E68" s="233"/>
      <c r="F68" s="233"/>
      <c r="G68" s="159"/>
      <c r="H68" s="71"/>
      <c r="I68" s="71"/>
      <c r="J68" s="71"/>
      <c r="K68" s="18"/>
      <c r="L68" s="18"/>
      <c r="M68" s="71"/>
      <c r="N68" s="71"/>
      <c r="O68" s="71"/>
      <c r="P68" s="71"/>
      <c r="Q68" s="71"/>
    </row>
    <row r="69" spans="1:18" s="14" customFormat="1" ht="50.25" customHeight="1">
      <c r="A69" s="147"/>
      <c r="B69" s="404" t="s">
        <v>104</v>
      </c>
      <c r="C69" s="405"/>
      <c r="D69" s="405"/>
      <c r="E69" s="405"/>
      <c r="F69" s="405"/>
      <c r="G69" s="405"/>
      <c r="H69" s="405"/>
      <c r="I69" s="406"/>
      <c r="J69" s="71"/>
      <c r="K69" s="18"/>
      <c r="L69" s="18"/>
      <c r="M69" s="71"/>
      <c r="N69" s="71"/>
      <c r="O69" s="71"/>
      <c r="P69" s="71"/>
      <c r="Q69" s="71"/>
      <c r="R69" s="71"/>
    </row>
    <row r="70" spans="1:18" s="14" customFormat="1" ht="50.25" customHeight="1">
      <c r="A70" s="147"/>
      <c r="B70" s="149" t="s">
        <v>72</v>
      </c>
      <c r="C70" s="473" t="s">
        <v>105</v>
      </c>
      <c r="D70" s="474"/>
      <c r="E70" s="474"/>
      <c r="F70" s="474"/>
      <c r="G70" s="474"/>
      <c r="H70" s="474"/>
      <c r="I70" s="475"/>
      <c r="J70" s="71"/>
      <c r="K70" s="71"/>
      <c r="L70" s="71"/>
      <c r="M70" s="71"/>
      <c r="N70" s="71"/>
      <c r="O70" s="71"/>
      <c r="P70" s="71"/>
      <c r="Q70" s="71"/>
      <c r="R70" s="71"/>
    </row>
    <row r="71" spans="1:18" s="14" customFormat="1" ht="114.75" customHeight="1">
      <c r="A71" s="147"/>
      <c r="B71" s="229" t="str">
        <f>D24</f>
        <v>BLACK</v>
      </c>
      <c r="C71" s="470" t="s">
        <v>106</v>
      </c>
      <c r="D71" s="471"/>
      <c r="E71" s="471"/>
      <c r="F71" s="471"/>
      <c r="G71" s="471"/>
      <c r="H71" s="471"/>
      <c r="I71" s="472"/>
      <c r="J71" s="71"/>
      <c r="K71" s="71"/>
      <c r="L71" s="71"/>
      <c r="M71" s="71"/>
      <c r="N71" s="71"/>
      <c r="O71" s="71"/>
    </row>
    <row r="72" spans="1:18" s="14" customFormat="1" ht="114.75" customHeight="1">
      <c r="A72" s="147"/>
      <c r="B72" s="391" t="s">
        <v>107</v>
      </c>
      <c r="C72" s="391"/>
      <c r="D72" s="391"/>
      <c r="E72" s="391"/>
      <c r="F72" s="391"/>
      <c r="G72" s="391"/>
      <c r="H72" s="391"/>
      <c r="I72" s="391"/>
      <c r="J72" s="391"/>
      <c r="K72" s="71"/>
      <c r="L72" s="71"/>
      <c r="M72" s="71"/>
      <c r="N72" s="71"/>
      <c r="O72" s="71"/>
    </row>
    <row r="73" spans="1:18" s="14" customFormat="1" ht="64.5" customHeight="1">
      <c r="A73" s="147"/>
      <c r="B73" s="404" t="s">
        <v>108</v>
      </c>
      <c r="C73" s="405"/>
      <c r="D73" s="466"/>
      <c r="E73" s="466"/>
      <c r="F73" s="466"/>
      <c r="G73" s="466"/>
      <c r="H73" s="466"/>
      <c r="I73" s="467"/>
      <c r="J73" s="71"/>
      <c r="K73" s="71"/>
      <c r="L73" s="71"/>
    </row>
    <row r="74" spans="1:18" s="14" customFormat="1" ht="34.5" customHeight="1">
      <c r="A74" s="147"/>
      <c r="B74" s="392"/>
      <c r="C74" s="394"/>
      <c r="D74" s="230" t="s">
        <v>36</v>
      </c>
      <c r="E74" s="230" t="s">
        <v>37</v>
      </c>
      <c r="F74" s="230" t="s">
        <v>38</v>
      </c>
      <c r="G74" s="230" t="s">
        <v>39</v>
      </c>
      <c r="H74" s="230" t="s">
        <v>40</v>
      </c>
      <c r="I74" s="230" t="s">
        <v>41</v>
      </c>
    </row>
    <row r="75" spans="1:18" s="70" customFormat="1" ht="217.5" customHeight="1">
      <c r="B75" s="468" t="s">
        <v>109</v>
      </c>
      <c r="C75" s="469"/>
      <c r="D75" s="307"/>
      <c r="E75" s="307"/>
      <c r="F75" s="307"/>
      <c r="G75" s="323" t="s">
        <v>110</v>
      </c>
      <c r="H75" s="307"/>
      <c r="I75" s="307"/>
    </row>
    <row r="76" spans="1:18" s="14" customFormat="1" ht="114.75" customHeight="1">
      <c r="A76" s="147"/>
      <c r="B76" s="391" t="s">
        <v>111</v>
      </c>
      <c r="C76" s="391"/>
      <c r="D76" s="391"/>
      <c r="E76" s="391"/>
      <c r="F76" s="391"/>
      <c r="G76" s="391"/>
      <c r="H76" s="391"/>
      <c r="I76" s="391"/>
      <c r="J76" s="391"/>
      <c r="K76" s="71"/>
      <c r="L76" s="71"/>
      <c r="M76" s="71"/>
      <c r="N76" s="71"/>
      <c r="O76" s="71"/>
    </row>
    <row r="77" spans="1:18" s="14" customFormat="1" ht="64.5" customHeight="1">
      <c r="A77" s="147"/>
      <c r="B77" s="404" t="s">
        <v>108</v>
      </c>
      <c r="C77" s="405"/>
      <c r="D77" s="466"/>
      <c r="E77" s="466"/>
      <c r="F77" s="466"/>
      <c r="G77" s="466"/>
      <c r="H77" s="466"/>
      <c r="I77" s="467"/>
      <c r="J77" s="71"/>
      <c r="K77" s="71"/>
      <c r="L77" s="71"/>
    </row>
    <row r="78" spans="1:18" s="14" customFormat="1" ht="34.5" customHeight="1">
      <c r="A78" s="147"/>
      <c r="B78" s="392"/>
      <c r="C78" s="394"/>
      <c r="D78" s="230" t="s">
        <v>36</v>
      </c>
      <c r="E78" s="230" t="s">
        <v>37</v>
      </c>
      <c r="F78" s="230" t="s">
        <v>38</v>
      </c>
      <c r="G78" s="230" t="s">
        <v>39</v>
      </c>
      <c r="H78" s="230" t="s">
        <v>40</v>
      </c>
      <c r="I78" s="230" t="s">
        <v>41</v>
      </c>
    </row>
    <row r="79" spans="1:18" s="70" customFormat="1" ht="217.5" customHeight="1">
      <c r="B79" s="468" t="s">
        <v>112</v>
      </c>
      <c r="C79" s="469"/>
      <c r="D79" s="307"/>
      <c r="E79" s="307"/>
      <c r="F79" s="307"/>
      <c r="G79" s="323" t="s">
        <v>113</v>
      </c>
      <c r="H79" s="307"/>
      <c r="I79" s="307"/>
    </row>
    <row r="80" spans="1:18" s="70" customFormat="1" ht="40.5" customHeight="1">
      <c r="B80" s="276"/>
      <c r="C80" s="276"/>
      <c r="D80" s="277"/>
      <c r="E80" s="277"/>
      <c r="F80" s="277"/>
      <c r="G80" s="277"/>
      <c r="H80" s="277"/>
      <c r="I80" s="277"/>
    </row>
    <row r="81" spans="1:18" s="315" customFormat="1" ht="56">
      <c r="A81" s="310">
        <v>2</v>
      </c>
      <c r="B81" s="311" t="s">
        <v>114</v>
      </c>
      <c r="C81" s="312" t="s">
        <v>115</v>
      </c>
      <c r="D81" s="312"/>
      <c r="E81" s="312"/>
      <c r="F81" s="312"/>
      <c r="G81" s="324"/>
      <c r="H81" s="313"/>
      <c r="I81" s="313"/>
      <c r="J81" s="313"/>
      <c r="K81" s="314"/>
      <c r="L81" s="314"/>
      <c r="M81" s="313"/>
      <c r="N81" s="313"/>
      <c r="O81" s="313"/>
      <c r="P81" s="313"/>
      <c r="Q81" s="313"/>
    </row>
    <row r="82" spans="1:18" s="147" customFormat="1" ht="32.5">
      <c r="A82" s="15"/>
      <c r="B82" s="148"/>
      <c r="C82" s="233"/>
      <c r="D82" s="233"/>
      <c r="E82" s="233"/>
      <c r="F82" s="233"/>
      <c r="G82" s="159"/>
      <c r="H82" s="71"/>
      <c r="I82" s="71"/>
      <c r="J82" s="71"/>
      <c r="K82" s="18"/>
      <c r="L82" s="18"/>
      <c r="M82" s="71"/>
      <c r="N82" s="71"/>
      <c r="O82" s="71"/>
      <c r="P82" s="71"/>
      <c r="Q82" s="71"/>
    </row>
    <row r="83" spans="1:18" s="14" customFormat="1" ht="50.25" hidden="1" customHeight="1">
      <c r="A83" s="147"/>
      <c r="B83" s="404" t="s">
        <v>104</v>
      </c>
      <c r="C83" s="405"/>
      <c r="D83" s="405"/>
      <c r="E83" s="405"/>
      <c r="F83" s="405"/>
      <c r="G83" s="405"/>
      <c r="H83" s="405"/>
      <c r="I83" s="406"/>
      <c r="J83" s="71"/>
      <c r="K83" s="18"/>
      <c r="L83" s="18"/>
      <c r="M83" s="71"/>
      <c r="N83" s="71"/>
      <c r="O83" s="71"/>
      <c r="P83" s="71"/>
      <c r="Q83" s="71"/>
      <c r="R83" s="71"/>
    </row>
    <row r="84" spans="1:18" s="14" customFormat="1" ht="50.25" hidden="1" customHeight="1">
      <c r="A84" s="147"/>
      <c r="B84" s="149" t="s">
        <v>72</v>
      </c>
      <c r="C84" s="473" t="s">
        <v>116</v>
      </c>
      <c r="D84" s="474"/>
      <c r="E84" s="474"/>
      <c r="F84" s="474"/>
      <c r="G84" s="474"/>
      <c r="H84" s="474"/>
      <c r="I84" s="475"/>
      <c r="J84" s="71"/>
      <c r="K84" s="71"/>
      <c r="L84" s="71"/>
      <c r="M84" s="71"/>
      <c r="N84" s="71"/>
      <c r="O84" s="71"/>
      <c r="P84" s="71"/>
      <c r="Q84" s="71"/>
      <c r="R84" s="71"/>
    </row>
    <row r="85" spans="1:18" s="14" customFormat="1" ht="193.5" hidden="1" customHeight="1">
      <c r="A85" s="147"/>
      <c r="B85" s="229" t="str">
        <f>H49</f>
        <v>BLACK</v>
      </c>
      <c r="C85" s="470" t="s">
        <v>117</v>
      </c>
      <c r="D85" s="471"/>
      <c r="E85" s="471"/>
      <c r="F85" s="471"/>
      <c r="G85" s="471"/>
      <c r="H85" s="471"/>
      <c r="I85" s="472"/>
      <c r="J85" s="71"/>
      <c r="K85" s="71"/>
      <c r="L85" s="71"/>
      <c r="M85" s="71"/>
      <c r="N85" s="71"/>
      <c r="O85" s="71"/>
    </row>
    <row r="86" spans="1:18" s="14" customFormat="1" ht="64.5" hidden="1" customHeight="1">
      <c r="A86" s="147"/>
      <c r="B86" s="404" t="s">
        <v>118</v>
      </c>
      <c r="C86" s="405"/>
      <c r="D86" s="466"/>
      <c r="E86" s="466"/>
      <c r="F86" s="466"/>
      <c r="G86" s="466"/>
      <c r="H86" s="466"/>
      <c r="I86" s="467"/>
      <c r="J86" s="71"/>
      <c r="K86" s="71"/>
      <c r="L86" s="71"/>
    </row>
    <row r="87" spans="1:18" s="14" customFormat="1" ht="34.5" hidden="1" customHeight="1">
      <c r="A87" s="147"/>
      <c r="B87" s="392"/>
      <c r="C87" s="394"/>
      <c r="D87" s="230" t="s">
        <v>36</v>
      </c>
      <c r="E87" s="230" t="s">
        <v>37</v>
      </c>
      <c r="F87" s="230" t="s">
        <v>38</v>
      </c>
      <c r="G87" s="230" t="s">
        <v>39</v>
      </c>
      <c r="H87" s="230" t="s">
        <v>40</v>
      </c>
      <c r="I87" s="230" t="s">
        <v>41</v>
      </c>
    </row>
    <row r="88" spans="1:18" s="70" customFormat="1" ht="84" hidden="1" customHeight="1">
      <c r="B88" s="468" t="s">
        <v>119</v>
      </c>
      <c r="C88" s="469"/>
      <c r="D88" s="463" t="s">
        <v>120</v>
      </c>
      <c r="E88" s="464"/>
      <c r="F88" s="464"/>
      <c r="G88" s="464"/>
      <c r="H88" s="464"/>
      <c r="I88" s="465"/>
    </row>
    <row r="89" spans="1:18" s="174" customFormat="1" ht="24" customHeight="1">
      <c r="A89" s="159"/>
      <c r="B89" s="159"/>
      <c r="C89" s="159"/>
      <c r="D89" s="159"/>
      <c r="E89" s="159"/>
      <c r="F89" s="185"/>
      <c r="G89" s="187"/>
      <c r="H89" s="185"/>
      <c r="I89" s="185"/>
      <c r="J89" s="234"/>
      <c r="K89" s="182"/>
      <c r="L89" s="182"/>
      <c r="M89" s="235"/>
      <c r="N89" s="236"/>
      <c r="O89" s="236"/>
      <c r="P89" s="237"/>
      <c r="Q89" s="238"/>
    </row>
    <row r="90" spans="1:18" s="281" customFormat="1" ht="82.5" customHeight="1">
      <c r="A90" s="306" t="s">
        <v>121</v>
      </c>
      <c r="B90" s="304"/>
      <c r="C90" s="462" t="s">
        <v>122</v>
      </c>
      <c r="D90" s="462"/>
      <c r="E90" s="462"/>
      <c r="F90" s="462"/>
      <c r="G90" s="462"/>
      <c r="H90" s="462"/>
      <c r="I90" s="462"/>
      <c r="J90" s="305"/>
      <c r="K90" s="305"/>
      <c r="L90" s="305"/>
      <c r="M90" s="305"/>
      <c r="N90" s="305"/>
      <c r="O90" s="305"/>
      <c r="P90" s="305"/>
      <c r="Q90" s="305"/>
    </row>
    <row r="91" spans="1:18" s="14" customFormat="1" ht="57" hidden="1" customHeight="1">
      <c r="A91" s="147"/>
      <c r="B91" s="149" t="s">
        <v>72</v>
      </c>
      <c r="C91" s="453" t="s">
        <v>123</v>
      </c>
      <c r="D91" s="454"/>
      <c r="E91" s="454"/>
      <c r="F91" s="454"/>
      <c r="G91" s="454"/>
      <c r="H91" s="454"/>
      <c r="I91" s="455"/>
      <c r="J91" s="71"/>
      <c r="K91" s="71"/>
      <c r="L91" s="71"/>
      <c r="M91" s="71"/>
      <c r="N91" s="71"/>
      <c r="O91" s="71"/>
      <c r="P91" s="71"/>
      <c r="Q91" s="71"/>
      <c r="R91" s="71"/>
    </row>
    <row r="92" spans="1:18" s="14" customFormat="1" ht="28.5" hidden="1" customHeight="1">
      <c r="A92" s="147"/>
      <c r="B92" s="229" t="e">
        <f>#REF!</f>
        <v>#REF!</v>
      </c>
      <c r="C92" s="456" t="s">
        <v>124</v>
      </c>
      <c r="D92" s="457"/>
      <c r="E92" s="457"/>
      <c r="F92" s="457"/>
      <c r="G92" s="457"/>
      <c r="H92" s="457"/>
      <c r="I92" s="458"/>
      <c r="J92" s="71"/>
      <c r="K92" s="71"/>
      <c r="L92" s="71"/>
      <c r="M92" s="71"/>
      <c r="N92" s="71"/>
      <c r="O92" s="71"/>
    </row>
    <row r="93" spans="1:18" s="14" customFormat="1" ht="121.5" hidden="1" customHeight="1">
      <c r="A93" s="147"/>
      <c r="B93" s="229" t="e">
        <f>#REF!</f>
        <v>#REF!</v>
      </c>
      <c r="C93" s="459" t="s">
        <v>125</v>
      </c>
      <c r="D93" s="460"/>
      <c r="E93" s="460"/>
      <c r="F93" s="460"/>
      <c r="G93" s="460"/>
      <c r="H93" s="460"/>
      <c r="I93" s="461"/>
      <c r="J93" s="71"/>
      <c r="K93" s="71"/>
      <c r="L93" s="71"/>
      <c r="M93" s="71"/>
      <c r="N93" s="71"/>
      <c r="O93" s="71"/>
    </row>
    <row r="94" spans="1:18" s="14" customFormat="1" ht="32.5">
      <c r="B94" s="452" t="s">
        <v>126</v>
      </c>
      <c r="C94" s="452"/>
      <c r="D94" s="452"/>
      <c r="E94" s="452"/>
      <c r="G94" s="159"/>
      <c r="N94" s="70"/>
      <c r="O94" s="69"/>
      <c r="P94" s="69"/>
      <c r="Q94" s="70"/>
    </row>
    <row r="95" spans="1:18" s="14" customFormat="1" ht="30" customHeight="1">
      <c r="A95" s="147">
        <v>1</v>
      </c>
      <c r="B95" s="150" t="s">
        <v>127</v>
      </c>
      <c r="C95" s="147"/>
      <c r="D95" s="147"/>
      <c r="G95" s="159"/>
      <c r="M95" s="451"/>
      <c r="N95" s="451"/>
      <c r="O95" s="451"/>
      <c r="P95" s="451"/>
      <c r="Q95" s="451"/>
    </row>
    <row r="96" spans="1:18" s="14" customFormat="1" ht="30" customHeight="1">
      <c r="A96" s="147">
        <v>2</v>
      </c>
      <c r="B96" s="150" t="s">
        <v>128</v>
      </c>
      <c r="C96" s="147"/>
      <c r="D96" s="147"/>
      <c r="G96" s="159"/>
      <c r="M96" s="451"/>
      <c r="N96" s="451"/>
      <c r="O96" s="451"/>
      <c r="P96" s="451"/>
      <c r="Q96" s="451"/>
    </row>
    <row r="97" spans="1:17" s="14" customFormat="1" ht="30" customHeight="1">
      <c r="A97" s="147">
        <v>3</v>
      </c>
      <c r="B97" s="150" t="s">
        <v>129</v>
      </c>
      <c r="C97" s="147"/>
      <c r="D97" s="147"/>
      <c r="G97" s="159"/>
      <c r="M97" s="451"/>
      <c r="N97" s="451"/>
      <c r="O97" s="451"/>
      <c r="P97" s="451"/>
      <c r="Q97" s="451"/>
    </row>
    <row r="98" spans="1:17" s="17" customFormat="1" ht="32.5">
      <c r="A98" s="15"/>
      <c r="B98" s="72" t="s">
        <v>130</v>
      </c>
      <c r="C98" s="73" t="s">
        <v>36</v>
      </c>
      <c r="D98" s="73" t="s">
        <v>37</v>
      </c>
      <c r="E98" s="73" t="s">
        <v>38</v>
      </c>
      <c r="F98" s="73" t="s">
        <v>39</v>
      </c>
      <c r="G98" s="73" t="s">
        <v>40</v>
      </c>
      <c r="H98" s="73" t="s">
        <v>41</v>
      </c>
      <c r="J98" s="74"/>
      <c r="K98" s="75"/>
      <c r="L98" s="75"/>
      <c r="M98" s="75"/>
      <c r="N98" s="74"/>
    </row>
    <row r="99" spans="1:17" s="17" customFormat="1" ht="32.5">
      <c r="A99" s="15"/>
      <c r="B99" s="72" t="s">
        <v>131</v>
      </c>
      <c r="C99" s="68">
        <f>G30</f>
        <v>0</v>
      </c>
      <c r="D99" s="68">
        <f t="shared" ref="D99" si="28">H30</f>
        <v>0</v>
      </c>
      <c r="E99" s="68">
        <f t="shared" ref="E99" si="29">I30</f>
        <v>0</v>
      </c>
      <c r="F99" s="68">
        <f t="shared" ref="F99" si="30">J30</f>
        <v>3</v>
      </c>
      <c r="G99" s="68">
        <f t="shared" ref="G99" si="31">K30</f>
        <v>0</v>
      </c>
      <c r="H99" s="68">
        <f t="shared" ref="H99" si="32">L30</f>
        <v>0</v>
      </c>
      <c r="J99" s="74"/>
      <c r="K99" s="75"/>
      <c r="L99" s="75"/>
      <c r="M99" s="75"/>
      <c r="N99" s="74"/>
    </row>
    <row r="100" spans="1:17" s="274" customFormat="1" ht="32.5">
      <c r="G100" s="325"/>
    </row>
    <row r="101" spans="1:17" s="382" customFormat="1" ht="73.5">
      <c r="A101" s="381" t="s">
        <v>259</v>
      </c>
      <c r="G101" s="383"/>
    </row>
    <row r="102" spans="1:17" s="381" customFormat="1" ht="85.5" customHeight="1">
      <c r="B102" s="381" t="s">
        <v>303</v>
      </c>
      <c r="G102" s="384"/>
    </row>
    <row r="103" spans="1:17" s="381" customFormat="1" ht="85.5" customHeight="1">
      <c r="B103" s="381" t="s">
        <v>304</v>
      </c>
      <c r="G103" s="384"/>
    </row>
    <row r="104" spans="1:17" s="381" customFormat="1" ht="115.5" customHeight="1">
      <c r="B104" s="449" t="s">
        <v>306</v>
      </c>
      <c r="C104" s="449"/>
      <c r="D104" s="449"/>
      <c r="E104" s="449"/>
      <c r="F104" s="449"/>
      <c r="G104" s="449"/>
      <c r="H104" s="449"/>
      <c r="I104" s="449"/>
      <c r="J104" s="449"/>
      <c r="K104" s="449"/>
      <c r="L104" s="449"/>
      <c r="M104" s="449"/>
      <c r="N104" s="449"/>
      <c r="O104" s="449"/>
      <c r="P104" s="449"/>
      <c r="Q104" s="449"/>
    </row>
    <row r="105" spans="1:17" s="381" customFormat="1" ht="85.5" customHeight="1">
      <c r="B105" s="381" t="s">
        <v>307</v>
      </c>
      <c r="G105" s="384"/>
    </row>
    <row r="106" spans="1:17" s="381" customFormat="1" ht="85.5" customHeight="1">
      <c r="B106" s="381" t="s">
        <v>305</v>
      </c>
      <c r="G106" s="384"/>
    </row>
    <row r="107" spans="1:17" s="274" customFormat="1" ht="32.5">
      <c r="G107" s="325"/>
    </row>
    <row r="108" spans="1:17" s="274" customFormat="1" ht="32.5">
      <c r="G108" s="325"/>
    </row>
    <row r="109" spans="1:17" s="274" customFormat="1" ht="32.5">
      <c r="G109" s="325"/>
    </row>
    <row r="110" spans="1:17" s="274" customFormat="1" ht="32.5">
      <c r="G110" s="325"/>
    </row>
    <row r="111" spans="1:17" s="274" customFormat="1" ht="32.5">
      <c r="G111" s="325"/>
    </row>
    <row r="112" spans="1:17" s="274" customFormat="1" ht="32.5">
      <c r="G112" s="325"/>
    </row>
    <row r="113" spans="7:7" s="274" customFormat="1" ht="32.5">
      <c r="G113" s="325"/>
    </row>
    <row r="114" spans="7:7" s="274" customFormat="1" ht="32.5">
      <c r="G114" s="325"/>
    </row>
    <row r="115" spans="7:7" s="274" customFormat="1" ht="32.5">
      <c r="G115" s="325"/>
    </row>
    <row r="116" spans="7:7" s="274" customFormat="1" ht="32.5">
      <c r="G116" s="325"/>
    </row>
  </sheetData>
  <mergeCells count="107">
    <mergeCell ref="B104:Q104"/>
    <mergeCell ref="B74:C74"/>
    <mergeCell ref="C67:Q67"/>
    <mergeCell ref="B87:C87"/>
    <mergeCell ref="M95:Q97"/>
    <mergeCell ref="B94:E94"/>
    <mergeCell ref="C91:I91"/>
    <mergeCell ref="C92:I92"/>
    <mergeCell ref="C93:I93"/>
    <mergeCell ref="C90:I90"/>
    <mergeCell ref="D88:I88"/>
    <mergeCell ref="B86:I86"/>
    <mergeCell ref="B88:C88"/>
    <mergeCell ref="C85:I85"/>
    <mergeCell ref="B83:I83"/>
    <mergeCell ref="C84:I84"/>
    <mergeCell ref="B76:J76"/>
    <mergeCell ref="B77:I77"/>
    <mergeCell ref="B78:C78"/>
    <mergeCell ref="B79:C79"/>
    <mergeCell ref="B75:C75"/>
    <mergeCell ref="C70:I70"/>
    <mergeCell ref="C71:I71"/>
    <mergeCell ref="B73:I73"/>
    <mergeCell ref="H56:I56"/>
    <mergeCell ref="B63:E63"/>
    <mergeCell ref="H63:I63"/>
    <mergeCell ref="H59:I59"/>
    <mergeCell ref="B60:E60"/>
    <mergeCell ref="H60:I60"/>
    <mergeCell ref="B57:E57"/>
    <mergeCell ref="H57:I57"/>
    <mergeCell ref="B58:E58"/>
    <mergeCell ref="H58:I58"/>
    <mergeCell ref="B59:E59"/>
    <mergeCell ref="B56:E56"/>
    <mergeCell ref="N1:O1"/>
    <mergeCell ref="P1:Q1"/>
    <mergeCell ref="N2:O2"/>
    <mergeCell ref="P2:Q2"/>
    <mergeCell ref="N3:O3"/>
    <mergeCell ref="P3:Q3"/>
    <mergeCell ref="G5:M8"/>
    <mergeCell ref="B13:F13"/>
    <mergeCell ref="P48:Q48"/>
    <mergeCell ref="P46:Q46"/>
    <mergeCell ref="P44:Q44"/>
    <mergeCell ref="B44:E44"/>
    <mergeCell ref="H44:I44"/>
    <mergeCell ref="A33:C33"/>
    <mergeCell ref="D8:F8"/>
    <mergeCell ref="D31:K31"/>
    <mergeCell ref="B47:E47"/>
    <mergeCell ref="B45:E45"/>
    <mergeCell ref="H47:I47"/>
    <mergeCell ref="B46:E46"/>
    <mergeCell ref="H46:I46"/>
    <mergeCell ref="B43:E43"/>
    <mergeCell ref="B48:E48"/>
    <mergeCell ref="H48:I48"/>
    <mergeCell ref="P49:Q49"/>
    <mergeCell ref="P52:Q52"/>
    <mergeCell ref="P54:Q54"/>
    <mergeCell ref="P45:Q45"/>
    <mergeCell ref="P47:Q47"/>
    <mergeCell ref="N33:Q33"/>
    <mergeCell ref="M11:Q11"/>
    <mergeCell ref="A34:Q34"/>
    <mergeCell ref="N35:Q35"/>
    <mergeCell ref="B36:C36"/>
    <mergeCell ref="N36:Q36"/>
    <mergeCell ref="A42:E42"/>
    <mergeCell ref="H42:I42"/>
    <mergeCell ref="A37:Q37"/>
    <mergeCell ref="B38:C38"/>
    <mergeCell ref="N38:Q38"/>
    <mergeCell ref="B39:C39"/>
    <mergeCell ref="N39:Q39"/>
    <mergeCell ref="P42:Q42"/>
    <mergeCell ref="H43:I43"/>
    <mergeCell ref="B35:C35"/>
    <mergeCell ref="H45:I45"/>
    <mergeCell ref="B51:E51"/>
    <mergeCell ref="P56:Q56"/>
    <mergeCell ref="P58:Q58"/>
    <mergeCell ref="P60:Q60"/>
    <mergeCell ref="P62:Q62"/>
    <mergeCell ref="P64:Q64"/>
    <mergeCell ref="B49:E49"/>
    <mergeCell ref="H49:I49"/>
    <mergeCell ref="B72:J72"/>
    <mergeCell ref="B64:E64"/>
    <mergeCell ref="H64:I64"/>
    <mergeCell ref="B61:E61"/>
    <mergeCell ref="H61:I61"/>
    <mergeCell ref="B62:E62"/>
    <mergeCell ref="H62:I62"/>
    <mergeCell ref="H54:I54"/>
    <mergeCell ref="H51:I51"/>
    <mergeCell ref="B52:E52"/>
    <mergeCell ref="H52:I52"/>
    <mergeCell ref="B55:E55"/>
    <mergeCell ref="H55:I55"/>
    <mergeCell ref="B53:E53"/>
    <mergeCell ref="H53:I53"/>
    <mergeCell ref="B54:E54"/>
    <mergeCell ref="B69:I69"/>
  </mergeCells>
  <printOptions horizontalCentered="1"/>
  <pageMargins left="0.25" right="0" top="0.61388888888888904" bottom="0.75" header="0" footer="0"/>
  <pageSetup paperSize="9" scale="2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9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view="pageBreakPreview" zoomScale="40" zoomScaleNormal="40" zoomScaleSheetLayoutView="40" zoomScalePageLayoutView="13" workbookViewId="0">
      <selection activeCell="J10" sqref="J10"/>
    </sheetView>
  </sheetViews>
  <sheetFormatPr defaultColWidth="9.1796875" defaultRowHeight="24"/>
  <cols>
    <col min="1" max="1" width="73.81640625" style="121" customWidth="1"/>
    <col min="2" max="2" width="97.54296875" style="122" hidden="1" customWidth="1"/>
    <col min="3" max="3" width="188.453125" style="122" customWidth="1"/>
    <col min="4" max="16384" width="9.1796875" style="122"/>
  </cols>
  <sheetData>
    <row r="1" spans="1:8" s="112" customFormat="1" ht="134.25" customHeight="1">
      <c r="A1" s="110"/>
      <c r="B1" s="111"/>
      <c r="C1" s="111"/>
    </row>
    <row r="2" spans="1:8" s="112" customFormat="1" ht="37.5" customHeight="1">
      <c r="A2" s="111" t="str">
        <f>'[19]1. CUTTING '!B6</f>
        <v xml:space="preserve">JOB NUMBER:  </v>
      </c>
      <c r="B2" s="111" t="str">
        <f>'1. CUTTING'!D6</f>
        <v>G13  SS25  S2757</v>
      </c>
      <c r="C2" s="111" t="str">
        <f>B2</f>
        <v>G13  SS25  S2757</v>
      </c>
    </row>
    <row r="3" spans="1:8" s="112" customFormat="1" ht="37.5" customHeight="1">
      <c r="A3" s="113" t="str">
        <f>'[19]1. CUTTING '!B7</f>
        <v xml:space="preserve">STYLE NUMBER: </v>
      </c>
      <c r="B3" s="231" t="str">
        <f>'1. CUTTING'!D7</f>
        <v>G13-HD01</v>
      </c>
      <c r="C3" s="111" t="str">
        <f t="shared" ref="C3:C4" si="0">B3</f>
        <v>G13-HD01</v>
      </c>
    </row>
    <row r="4" spans="1:8" s="112" customFormat="1" ht="37.5" customHeight="1">
      <c r="A4" s="113" t="str">
        <f>'[19]1. CUTTING '!B8</f>
        <v xml:space="preserve">STYLE NAME : </v>
      </c>
      <c r="B4" s="111" t="str">
        <f>'1. CUTTING'!D8</f>
        <v>DDE x GB HOODIE</v>
      </c>
      <c r="C4" s="111" t="str">
        <f t="shared" si="0"/>
        <v>DDE x GB HOODIE</v>
      </c>
    </row>
    <row r="5" spans="1:8" s="112" customFormat="1" ht="76" customHeight="1">
      <c r="A5" s="114"/>
      <c r="B5" s="194" t="str">
        <f>'1. CUTTING'!A34</f>
        <v>CREAM</v>
      </c>
      <c r="C5" s="194" t="str">
        <f>'1. CUTTING'!D24</f>
        <v>BLACK</v>
      </c>
    </row>
    <row r="6" spans="1:8" s="116" customFormat="1" ht="41.5">
      <c r="A6" s="115" t="s">
        <v>132</v>
      </c>
      <c r="B6" s="218" t="str">
        <f t="shared" ref="B6:C6" si="1">B5</f>
        <v>CREAM</v>
      </c>
      <c r="C6" s="218" t="str">
        <f t="shared" si="1"/>
        <v>BLACK</v>
      </c>
    </row>
    <row r="7" spans="1:8" s="116" customFormat="1" ht="87" customHeight="1">
      <c r="A7" s="117" t="s">
        <v>133</v>
      </c>
      <c r="B7" s="480" t="str">
        <f>'1. CUTTING'!M11</f>
        <v>FLEECE_100% COTTON_430GSM_CM20/1+CM20/1+CD10/1_VTK6090MB</v>
      </c>
      <c r="C7" s="481"/>
    </row>
    <row r="8" spans="1:8" s="116" customFormat="1" ht="321" customHeight="1">
      <c r="A8" s="118" t="str">
        <f>'1. CUTTING'!D35</f>
        <v>VẢI CHÍNH</v>
      </c>
      <c r="B8" s="181"/>
      <c r="C8" s="385" t="s">
        <v>308</v>
      </c>
      <c r="H8" s="119"/>
    </row>
    <row r="9" spans="1:8" s="116" customFormat="1" ht="166">
      <c r="A9" s="115" t="str">
        <f>'1. CUTTING'!B39</f>
        <v>RIB 2X2_16'S CM + 55D/OP_97/3_COTTON SPANDEX_445GSM_VTK6002-1</v>
      </c>
      <c r="B9" s="115" t="str">
        <f>'1. CUTTING'!E36</f>
        <v>CREAM</v>
      </c>
      <c r="C9" s="115" t="str">
        <f>C6</f>
        <v>BLACK</v>
      </c>
    </row>
    <row r="10" spans="1:8" s="116" customFormat="1" ht="241.15" customHeight="1">
      <c r="A10" s="118" t="str">
        <f>'1. CUTTING'!D36</f>
        <v>BO TAY/BO LAI</v>
      </c>
      <c r="B10" s="181"/>
      <c r="C10" s="385" t="s">
        <v>308</v>
      </c>
    </row>
    <row r="11" spans="1:8" s="116" customFormat="1" ht="41.5" hidden="1">
      <c r="A11" s="115" t="e">
        <f>'1. CUTTING'!#REF!</f>
        <v>#REF!</v>
      </c>
      <c r="B11" s="115" t="str">
        <f>'1. CUTTING'!E38</f>
        <v>BLACK</v>
      </c>
      <c r="C11" s="115" t="e">
        <f>'1. CUTTING'!#REF!</f>
        <v>#REF!</v>
      </c>
    </row>
    <row r="12" spans="1:8" s="116" customFormat="1" ht="241.15" hidden="1" customHeight="1">
      <c r="A12" s="118" t="e">
        <f>'1. CUTTING'!#REF!</f>
        <v>#REF!</v>
      </c>
      <c r="B12" s="181"/>
      <c r="C12" s="181"/>
    </row>
    <row r="13" spans="1:8" s="116" customFormat="1" ht="44.25" customHeight="1">
      <c r="A13" s="115" t="str">
        <f>'1. CUTTING'!B43</f>
        <v>CHỈ 40/2</v>
      </c>
      <c r="B13" s="239" t="str">
        <f>'1. CUTTING'!F43</f>
        <v>WHITE</v>
      </c>
      <c r="C13" s="239" t="str">
        <f>'1. CUTTING'!F44</f>
        <v>BLACK</v>
      </c>
    </row>
    <row r="14" spans="1:8" s="116" customFormat="1" ht="100.5" customHeight="1">
      <c r="A14" s="118" t="s">
        <v>134</v>
      </c>
      <c r="B14" s="189"/>
      <c r="C14" s="189"/>
    </row>
    <row r="15" spans="1:8" s="116" customFormat="1" ht="72.75" customHeight="1">
      <c r="A15" s="115" t="str">
        <f>'1. CUTTING'!B45</f>
        <v>NHÃN CHÍNH</v>
      </c>
      <c r="B15" s="478" t="str">
        <f>'1. CUTTING'!F45</f>
        <v>BLACK</v>
      </c>
      <c r="C15" s="479"/>
    </row>
    <row r="16" spans="1:8" s="116" customFormat="1" ht="291.64999999999998" customHeight="1">
      <c r="A16" s="120" t="s">
        <v>135</v>
      </c>
      <c r="B16" s="476"/>
      <c r="C16" s="477"/>
    </row>
    <row r="17" spans="1:3" s="116" customFormat="1" ht="138.75" customHeight="1">
      <c r="A17" s="115" t="str">
        <f>'1. CUTTING'!$B$47</f>
        <v xml:space="preserve">NHÃN THÀNH PHẦN
</v>
      </c>
      <c r="B17" s="478" t="str">
        <f>'1. CUTTING'!F47</f>
        <v>BLACK</v>
      </c>
      <c r="C17" s="479"/>
    </row>
    <row r="18" spans="1:3" s="116" customFormat="1" ht="291.64999999999998" customHeight="1">
      <c r="A18" s="120" t="s">
        <v>300</v>
      </c>
      <c r="B18" s="476"/>
      <c r="C18" s="477"/>
    </row>
    <row r="19" spans="1:3" s="116" customFormat="1" ht="138.75" customHeight="1">
      <c r="A19" s="115" t="str">
        <f>'1. CUTTING'!B48</f>
        <v xml:space="preserve">NHÃN CỜ
</v>
      </c>
      <c r="B19" s="478" t="str">
        <f>'1. CUTTING'!F49</f>
        <v>BLACK</v>
      </c>
      <c r="C19" s="479"/>
    </row>
    <row r="20" spans="1:3" s="116" customFormat="1" ht="291.64999999999998" customHeight="1">
      <c r="A20" s="120" t="s">
        <v>301</v>
      </c>
      <c r="B20" s="476"/>
      <c r="C20" s="477"/>
    </row>
    <row r="21" spans="1:3" s="116" customFormat="1" ht="83">
      <c r="A21" s="115" t="str">
        <f>'1. CUTTING'!B49</f>
        <v xml:space="preserve">DÂY LUỒN TẠI NÓN
</v>
      </c>
      <c r="B21" s="478" t="s">
        <v>49</v>
      </c>
      <c r="C21" s="479"/>
    </row>
    <row r="22" spans="1:3" s="116" customFormat="1" ht="233.5" customHeight="1">
      <c r="A22" s="120" t="s">
        <v>136</v>
      </c>
      <c r="B22" s="476"/>
      <c r="C22" s="477"/>
    </row>
    <row r="23" spans="1:3" s="116" customFormat="1" ht="41.5" hidden="1">
      <c r="A23" s="115" t="str">
        <f>'1. CUTTING'!B52</f>
        <v>BAO LỚN (100CMX120CM)</v>
      </c>
      <c r="B23" s="478" t="str">
        <f>'1. CUTTING'!F51</f>
        <v>CLEAR</v>
      </c>
      <c r="C23" s="479"/>
    </row>
    <row r="24" spans="1:3" s="116" customFormat="1" ht="101.5" hidden="1" customHeight="1">
      <c r="A24" s="120" t="s">
        <v>137</v>
      </c>
      <c r="B24" s="476"/>
      <c r="C24" s="477"/>
    </row>
    <row r="25" spans="1:3" s="116" customFormat="1" ht="41.5" hidden="1">
      <c r="A25" s="115" t="str">
        <f>'1. CUTTING'!B54</f>
        <v>LÓT THÙNG</v>
      </c>
      <c r="B25" s="478" t="str">
        <f>'1. CUTTING'!F53</f>
        <v>NATURAL</v>
      </c>
      <c r="C25" s="479"/>
    </row>
    <row r="26" spans="1:3" s="116" customFormat="1" ht="85.15" hidden="1" customHeight="1">
      <c r="A26" s="120" t="s">
        <v>138</v>
      </c>
      <c r="B26" s="476"/>
      <c r="C26" s="477"/>
    </row>
    <row r="27" spans="1:3" s="116" customFormat="1" ht="41.5" hidden="1">
      <c r="A27" s="115" t="str">
        <f>'1. CUTTING'!B56</f>
        <v>THÙNG CARTON</v>
      </c>
      <c r="B27" s="478" t="str">
        <f>'1. CUTTING'!F55</f>
        <v>NATURAL</v>
      </c>
      <c r="C27" s="479"/>
    </row>
    <row r="28" spans="1:3" s="116" customFormat="1" ht="261.64999999999998" hidden="1" customHeight="1">
      <c r="A28" s="120"/>
      <c r="B28" s="476"/>
      <c r="C28" s="477"/>
    </row>
    <row r="29" spans="1:3" s="116" customFormat="1" ht="83" hidden="1">
      <c r="A29" s="115" t="str">
        <f>'1. CUTTING'!B58</f>
        <v>GIẤY CHỐNG ẨM 32cm (L) x 20cm (W)</v>
      </c>
      <c r="B29" s="478" t="str">
        <f>'1. CUTTING'!F57</f>
        <v>WHITE</v>
      </c>
      <c r="C29" s="479"/>
    </row>
    <row r="30" spans="1:3" s="116" customFormat="1" ht="84" hidden="1" customHeight="1">
      <c r="A30" s="120" t="s">
        <v>139</v>
      </c>
      <c r="B30" s="476"/>
      <c r="C30" s="477"/>
    </row>
    <row r="31" spans="1:3" s="116" customFormat="1" ht="41.5" hidden="1">
      <c r="A31" s="115" t="str">
        <f>'1. CUTTING'!B60</f>
        <v>THẺ BÀI MAINLINE</v>
      </c>
      <c r="B31" s="478" t="str">
        <f>'1. CUTTING'!F59</f>
        <v>NATURAL</v>
      </c>
      <c r="C31" s="479"/>
    </row>
    <row r="32" spans="1:3" s="116" customFormat="1" ht="111.65" hidden="1" customHeight="1">
      <c r="A32" s="120" t="s">
        <v>140</v>
      </c>
      <c r="B32" s="476"/>
      <c r="C32" s="477"/>
    </row>
    <row r="33" spans="1:3" s="116" customFormat="1" ht="143.25" hidden="1" customHeight="1">
      <c r="A33" s="115" t="str">
        <f>'1. CUTTING'!B62</f>
        <v>POLYBAG 18” (L) X 13.875” (W) - BAO NYLON KHÔNG CÓ CHỮ HMP</v>
      </c>
      <c r="B33" s="478" t="str">
        <f>'1. CUTTING'!F61</f>
        <v>CLEAR</v>
      </c>
      <c r="C33" s="479"/>
    </row>
    <row r="34" spans="1:3" s="116" customFormat="1" ht="255.65" hidden="1" customHeight="1">
      <c r="A34" s="120" t="s">
        <v>141</v>
      </c>
      <c r="B34" s="476"/>
      <c r="C34" s="477"/>
    </row>
    <row r="35" spans="1:3" s="116" customFormat="1" ht="83" hidden="1">
      <c r="A35" s="115" t="str">
        <f>'1. CUTTING'!B64</f>
        <v>BARCODE STICKER 2” (L) x 1” (W)</v>
      </c>
      <c r="B35" s="478" t="str">
        <f>'1. CUTTING'!F63</f>
        <v>WHITE</v>
      </c>
      <c r="C35" s="479"/>
    </row>
    <row r="36" spans="1:3" s="116" customFormat="1" ht="239.5" hidden="1" customHeight="1">
      <c r="A36" s="120" t="s">
        <v>142</v>
      </c>
      <c r="B36" s="476"/>
      <c r="C36" s="477"/>
    </row>
  </sheetData>
  <mergeCells count="23">
    <mergeCell ref="B23:C23"/>
    <mergeCell ref="B24:C24"/>
    <mergeCell ref="B25:C25"/>
    <mergeCell ref="B7:C7"/>
    <mergeCell ref="B16:C16"/>
    <mergeCell ref="B15:C15"/>
    <mergeCell ref="B22:C22"/>
    <mergeCell ref="B21:C21"/>
    <mergeCell ref="B17:C17"/>
    <mergeCell ref="B18:C18"/>
    <mergeCell ref="B19:C19"/>
    <mergeCell ref="B20:C20"/>
    <mergeCell ref="B26:C26"/>
    <mergeCell ref="B27:C27"/>
    <mergeCell ref="B28:C28"/>
    <mergeCell ref="B29:C29"/>
    <mergeCell ref="B30:C30"/>
    <mergeCell ref="B36:C36"/>
    <mergeCell ref="B31:C31"/>
    <mergeCell ref="B32:C32"/>
    <mergeCell ref="B33:C33"/>
    <mergeCell ref="B34:C34"/>
    <mergeCell ref="B35:C35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6" max="2" man="1"/>
    <brk id="22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15FE-52E2-470A-BF52-866F29BD6F06}">
  <sheetPr>
    <pageSetUpPr fitToPage="1"/>
  </sheetPr>
  <dimension ref="A1:W29"/>
  <sheetViews>
    <sheetView view="pageBreakPreview" zoomScale="70" zoomScaleNormal="100" zoomScaleSheetLayoutView="70" workbookViewId="0">
      <selection activeCell="D33" sqref="D33"/>
    </sheetView>
  </sheetViews>
  <sheetFormatPr defaultColWidth="8.81640625" defaultRowHeight="18"/>
  <cols>
    <col min="1" max="1" width="6.1796875" style="378" customWidth="1"/>
    <col min="2" max="2" width="57.81640625" style="379" customWidth="1"/>
    <col min="3" max="3" width="58.54296875" style="379" customWidth="1"/>
    <col min="4" max="4" width="13.453125" style="378" customWidth="1"/>
    <col min="5" max="12" width="14.54296875" style="378" customWidth="1"/>
    <col min="13" max="13" width="14.54296875" style="380" customWidth="1"/>
    <col min="14" max="16384" width="8.81640625" style="378"/>
  </cols>
  <sheetData>
    <row r="1" spans="1:23" s="328" customFormat="1" ht="26.5" customHeight="1">
      <c r="A1" s="327"/>
      <c r="B1" s="327" t="s">
        <v>143</v>
      </c>
      <c r="C1" s="328" t="s">
        <v>144</v>
      </c>
      <c r="E1" s="329"/>
      <c r="F1" s="330"/>
      <c r="G1" s="330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s="328" customFormat="1" ht="26.5" customHeight="1">
      <c r="A2" s="330"/>
      <c r="B2" s="330" t="s">
        <v>145</v>
      </c>
      <c r="C2" s="328" t="s">
        <v>146</v>
      </c>
      <c r="F2" s="332"/>
      <c r="G2" s="332"/>
      <c r="H2" s="332"/>
      <c r="I2" s="332"/>
      <c r="J2" s="332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</row>
    <row r="3" spans="1:23" s="328" customFormat="1" ht="26.5" customHeight="1">
      <c r="A3" s="330"/>
      <c r="B3" s="330" t="s">
        <v>147</v>
      </c>
      <c r="C3" s="328" t="s">
        <v>148</v>
      </c>
      <c r="E3" s="332"/>
      <c r="F3" s="332"/>
      <c r="G3" s="332"/>
      <c r="H3" s="333"/>
      <c r="I3" s="333"/>
      <c r="J3" s="333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</row>
    <row r="4" spans="1:23" s="328" customFormat="1" ht="26.5" customHeight="1">
      <c r="A4" s="330"/>
      <c r="B4" s="330"/>
      <c r="E4" s="332"/>
      <c r="F4" s="332"/>
      <c r="G4" s="332"/>
      <c r="H4" s="334"/>
      <c r="I4" s="334"/>
      <c r="J4" s="334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</row>
    <row r="5" spans="1:23" s="328" customFormat="1" ht="26.5" customHeight="1">
      <c r="A5" s="330"/>
      <c r="B5" s="330"/>
      <c r="E5" s="332"/>
      <c r="F5" s="332"/>
      <c r="G5" s="332"/>
      <c r="H5" s="334"/>
      <c r="I5" s="334"/>
      <c r="J5" s="334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</row>
    <row r="6" spans="1:23" s="328" customFormat="1" ht="30.75" customHeight="1">
      <c r="A6" s="330"/>
      <c r="B6" s="330"/>
      <c r="E6" s="332"/>
      <c r="F6" s="332"/>
      <c r="G6" s="332"/>
      <c r="H6" s="335" t="s">
        <v>149</v>
      </c>
      <c r="I6" s="335"/>
      <c r="J6" s="335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</row>
    <row r="7" spans="1:23" s="341" customFormat="1" ht="38.25" customHeight="1">
      <c r="A7" s="336" t="s">
        <v>150</v>
      </c>
      <c r="B7" s="337" t="s">
        <v>151</v>
      </c>
      <c r="C7" s="337"/>
      <c r="D7" s="338" t="s">
        <v>152</v>
      </c>
      <c r="E7" s="338" t="s">
        <v>153</v>
      </c>
      <c r="F7" s="338" t="s">
        <v>36</v>
      </c>
      <c r="G7" s="338" t="s">
        <v>37</v>
      </c>
      <c r="H7" s="338" t="s">
        <v>38</v>
      </c>
      <c r="I7" s="339" t="s">
        <v>39</v>
      </c>
      <c r="J7" s="338" t="s">
        <v>40</v>
      </c>
      <c r="K7" s="340" t="s">
        <v>154</v>
      </c>
      <c r="L7" s="340" t="s">
        <v>155</v>
      </c>
      <c r="M7" s="339" t="s">
        <v>156</v>
      </c>
    </row>
    <row r="8" spans="1:23" s="349" customFormat="1" ht="32.25" customHeight="1">
      <c r="A8" s="342">
        <v>1</v>
      </c>
      <c r="B8" s="343" t="s">
        <v>157</v>
      </c>
      <c r="C8" s="343" t="s">
        <v>158</v>
      </c>
      <c r="D8" s="344">
        <v>0.5</v>
      </c>
      <c r="E8" s="344">
        <f t="shared" ref="E8:E21" si="0">F8-M8</f>
        <v>25.5</v>
      </c>
      <c r="F8" s="344">
        <f t="shared" ref="F8:F19" si="1">G8-M8</f>
        <v>26.5</v>
      </c>
      <c r="G8" s="345">
        <f t="shared" ref="G8:G19" si="2">H8-M8</f>
        <v>27.5</v>
      </c>
      <c r="H8" s="345">
        <f t="shared" ref="H8:H19" si="3">I8-M8</f>
        <v>28.5</v>
      </c>
      <c r="I8" s="346">
        <v>29.5</v>
      </c>
      <c r="J8" s="345">
        <f t="shared" ref="J8:J19" si="4">I8+M8</f>
        <v>30.5</v>
      </c>
      <c r="K8" s="345">
        <f t="shared" ref="K8:K19" si="5">J8+M8</f>
        <v>31.5</v>
      </c>
      <c r="L8" s="345">
        <f>K8+M8</f>
        <v>32.5</v>
      </c>
      <c r="M8" s="347">
        <v>1</v>
      </c>
      <c r="N8" s="348"/>
      <c r="O8" s="348"/>
    </row>
    <row r="9" spans="1:23" s="349" customFormat="1" ht="32.25" customHeight="1">
      <c r="A9" s="342">
        <v>2</v>
      </c>
      <c r="B9" s="350" t="s">
        <v>159</v>
      </c>
      <c r="C9" s="351" t="s">
        <v>160</v>
      </c>
      <c r="D9" s="352">
        <v>0.5</v>
      </c>
      <c r="E9" s="344">
        <f t="shared" si="0"/>
        <v>23</v>
      </c>
      <c r="F9" s="344">
        <f t="shared" si="1"/>
        <v>24</v>
      </c>
      <c r="G9" s="345">
        <f t="shared" si="2"/>
        <v>25</v>
      </c>
      <c r="H9" s="345">
        <f t="shared" si="3"/>
        <v>26</v>
      </c>
      <c r="I9" s="353">
        <v>27</v>
      </c>
      <c r="J9" s="345">
        <f t="shared" si="4"/>
        <v>28</v>
      </c>
      <c r="K9" s="345">
        <f t="shared" si="5"/>
        <v>29</v>
      </c>
      <c r="L9" s="345">
        <f t="shared" ref="L9:L29" si="6">K9+M9</f>
        <v>30</v>
      </c>
      <c r="M9" s="347">
        <v>1</v>
      </c>
      <c r="N9" s="348"/>
      <c r="O9" s="348"/>
    </row>
    <row r="10" spans="1:23" s="349" customFormat="1" ht="32.25" customHeight="1">
      <c r="A10" s="342">
        <v>3</v>
      </c>
      <c r="B10" s="350" t="s">
        <v>161</v>
      </c>
      <c r="C10" s="350" t="s">
        <v>162</v>
      </c>
      <c r="D10" s="352">
        <v>0.5</v>
      </c>
      <c r="E10" s="344">
        <f t="shared" si="0"/>
        <v>16.5</v>
      </c>
      <c r="F10" s="344">
        <f t="shared" si="1"/>
        <v>17.5</v>
      </c>
      <c r="G10" s="345">
        <f t="shared" si="2"/>
        <v>18.5</v>
      </c>
      <c r="H10" s="345">
        <f t="shared" si="3"/>
        <v>19.5</v>
      </c>
      <c r="I10" s="354">
        <v>20.5</v>
      </c>
      <c r="J10" s="345">
        <f t="shared" si="4"/>
        <v>21.5</v>
      </c>
      <c r="K10" s="345">
        <f t="shared" si="5"/>
        <v>22.5</v>
      </c>
      <c r="L10" s="345">
        <f t="shared" si="6"/>
        <v>23.5</v>
      </c>
      <c r="M10" s="347">
        <v>1</v>
      </c>
      <c r="N10" s="348"/>
      <c r="O10" s="348"/>
    </row>
    <row r="11" spans="1:23" s="349" customFormat="1" ht="32.25" customHeight="1">
      <c r="A11" s="342">
        <v>4</v>
      </c>
      <c r="B11" s="350" t="s">
        <v>163</v>
      </c>
      <c r="C11" s="350" t="s">
        <v>164</v>
      </c>
      <c r="D11" s="352">
        <v>0.5</v>
      </c>
      <c r="E11" s="344">
        <f t="shared" si="0"/>
        <v>19</v>
      </c>
      <c r="F11" s="344">
        <f t="shared" si="1"/>
        <v>20</v>
      </c>
      <c r="G11" s="345">
        <f t="shared" si="2"/>
        <v>21</v>
      </c>
      <c r="H11" s="345">
        <f t="shared" si="3"/>
        <v>22</v>
      </c>
      <c r="I11" s="354">
        <v>23</v>
      </c>
      <c r="J11" s="345">
        <f t="shared" si="4"/>
        <v>24</v>
      </c>
      <c r="K11" s="345">
        <f t="shared" si="5"/>
        <v>25</v>
      </c>
      <c r="L11" s="345">
        <f t="shared" si="6"/>
        <v>26</v>
      </c>
      <c r="M11" s="347">
        <v>1</v>
      </c>
      <c r="N11" s="348"/>
      <c r="O11" s="348"/>
    </row>
    <row r="12" spans="1:23" s="349" customFormat="1" ht="32.25" customHeight="1">
      <c r="A12" s="342">
        <v>5</v>
      </c>
      <c r="B12" s="350" t="s">
        <v>165</v>
      </c>
      <c r="C12" s="350" t="s">
        <v>166</v>
      </c>
      <c r="D12" s="352">
        <v>0.5</v>
      </c>
      <c r="E12" s="344">
        <f t="shared" si="0"/>
        <v>24.5</v>
      </c>
      <c r="F12" s="344">
        <f t="shared" si="1"/>
        <v>25.25</v>
      </c>
      <c r="G12" s="345">
        <f t="shared" si="2"/>
        <v>26</v>
      </c>
      <c r="H12" s="345">
        <f t="shared" si="3"/>
        <v>26.75</v>
      </c>
      <c r="I12" s="354">
        <v>27.5</v>
      </c>
      <c r="J12" s="345">
        <f t="shared" si="4"/>
        <v>28.25</v>
      </c>
      <c r="K12" s="345">
        <f t="shared" si="5"/>
        <v>29</v>
      </c>
      <c r="L12" s="345">
        <f t="shared" si="6"/>
        <v>29.75</v>
      </c>
      <c r="M12" s="347">
        <v>0.75</v>
      </c>
      <c r="N12" s="348"/>
      <c r="O12" s="348"/>
    </row>
    <row r="13" spans="1:23" s="349" customFormat="1" ht="32.25" customHeight="1">
      <c r="A13" s="342">
        <v>6</v>
      </c>
      <c r="B13" s="350" t="s">
        <v>167</v>
      </c>
      <c r="C13" s="350" t="s">
        <v>168</v>
      </c>
      <c r="D13" s="352">
        <v>0.25</v>
      </c>
      <c r="E13" s="344">
        <f t="shared" si="0"/>
        <v>9</v>
      </c>
      <c r="F13" s="344">
        <f t="shared" si="1"/>
        <v>9.5</v>
      </c>
      <c r="G13" s="345">
        <f t="shared" si="2"/>
        <v>10</v>
      </c>
      <c r="H13" s="345">
        <f t="shared" si="3"/>
        <v>10.5</v>
      </c>
      <c r="I13" s="354">
        <v>11</v>
      </c>
      <c r="J13" s="345">
        <f t="shared" si="4"/>
        <v>11.5</v>
      </c>
      <c r="K13" s="345">
        <f t="shared" si="5"/>
        <v>12</v>
      </c>
      <c r="L13" s="345">
        <f t="shared" si="6"/>
        <v>12.5</v>
      </c>
      <c r="M13" s="347">
        <v>0.5</v>
      </c>
      <c r="N13" s="348"/>
      <c r="O13" s="348"/>
    </row>
    <row r="14" spans="1:23" s="349" customFormat="1" ht="32.25" customHeight="1">
      <c r="A14" s="342">
        <v>7</v>
      </c>
      <c r="B14" s="350" t="s">
        <v>169</v>
      </c>
      <c r="C14" s="355" t="s">
        <v>170</v>
      </c>
      <c r="D14" s="352">
        <v>0.25</v>
      </c>
      <c r="E14" s="344">
        <f t="shared" si="0"/>
        <v>9</v>
      </c>
      <c r="F14" s="344">
        <f t="shared" si="1"/>
        <v>9.5</v>
      </c>
      <c r="G14" s="345">
        <f t="shared" si="2"/>
        <v>10</v>
      </c>
      <c r="H14" s="345">
        <f t="shared" si="3"/>
        <v>10.5</v>
      </c>
      <c r="I14" s="354">
        <v>11</v>
      </c>
      <c r="J14" s="345">
        <f t="shared" si="4"/>
        <v>11.5</v>
      </c>
      <c r="K14" s="345">
        <f t="shared" si="5"/>
        <v>12</v>
      </c>
      <c r="L14" s="345">
        <f t="shared" si="6"/>
        <v>12.5</v>
      </c>
      <c r="M14" s="347">
        <v>0.5</v>
      </c>
      <c r="N14" s="348"/>
      <c r="O14" s="348"/>
    </row>
    <row r="15" spans="1:23" s="349" customFormat="1" ht="32.25" customHeight="1">
      <c r="A15" s="342">
        <v>8</v>
      </c>
      <c r="B15" s="350" t="s">
        <v>171</v>
      </c>
      <c r="C15" s="356" t="s">
        <v>172</v>
      </c>
      <c r="D15" s="352">
        <v>0.5</v>
      </c>
      <c r="E15" s="344">
        <f t="shared" si="0"/>
        <v>21.5</v>
      </c>
      <c r="F15" s="352">
        <f t="shared" si="1"/>
        <v>22</v>
      </c>
      <c r="G15" s="357">
        <f t="shared" si="2"/>
        <v>22.5</v>
      </c>
      <c r="H15" s="357">
        <f t="shared" si="3"/>
        <v>23</v>
      </c>
      <c r="I15" s="354">
        <v>23.5</v>
      </c>
      <c r="J15" s="357">
        <f t="shared" si="4"/>
        <v>24</v>
      </c>
      <c r="K15" s="357">
        <f t="shared" si="5"/>
        <v>24.5</v>
      </c>
      <c r="L15" s="345">
        <f t="shared" si="6"/>
        <v>25</v>
      </c>
      <c r="M15" s="347">
        <v>0.5</v>
      </c>
      <c r="N15" s="348"/>
      <c r="O15" s="348"/>
    </row>
    <row r="16" spans="1:23" s="349" customFormat="1" ht="32.25" customHeight="1">
      <c r="A16" s="342">
        <v>9</v>
      </c>
      <c r="B16" s="350" t="s">
        <v>173</v>
      </c>
      <c r="C16" s="350" t="s">
        <v>174</v>
      </c>
      <c r="D16" s="352">
        <v>0.25</v>
      </c>
      <c r="E16" s="344">
        <f t="shared" si="0"/>
        <v>3</v>
      </c>
      <c r="F16" s="344">
        <f t="shared" si="1"/>
        <v>3.25</v>
      </c>
      <c r="G16" s="345">
        <f t="shared" si="2"/>
        <v>3.5</v>
      </c>
      <c r="H16" s="345">
        <f t="shared" si="3"/>
        <v>3.75</v>
      </c>
      <c r="I16" s="354">
        <v>4</v>
      </c>
      <c r="J16" s="345">
        <f t="shared" si="4"/>
        <v>4.25</v>
      </c>
      <c r="K16" s="345">
        <f t="shared" si="5"/>
        <v>4.5</v>
      </c>
      <c r="L16" s="345">
        <f t="shared" si="6"/>
        <v>4.75</v>
      </c>
      <c r="M16" s="347">
        <v>0.25</v>
      </c>
      <c r="N16" s="348"/>
      <c r="O16" s="348"/>
    </row>
    <row r="17" spans="1:15" s="349" customFormat="1" ht="32.25" customHeight="1">
      <c r="A17" s="342">
        <v>10</v>
      </c>
      <c r="B17" s="350" t="s">
        <v>175</v>
      </c>
      <c r="C17" s="358" t="s">
        <v>176</v>
      </c>
      <c r="D17" s="352">
        <v>0.25</v>
      </c>
      <c r="E17" s="344">
        <f t="shared" si="0"/>
        <v>5</v>
      </c>
      <c r="F17" s="344">
        <f t="shared" si="1"/>
        <v>5.25</v>
      </c>
      <c r="G17" s="345">
        <f t="shared" si="2"/>
        <v>5.5</v>
      </c>
      <c r="H17" s="345">
        <f t="shared" si="3"/>
        <v>5.75</v>
      </c>
      <c r="I17" s="354">
        <v>6</v>
      </c>
      <c r="J17" s="345">
        <f t="shared" si="4"/>
        <v>6.25</v>
      </c>
      <c r="K17" s="345">
        <f t="shared" si="5"/>
        <v>6.5</v>
      </c>
      <c r="L17" s="345">
        <f t="shared" si="6"/>
        <v>6.75</v>
      </c>
      <c r="M17" s="347">
        <v>0.25</v>
      </c>
      <c r="N17" s="348"/>
      <c r="O17" s="348"/>
    </row>
    <row r="18" spans="1:15" s="367" customFormat="1" ht="32.25" customHeight="1">
      <c r="A18" s="359">
        <v>11</v>
      </c>
      <c r="B18" s="360" t="s">
        <v>177</v>
      </c>
      <c r="C18" s="360" t="s">
        <v>178</v>
      </c>
      <c r="D18" s="361">
        <v>0.25</v>
      </c>
      <c r="E18" s="362">
        <f t="shared" si="0"/>
        <v>8.5</v>
      </c>
      <c r="F18" s="362">
        <f t="shared" si="1"/>
        <v>8.75</v>
      </c>
      <c r="G18" s="363">
        <f t="shared" si="2"/>
        <v>9</v>
      </c>
      <c r="H18" s="363">
        <f t="shared" si="3"/>
        <v>9.25</v>
      </c>
      <c r="I18" s="364">
        <v>9.5</v>
      </c>
      <c r="J18" s="363">
        <f t="shared" si="4"/>
        <v>9.75</v>
      </c>
      <c r="K18" s="363">
        <f t="shared" si="5"/>
        <v>10</v>
      </c>
      <c r="L18" s="345">
        <f t="shared" si="6"/>
        <v>10.25</v>
      </c>
      <c r="M18" s="365">
        <v>0.25</v>
      </c>
      <c r="N18" s="366"/>
      <c r="O18" s="348"/>
    </row>
    <row r="19" spans="1:15" s="367" customFormat="1" ht="32.25" customHeight="1">
      <c r="A19" s="359">
        <v>12</v>
      </c>
      <c r="B19" s="360" t="s">
        <v>179</v>
      </c>
      <c r="C19" s="360" t="s">
        <v>180</v>
      </c>
      <c r="D19" s="361">
        <v>0.25</v>
      </c>
      <c r="E19" s="362">
        <f t="shared" si="0"/>
        <v>3.25</v>
      </c>
      <c r="F19" s="362">
        <f t="shared" si="1"/>
        <v>3.5</v>
      </c>
      <c r="G19" s="363">
        <f t="shared" si="2"/>
        <v>3.75</v>
      </c>
      <c r="H19" s="363">
        <f t="shared" si="3"/>
        <v>4</v>
      </c>
      <c r="I19" s="368">
        <v>4.25</v>
      </c>
      <c r="J19" s="363">
        <f t="shared" si="4"/>
        <v>4.5</v>
      </c>
      <c r="K19" s="363">
        <f t="shared" si="5"/>
        <v>4.75</v>
      </c>
      <c r="L19" s="345">
        <f t="shared" si="6"/>
        <v>5</v>
      </c>
      <c r="M19" s="365">
        <v>0.25</v>
      </c>
      <c r="N19" s="366"/>
      <c r="O19" s="348"/>
    </row>
    <row r="20" spans="1:15" s="349" customFormat="1" ht="32.25" customHeight="1">
      <c r="A20" s="342">
        <v>13</v>
      </c>
      <c r="B20" s="350" t="s">
        <v>181</v>
      </c>
      <c r="C20" s="350" t="s">
        <v>182</v>
      </c>
      <c r="D20" s="369">
        <v>0.25</v>
      </c>
      <c r="E20" s="344">
        <f t="shared" si="0"/>
        <v>0.5</v>
      </c>
      <c r="F20" s="344">
        <f t="shared" ref="F20:H22" si="7">G20</f>
        <v>0.5</v>
      </c>
      <c r="G20" s="345">
        <f>H20</f>
        <v>0.5</v>
      </c>
      <c r="H20" s="345">
        <f t="shared" si="7"/>
        <v>0.5</v>
      </c>
      <c r="I20" s="370">
        <v>0.5</v>
      </c>
      <c r="J20" s="345">
        <f t="shared" ref="J20:K22" si="8">I20</f>
        <v>0.5</v>
      </c>
      <c r="K20" s="345">
        <f t="shared" si="8"/>
        <v>0.5</v>
      </c>
      <c r="L20" s="345">
        <f t="shared" si="6"/>
        <v>0.5</v>
      </c>
      <c r="M20" s="347">
        <v>0</v>
      </c>
      <c r="N20" s="348"/>
      <c r="O20" s="348"/>
    </row>
    <row r="21" spans="1:15" s="349" customFormat="1" ht="32.25" customHeight="1">
      <c r="A21" s="342">
        <v>14</v>
      </c>
      <c r="B21" s="350" t="s">
        <v>183</v>
      </c>
      <c r="C21" s="350" t="s">
        <v>184</v>
      </c>
      <c r="D21" s="352">
        <v>0.125</v>
      </c>
      <c r="E21" s="344">
        <f t="shared" si="0"/>
        <v>2.5</v>
      </c>
      <c r="F21" s="344">
        <f t="shared" si="7"/>
        <v>2.5</v>
      </c>
      <c r="G21" s="345">
        <f>H21</f>
        <v>2.5</v>
      </c>
      <c r="H21" s="345">
        <f t="shared" si="7"/>
        <v>2.5</v>
      </c>
      <c r="I21" s="354">
        <v>2.5</v>
      </c>
      <c r="J21" s="345">
        <f t="shared" si="8"/>
        <v>2.5</v>
      </c>
      <c r="K21" s="345">
        <f t="shared" si="8"/>
        <v>2.5</v>
      </c>
      <c r="L21" s="345">
        <f t="shared" si="6"/>
        <v>2.5</v>
      </c>
      <c r="M21" s="347">
        <v>0</v>
      </c>
      <c r="N21" s="348"/>
      <c r="O21" s="348"/>
    </row>
    <row r="22" spans="1:15" s="349" customFormat="1" ht="32.25" customHeight="1">
      <c r="A22" s="342">
        <v>15</v>
      </c>
      <c r="B22" s="350" t="s">
        <v>185</v>
      </c>
      <c r="C22" s="350" t="s">
        <v>186</v>
      </c>
      <c r="D22" s="352">
        <v>0.125</v>
      </c>
      <c r="E22" s="344">
        <f>F22</f>
        <v>2.5</v>
      </c>
      <c r="F22" s="344">
        <f t="shared" si="7"/>
        <v>2.5</v>
      </c>
      <c r="G22" s="345">
        <f>H22</f>
        <v>2.5</v>
      </c>
      <c r="H22" s="345">
        <f t="shared" si="7"/>
        <v>2.5</v>
      </c>
      <c r="I22" s="354">
        <v>2.5</v>
      </c>
      <c r="J22" s="345">
        <f t="shared" si="8"/>
        <v>2.5</v>
      </c>
      <c r="K22" s="345">
        <f t="shared" si="8"/>
        <v>2.5</v>
      </c>
      <c r="L22" s="345">
        <f t="shared" si="6"/>
        <v>2.5</v>
      </c>
      <c r="M22" s="347">
        <v>0</v>
      </c>
      <c r="N22" s="348"/>
      <c r="O22" s="348"/>
    </row>
    <row r="23" spans="1:15" s="349" customFormat="1" ht="32.25" customHeight="1">
      <c r="A23" s="342">
        <v>16</v>
      </c>
      <c r="B23" s="350" t="s">
        <v>187</v>
      </c>
      <c r="C23" s="371" t="s">
        <v>188</v>
      </c>
      <c r="D23" s="352">
        <v>0.25</v>
      </c>
      <c r="E23" s="344">
        <f t="shared" ref="E23:E29" si="9">F23-M23</f>
        <v>15</v>
      </c>
      <c r="F23" s="344">
        <f t="shared" ref="F23:F29" si="10">G23-M23</f>
        <v>15.375</v>
      </c>
      <c r="G23" s="345">
        <f t="shared" ref="G23:G29" si="11">H23-M23</f>
        <v>15.75</v>
      </c>
      <c r="H23" s="345">
        <f t="shared" ref="H23:H29" si="12">I23-M23</f>
        <v>16.125</v>
      </c>
      <c r="I23" s="372">
        <v>16.5</v>
      </c>
      <c r="J23" s="345">
        <f t="shared" ref="J23:J29" si="13">I23+M23</f>
        <v>16.875</v>
      </c>
      <c r="K23" s="345">
        <f t="shared" ref="K23:K29" si="14">J23+M23</f>
        <v>17.25</v>
      </c>
      <c r="L23" s="345">
        <f t="shared" si="6"/>
        <v>17.625</v>
      </c>
      <c r="M23" s="347">
        <v>0.375</v>
      </c>
      <c r="N23" s="348"/>
      <c r="O23" s="348"/>
    </row>
    <row r="24" spans="1:15" s="349" customFormat="1" ht="32.25" customHeight="1">
      <c r="A24" s="342">
        <v>17</v>
      </c>
      <c r="B24" s="360" t="s">
        <v>189</v>
      </c>
      <c r="C24" s="373" t="s">
        <v>190</v>
      </c>
      <c r="D24" s="374">
        <v>0.25</v>
      </c>
      <c r="E24" s="344">
        <f t="shared" si="9"/>
        <v>9.75</v>
      </c>
      <c r="F24" s="362">
        <f t="shared" si="10"/>
        <v>10</v>
      </c>
      <c r="G24" s="363">
        <f t="shared" si="11"/>
        <v>10.25</v>
      </c>
      <c r="H24" s="363">
        <f t="shared" si="12"/>
        <v>10.5</v>
      </c>
      <c r="I24" s="372">
        <v>10.75</v>
      </c>
      <c r="J24" s="363">
        <f t="shared" si="13"/>
        <v>11</v>
      </c>
      <c r="K24" s="363">
        <f t="shared" si="14"/>
        <v>11.25</v>
      </c>
      <c r="L24" s="345">
        <f t="shared" si="6"/>
        <v>11.5</v>
      </c>
      <c r="M24" s="365">
        <v>0.25</v>
      </c>
      <c r="N24" s="348"/>
      <c r="O24" s="348"/>
    </row>
    <row r="25" spans="1:15" s="349" customFormat="1" ht="32.25" customHeight="1">
      <c r="A25" s="342">
        <v>18</v>
      </c>
      <c r="B25" s="350" t="s">
        <v>191</v>
      </c>
      <c r="C25" s="350" t="s">
        <v>192</v>
      </c>
      <c r="D25" s="352">
        <v>0.25</v>
      </c>
      <c r="E25" s="344">
        <f t="shared" si="9"/>
        <v>8</v>
      </c>
      <c r="F25" s="344">
        <f t="shared" si="10"/>
        <v>8.5</v>
      </c>
      <c r="G25" s="345">
        <f t="shared" si="11"/>
        <v>9</v>
      </c>
      <c r="H25" s="345">
        <f t="shared" si="12"/>
        <v>9.5</v>
      </c>
      <c r="I25" s="375">
        <v>10</v>
      </c>
      <c r="J25" s="345">
        <f t="shared" si="13"/>
        <v>10.5</v>
      </c>
      <c r="K25" s="345">
        <f t="shared" si="14"/>
        <v>11</v>
      </c>
      <c r="L25" s="345">
        <f t="shared" si="6"/>
        <v>11.5</v>
      </c>
      <c r="M25" s="347">
        <v>0.5</v>
      </c>
      <c r="N25" s="348"/>
      <c r="O25" s="348"/>
    </row>
    <row r="26" spans="1:15" s="349" customFormat="1" ht="32.25" customHeight="1">
      <c r="A26" s="342">
        <v>19</v>
      </c>
      <c r="B26" s="350" t="s">
        <v>193</v>
      </c>
      <c r="C26" s="350" t="s">
        <v>194</v>
      </c>
      <c r="D26" s="352">
        <v>0.25</v>
      </c>
      <c r="E26" s="344">
        <f t="shared" si="9"/>
        <v>13.5</v>
      </c>
      <c r="F26" s="344">
        <f t="shared" si="10"/>
        <v>14</v>
      </c>
      <c r="G26" s="345">
        <f t="shared" si="11"/>
        <v>14.5</v>
      </c>
      <c r="H26" s="345">
        <f t="shared" si="12"/>
        <v>15</v>
      </c>
      <c r="I26" s="372">
        <v>15.5</v>
      </c>
      <c r="J26" s="345">
        <f t="shared" si="13"/>
        <v>16</v>
      </c>
      <c r="K26" s="345">
        <f t="shared" si="14"/>
        <v>16.5</v>
      </c>
      <c r="L26" s="345">
        <f t="shared" si="6"/>
        <v>17</v>
      </c>
      <c r="M26" s="347">
        <v>0.5</v>
      </c>
      <c r="N26" s="348"/>
      <c r="O26" s="348"/>
    </row>
    <row r="27" spans="1:15" s="349" customFormat="1" ht="32.25" customHeight="1">
      <c r="A27" s="342">
        <v>20</v>
      </c>
      <c r="B27" s="350" t="s">
        <v>195</v>
      </c>
      <c r="C27" s="350" t="s">
        <v>196</v>
      </c>
      <c r="D27" s="352">
        <v>0.25</v>
      </c>
      <c r="E27" s="344">
        <f t="shared" si="9"/>
        <v>3</v>
      </c>
      <c r="F27" s="344">
        <f t="shared" si="10"/>
        <v>3.25</v>
      </c>
      <c r="G27" s="345">
        <f t="shared" si="11"/>
        <v>3.5</v>
      </c>
      <c r="H27" s="345">
        <f t="shared" si="12"/>
        <v>3.75</v>
      </c>
      <c r="I27" s="372">
        <v>4</v>
      </c>
      <c r="J27" s="345">
        <f t="shared" si="13"/>
        <v>4.25</v>
      </c>
      <c r="K27" s="345">
        <f t="shared" si="14"/>
        <v>4.5</v>
      </c>
      <c r="L27" s="345">
        <f t="shared" si="6"/>
        <v>4.75</v>
      </c>
      <c r="M27" s="347">
        <v>0.25</v>
      </c>
      <c r="N27" s="348"/>
      <c r="O27" s="348"/>
    </row>
    <row r="28" spans="1:15" s="349" customFormat="1" ht="32.25" customHeight="1">
      <c r="A28" s="342">
        <v>21</v>
      </c>
      <c r="B28" s="350" t="s">
        <v>197</v>
      </c>
      <c r="C28" s="376" t="s">
        <v>198</v>
      </c>
      <c r="D28" s="352">
        <v>0.25</v>
      </c>
      <c r="E28" s="344">
        <f t="shared" si="9"/>
        <v>6</v>
      </c>
      <c r="F28" s="344">
        <f t="shared" si="10"/>
        <v>6.25</v>
      </c>
      <c r="G28" s="345">
        <f t="shared" si="11"/>
        <v>6.5</v>
      </c>
      <c r="H28" s="345">
        <f t="shared" si="12"/>
        <v>6.75</v>
      </c>
      <c r="I28" s="372">
        <v>7</v>
      </c>
      <c r="J28" s="345">
        <f t="shared" si="13"/>
        <v>7.25</v>
      </c>
      <c r="K28" s="345">
        <f t="shared" si="14"/>
        <v>7.5</v>
      </c>
      <c r="L28" s="345">
        <f t="shared" si="6"/>
        <v>7.75</v>
      </c>
      <c r="M28" s="377">
        <v>0.25</v>
      </c>
      <c r="N28" s="348"/>
      <c r="O28" s="348"/>
    </row>
    <row r="29" spans="1:15" s="349" customFormat="1" ht="32.25" customHeight="1">
      <c r="A29" s="342">
        <v>22</v>
      </c>
      <c r="B29" s="350" t="s">
        <v>199</v>
      </c>
      <c r="C29" s="350" t="s">
        <v>200</v>
      </c>
      <c r="D29" s="352">
        <v>0.25</v>
      </c>
      <c r="E29" s="344">
        <f t="shared" si="9"/>
        <v>8</v>
      </c>
      <c r="F29" s="344">
        <f t="shared" si="10"/>
        <v>8.5</v>
      </c>
      <c r="G29" s="345">
        <f t="shared" si="11"/>
        <v>9</v>
      </c>
      <c r="H29" s="345">
        <f t="shared" si="12"/>
        <v>9.5</v>
      </c>
      <c r="I29" s="372">
        <v>10</v>
      </c>
      <c r="J29" s="345">
        <f t="shared" si="13"/>
        <v>10.5</v>
      </c>
      <c r="K29" s="345">
        <f t="shared" si="14"/>
        <v>11</v>
      </c>
      <c r="L29" s="345">
        <f t="shared" si="6"/>
        <v>11.5</v>
      </c>
      <c r="M29" s="347">
        <v>0.5</v>
      </c>
      <c r="N29" s="348"/>
      <c r="O29" s="348"/>
    </row>
  </sheetData>
  <printOptions horizontalCentered="1"/>
  <pageMargins left="0" right="0" top="0.24803149599999999" bottom="0.25" header="0.31496062992126" footer="0.31496062992126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796875" defaultRowHeight="16.5"/>
  <cols>
    <col min="1" max="1" width="8.453125" style="76" customWidth="1"/>
    <col min="2" max="2" width="24.54296875" style="76" customWidth="1"/>
    <col min="3" max="3" width="26" style="76" customWidth="1"/>
    <col min="4" max="4" width="22.54296875" style="76" customWidth="1"/>
    <col min="5" max="5" width="26.1796875" style="76" customWidth="1"/>
    <col min="6" max="6" width="18" style="76" customWidth="1"/>
    <col min="7" max="7" width="17.81640625" style="77" customWidth="1"/>
    <col min="8" max="8" width="16" style="76" customWidth="1"/>
    <col min="9" max="9" width="18.54296875" style="76" customWidth="1"/>
    <col min="10" max="10" width="16" style="76" customWidth="1"/>
    <col min="11" max="11" width="19" style="76" customWidth="1"/>
    <col min="12" max="12" width="18.81640625" style="76" customWidth="1"/>
    <col min="13" max="13" width="14.1796875" style="76" customWidth="1"/>
    <col min="14" max="15" width="13.453125" style="76" customWidth="1"/>
    <col min="16" max="16" width="20.81640625" style="76" customWidth="1"/>
    <col min="17" max="17" width="15" style="76" bestFit="1" customWidth="1"/>
    <col min="18" max="21" width="11.1796875" style="76" bestFit="1" customWidth="1"/>
    <col min="22" max="22" width="9.1796875" style="76" bestFit="1" customWidth="1"/>
    <col min="23" max="23" width="16.453125" style="76" bestFit="1" customWidth="1"/>
    <col min="24" max="16384" width="9.17968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30" t="s">
        <v>0</v>
      </c>
      <c r="N1" s="430" t="s">
        <v>0</v>
      </c>
      <c r="O1" s="497" t="s">
        <v>1</v>
      </c>
      <c r="P1" s="497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30" t="s">
        <v>2</v>
      </c>
      <c r="N2" s="430" t="s">
        <v>2</v>
      </c>
      <c r="O2" s="498" t="s">
        <v>3</v>
      </c>
      <c r="P2" s="498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30" t="s">
        <v>4</v>
      </c>
      <c r="N3" s="430" t="s">
        <v>4</v>
      </c>
      <c r="O3" s="499" t="s">
        <v>5</v>
      </c>
      <c r="P3" s="497"/>
    </row>
    <row r="4" spans="1:16" s="5" customFormat="1" ht="39.65" customHeight="1" thickBot="1">
      <c r="B4" s="6" t="s">
        <v>201</v>
      </c>
      <c r="G4" s="7"/>
    </row>
    <row r="5" spans="1:16" s="5" customFormat="1" ht="38.15" customHeight="1">
      <c r="B5" s="8" t="s">
        <v>7</v>
      </c>
      <c r="C5" s="8"/>
      <c r="D5" s="6"/>
      <c r="F5" s="9"/>
      <c r="G5" s="500" t="s">
        <v>202</v>
      </c>
      <c r="H5" s="501"/>
      <c r="I5" s="501"/>
      <c r="J5" s="501"/>
      <c r="K5" s="501"/>
      <c r="L5" s="502"/>
    </row>
    <row r="6" spans="1:16" s="10" customFormat="1" ht="38.15" customHeight="1">
      <c r="B6" s="11" t="s">
        <v>8</v>
      </c>
      <c r="C6" s="11"/>
      <c r="D6" s="12" t="s">
        <v>203</v>
      </c>
      <c r="E6" s="145"/>
      <c r="F6" s="11"/>
      <c r="G6" s="503"/>
      <c r="H6" s="504"/>
      <c r="I6" s="504"/>
      <c r="J6" s="504"/>
      <c r="K6" s="504"/>
      <c r="L6" s="505"/>
      <c r="M6" s="13"/>
      <c r="N6" s="13"/>
      <c r="O6" s="13"/>
      <c r="P6" s="13"/>
    </row>
    <row r="7" spans="1:16" s="10" customFormat="1" ht="38.15" customHeight="1">
      <c r="B7" s="11" t="s">
        <v>10</v>
      </c>
      <c r="C7" s="11"/>
      <c r="D7" s="12" t="s">
        <v>204</v>
      </c>
      <c r="E7" s="12"/>
      <c r="F7" s="11"/>
      <c r="G7" s="503"/>
      <c r="H7" s="504"/>
      <c r="I7" s="504"/>
      <c r="J7" s="504"/>
      <c r="K7" s="504"/>
      <c r="L7" s="505"/>
      <c r="M7" s="13"/>
      <c r="N7" s="13"/>
      <c r="O7" s="13"/>
      <c r="P7" s="13"/>
    </row>
    <row r="8" spans="1:16" s="10" customFormat="1" ht="38.15" customHeight="1" thickBot="1">
      <c r="B8" s="11" t="s">
        <v>12</v>
      </c>
      <c r="C8" s="11"/>
      <c r="D8" s="180" t="s">
        <v>205</v>
      </c>
      <c r="E8" s="153"/>
      <c r="F8" s="153"/>
      <c r="G8" s="506"/>
      <c r="H8" s="507"/>
      <c r="I8" s="507"/>
      <c r="J8" s="507"/>
      <c r="K8" s="507"/>
      <c r="L8" s="508"/>
      <c r="M8" s="13"/>
      <c r="N8" s="13"/>
      <c r="O8" s="13"/>
      <c r="P8" s="13"/>
    </row>
    <row r="9" spans="1:16" s="14" customFormat="1" ht="39">
      <c r="B9" s="15" t="s">
        <v>14</v>
      </c>
      <c r="C9" s="15"/>
      <c r="D9" s="166" t="s">
        <v>206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5">
      <c r="B10" s="19" t="s">
        <v>16</v>
      </c>
      <c r="C10" s="19"/>
      <c r="D10" s="20" t="s">
        <v>207</v>
      </c>
      <c r="E10" s="20"/>
      <c r="F10" s="20"/>
      <c r="G10" s="21"/>
      <c r="H10" s="20"/>
      <c r="I10" s="22"/>
      <c r="J10" s="22" t="s">
        <v>18</v>
      </c>
      <c r="K10" s="22"/>
      <c r="L10" s="22" t="s">
        <v>208</v>
      </c>
      <c r="M10" s="23"/>
      <c r="N10" s="23"/>
      <c r="O10" s="23"/>
      <c r="P10" s="23"/>
    </row>
    <row r="11" spans="1:16" s="14" customFormat="1" ht="60.65" customHeight="1">
      <c r="B11" s="22" t="s">
        <v>20</v>
      </c>
      <c r="C11" s="22"/>
      <c r="D11" s="154"/>
      <c r="E11" s="155"/>
      <c r="F11" s="155"/>
      <c r="G11" s="24"/>
      <c r="H11" s="25"/>
      <c r="I11" s="22"/>
      <c r="J11" s="22" t="s">
        <v>21</v>
      </c>
      <c r="K11" s="22"/>
      <c r="L11" s="509" t="s">
        <v>209</v>
      </c>
      <c r="M11" s="509"/>
      <c r="N11" s="509"/>
      <c r="O11" s="509"/>
      <c r="P11" s="509"/>
    </row>
    <row r="12" spans="1:16" s="14" customFormat="1" ht="32.5">
      <c r="B12" s="22" t="s">
        <v>23</v>
      </c>
      <c r="C12" s="22"/>
      <c r="D12" s="26"/>
      <c r="E12" s="22"/>
      <c r="F12" s="22"/>
      <c r="G12" s="27"/>
      <c r="H12" s="28"/>
      <c r="I12" s="22"/>
      <c r="J12" s="203" t="s">
        <v>24</v>
      </c>
      <c r="L12" s="22" t="s">
        <v>210</v>
      </c>
      <c r="M12" s="22"/>
      <c r="N12" s="28"/>
      <c r="O12" s="28"/>
      <c r="P12" s="23"/>
    </row>
    <row r="13" spans="1:16" s="14" customFormat="1" ht="32.5">
      <c r="B13" s="443"/>
      <c r="C13" s="443"/>
      <c r="D13" s="443"/>
      <c r="E13" s="443"/>
      <c r="F13" s="443"/>
      <c r="G13" s="27"/>
      <c r="H13" s="28"/>
      <c r="I13" s="22"/>
      <c r="J13" s="22" t="s">
        <v>26</v>
      </c>
      <c r="K13" s="22"/>
      <c r="L13" s="22" t="s">
        <v>211</v>
      </c>
      <c r="M13" s="28"/>
      <c r="N13" s="23"/>
      <c r="O13" s="23"/>
      <c r="P13" s="28"/>
    </row>
    <row r="14" spans="1:16" s="14" customFormat="1" ht="32.5">
      <c r="B14" s="22" t="s">
        <v>28</v>
      </c>
      <c r="C14" s="22"/>
      <c r="D14" s="22" t="s">
        <v>29</v>
      </c>
      <c r="E14" s="22"/>
      <c r="F14" s="22"/>
      <c r="G14" s="29"/>
      <c r="H14" s="22"/>
      <c r="I14" s="22"/>
      <c r="J14" s="22" t="s">
        <v>30</v>
      </c>
      <c r="K14" s="22"/>
      <c r="L14" s="23" t="s">
        <v>212</v>
      </c>
      <c r="M14" s="23"/>
      <c r="N14" s="23"/>
      <c r="O14" s="23"/>
      <c r="P14" s="23"/>
    </row>
    <row r="15" spans="1:16" s="14" customFormat="1" ht="21" customHeight="1">
      <c r="B15" s="30" t="s">
        <v>32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7" t="s">
        <v>33</v>
      </c>
      <c r="D17" s="137" t="s">
        <v>34</v>
      </c>
      <c r="E17" s="35" t="s">
        <v>35</v>
      </c>
      <c r="F17" s="35"/>
      <c r="G17" s="35" t="s">
        <v>153</v>
      </c>
      <c r="H17" s="35" t="s">
        <v>36</v>
      </c>
      <c r="I17" s="35" t="s">
        <v>37</v>
      </c>
      <c r="J17" s="35" t="s">
        <v>38</v>
      </c>
      <c r="K17" s="35" t="s">
        <v>39</v>
      </c>
      <c r="L17" s="35" t="s">
        <v>40</v>
      </c>
      <c r="M17" s="35"/>
      <c r="N17" s="35"/>
      <c r="O17" s="35"/>
      <c r="P17" s="139" t="s">
        <v>42</v>
      </c>
    </row>
    <row r="18" spans="2:22" s="5" customFormat="1" ht="35.5" customHeight="1">
      <c r="B18" s="138" t="s">
        <v>43</v>
      </c>
      <c r="C18" s="36"/>
      <c r="D18" s="37" t="s">
        <v>213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9">
        <v>13</v>
      </c>
      <c r="R18" s="209">
        <v>77</v>
      </c>
      <c r="S18" s="209">
        <v>95</v>
      </c>
      <c r="T18" s="209">
        <v>68</v>
      </c>
      <c r="U18" s="209">
        <v>41</v>
      </c>
      <c r="V18" s="209">
        <v>6</v>
      </c>
    </row>
    <row r="19" spans="2:22" s="5" customFormat="1" ht="35.5" customHeight="1">
      <c r="B19" s="138" t="s">
        <v>45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1" t="s">
        <v>46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7" t="s">
        <v>33</v>
      </c>
      <c r="D22" s="137" t="s">
        <v>34</v>
      </c>
      <c r="E22" s="35" t="s">
        <v>35</v>
      </c>
      <c r="F22" s="35"/>
      <c r="G22" s="35" t="s">
        <v>153</v>
      </c>
      <c r="H22" s="35" t="s">
        <v>36</v>
      </c>
      <c r="I22" s="35" t="s">
        <v>37</v>
      </c>
      <c r="J22" s="35" t="s">
        <v>38</v>
      </c>
      <c r="K22" s="35" t="s">
        <v>39</v>
      </c>
      <c r="L22" s="35" t="s">
        <v>40</v>
      </c>
      <c r="M22" s="35"/>
      <c r="N22" s="35"/>
      <c r="O22" s="35"/>
      <c r="P22" s="139" t="s">
        <v>42</v>
      </c>
    </row>
    <row r="23" spans="2:22" s="5" customFormat="1" ht="35.5" customHeight="1">
      <c r="B23" s="138" t="s">
        <v>43</v>
      </c>
      <c r="C23" s="36"/>
      <c r="D23" s="37" t="s">
        <v>214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10">
        <v>14</v>
      </c>
      <c r="R23" s="210">
        <v>77</v>
      </c>
      <c r="S23" s="210">
        <v>95</v>
      </c>
      <c r="T23" s="210">
        <v>68</v>
      </c>
      <c r="U23" s="210">
        <v>40</v>
      </c>
      <c r="V23" s="210">
        <v>6</v>
      </c>
    </row>
    <row r="24" spans="2:22" s="5" customFormat="1" ht="35.5" customHeight="1">
      <c r="B24" s="138" t="s">
        <v>45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1" t="s">
        <v>46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7" t="s">
        <v>33</v>
      </c>
      <c r="D27" s="137" t="s">
        <v>34</v>
      </c>
      <c r="E27" s="35" t="s">
        <v>35</v>
      </c>
      <c r="F27" s="35"/>
      <c r="G27" s="35" t="s">
        <v>153</v>
      </c>
      <c r="H27" s="35" t="s">
        <v>36</v>
      </c>
      <c r="I27" s="35" t="s">
        <v>37</v>
      </c>
      <c r="J27" s="35" t="s">
        <v>38</v>
      </c>
      <c r="K27" s="35" t="s">
        <v>39</v>
      </c>
      <c r="L27" s="35" t="s">
        <v>40</v>
      </c>
      <c r="M27" s="35"/>
      <c r="N27" s="35"/>
      <c r="O27" s="35"/>
      <c r="P27" s="139" t="s">
        <v>42</v>
      </c>
    </row>
    <row r="28" spans="2:22" s="5" customFormat="1" ht="35.5" customHeight="1">
      <c r="B28" s="138" t="s">
        <v>43</v>
      </c>
      <c r="C28" s="36"/>
      <c r="D28" s="37" t="s">
        <v>215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9">
        <v>13</v>
      </c>
      <c r="R28" s="209">
        <v>77</v>
      </c>
      <c r="S28" s="209">
        <v>95</v>
      </c>
      <c r="T28" s="209">
        <v>68</v>
      </c>
      <c r="U28" s="209">
        <v>41</v>
      </c>
      <c r="V28" s="209">
        <v>6</v>
      </c>
    </row>
    <row r="29" spans="2:22" s="5" customFormat="1" ht="35.5" customHeight="1">
      <c r="B29" s="138" t="s">
        <v>45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1" t="s">
        <v>46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7" t="s">
        <v>33</v>
      </c>
      <c r="D32" s="137" t="s">
        <v>34</v>
      </c>
      <c r="E32" s="35" t="s">
        <v>35</v>
      </c>
      <c r="F32" s="35"/>
      <c r="G32" s="35" t="s">
        <v>153</v>
      </c>
      <c r="H32" s="35" t="s">
        <v>36</v>
      </c>
      <c r="I32" s="35" t="s">
        <v>37</v>
      </c>
      <c r="J32" s="35" t="s">
        <v>38</v>
      </c>
      <c r="K32" s="35" t="s">
        <v>39</v>
      </c>
      <c r="L32" s="35" t="s">
        <v>40</v>
      </c>
      <c r="M32" s="35"/>
      <c r="N32" s="35"/>
      <c r="O32" s="35"/>
      <c r="P32" s="139" t="s">
        <v>42</v>
      </c>
    </row>
    <row r="33" spans="1:23" s="5" customFormat="1" ht="35.5" customHeight="1">
      <c r="B33" s="138" t="s">
        <v>43</v>
      </c>
      <c r="C33" s="36"/>
      <c r="D33" s="37" t="s">
        <v>216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10">
        <v>14</v>
      </c>
      <c r="R33" s="210">
        <v>77</v>
      </c>
      <c r="S33" s="210">
        <v>95</v>
      </c>
      <c r="T33" s="210">
        <v>68</v>
      </c>
      <c r="U33" s="210">
        <v>40</v>
      </c>
      <c r="V33" s="210">
        <v>6</v>
      </c>
    </row>
    <row r="34" spans="1:23" s="5" customFormat="1" ht="35.5" customHeight="1">
      <c r="B34" s="138" t="s">
        <v>45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1" t="s">
        <v>46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50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217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20.5" thickBot="1">
      <c r="A40" s="444" t="s">
        <v>52</v>
      </c>
      <c r="B40" s="445"/>
      <c r="C40" s="445"/>
      <c r="D40" s="123" t="s">
        <v>53</v>
      </c>
      <c r="E40" s="124" t="s">
        <v>54</v>
      </c>
      <c r="F40" s="123" t="s">
        <v>55</v>
      </c>
      <c r="G40" s="125" t="s">
        <v>56</v>
      </c>
      <c r="H40" s="125" t="s">
        <v>57</v>
      </c>
      <c r="I40" s="125" t="s">
        <v>58</v>
      </c>
      <c r="J40" s="125" t="s">
        <v>59</v>
      </c>
      <c r="K40" s="125" t="s">
        <v>60</v>
      </c>
      <c r="L40" s="125" t="s">
        <v>62</v>
      </c>
      <c r="M40" s="407" t="s">
        <v>63</v>
      </c>
      <c r="N40" s="408"/>
      <c r="O40" s="408"/>
      <c r="P40" s="409"/>
    </row>
    <row r="41" spans="1:23" s="14" customFormat="1" ht="46" customHeight="1">
      <c r="A41" s="411" t="str">
        <f>D18</f>
        <v xml:space="preserve">DARKEST BLACK       </v>
      </c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3"/>
    </row>
    <row r="42" spans="1:23" s="14" customFormat="1" ht="106" customHeight="1">
      <c r="A42" s="191">
        <v>1</v>
      </c>
      <c r="B42" s="388" t="str">
        <f>L11</f>
        <v>FRENCH TERRY 100% ORGANIC COTTON 430GSM</v>
      </c>
      <c r="C42" s="388"/>
      <c r="D42" s="146" t="s">
        <v>64</v>
      </c>
      <c r="E42" s="146" t="str">
        <f>A41</f>
        <v xml:space="preserve">DARKEST BLACK       </v>
      </c>
      <c r="F42" s="160" t="s">
        <v>38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90">
        <f t="shared" ref="L42:L43" si="22">ROUNDUP(SUM(I42:K42),0)</f>
        <v>299</v>
      </c>
      <c r="M42" s="414"/>
      <c r="N42" s="415"/>
      <c r="O42" s="415"/>
      <c r="P42" s="415"/>
    </row>
    <row r="43" spans="1:23" s="14" customFormat="1" ht="106" customHeight="1">
      <c r="A43" s="191">
        <v>2</v>
      </c>
      <c r="B43" s="388" t="s">
        <v>218</v>
      </c>
      <c r="C43" s="388"/>
      <c r="D43" s="146" t="s">
        <v>219</v>
      </c>
      <c r="E43" s="146" t="str">
        <f>E42</f>
        <v xml:space="preserve">DARKEST BLACK       </v>
      </c>
      <c r="F43" s="160" t="s">
        <v>38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90">
        <f t="shared" si="22"/>
        <v>7</v>
      </c>
      <c r="M43" s="414"/>
      <c r="N43" s="415"/>
      <c r="O43" s="415"/>
      <c r="P43" s="415"/>
    </row>
    <row r="44" spans="1:23" s="14" customFormat="1" ht="106" customHeight="1">
      <c r="A44" s="191">
        <v>3</v>
      </c>
      <c r="B44" s="388" t="s">
        <v>220</v>
      </c>
      <c r="C44" s="388"/>
      <c r="D44" s="146" t="s">
        <v>221</v>
      </c>
      <c r="E44" s="146" t="str">
        <f>E43</f>
        <v xml:space="preserve">DARKEST BLACK       </v>
      </c>
      <c r="F44" s="160" t="s">
        <v>38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90">
        <f t="shared" ref="L44" si="24">ROUNDUP(SUM(I44:K44),0)</f>
        <v>46</v>
      </c>
      <c r="M44" s="414"/>
      <c r="N44" s="415"/>
      <c r="O44" s="415"/>
      <c r="P44" s="415"/>
    </row>
    <row r="45" spans="1:23" s="14" customFormat="1" ht="46" customHeight="1">
      <c r="A45" s="415" t="str">
        <f>D23</f>
        <v xml:space="preserve">HYPER LILAC         </v>
      </c>
      <c r="B45" s="415"/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</row>
    <row r="46" spans="1:23" s="14" customFormat="1" ht="106" customHeight="1">
      <c r="A46" s="191">
        <v>1</v>
      </c>
      <c r="B46" s="388" t="str">
        <f>L11</f>
        <v>FRENCH TERRY 100% ORGANIC COTTON 430GSM</v>
      </c>
      <c r="C46" s="388"/>
      <c r="D46" s="146" t="s">
        <v>64</v>
      </c>
      <c r="E46" s="146" t="str">
        <f>A45</f>
        <v xml:space="preserve">HYPER LILAC         </v>
      </c>
      <c r="F46" s="160" t="s">
        <v>38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90">
        <f t="shared" ref="L46:L47" si="25">ROUNDUP(SUM(I46:K46),0)</f>
        <v>298</v>
      </c>
      <c r="M46" s="414"/>
      <c r="N46" s="415"/>
      <c r="O46" s="415"/>
      <c r="P46" s="415"/>
    </row>
    <row r="47" spans="1:23" s="14" customFormat="1" ht="106" customHeight="1">
      <c r="A47" s="191">
        <v>2</v>
      </c>
      <c r="B47" s="388" t="s">
        <v>218</v>
      </c>
      <c r="C47" s="388"/>
      <c r="D47" s="146" t="s">
        <v>219</v>
      </c>
      <c r="E47" s="146" t="str">
        <f>E46</f>
        <v xml:space="preserve">HYPER LILAC         </v>
      </c>
      <c r="F47" s="160" t="s">
        <v>38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90">
        <f t="shared" si="25"/>
        <v>7</v>
      </c>
      <c r="M47" s="414"/>
      <c r="N47" s="415"/>
      <c r="O47" s="415"/>
      <c r="P47" s="415"/>
    </row>
    <row r="48" spans="1:23" s="14" customFormat="1" ht="106" customHeight="1">
      <c r="A48" s="191">
        <v>3</v>
      </c>
      <c r="B48" s="388" t="s">
        <v>220</v>
      </c>
      <c r="C48" s="388"/>
      <c r="D48" s="146" t="s">
        <v>221</v>
      </c>
      <c r="E48" s="146" t="str">
        <f>E47</f>
        <v xml:space="preserve">HYPER LILAC         </v>
      </c>
      <c r="F48" s="160" t="s">
        <v>38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90">
        <f t="shared" ref="L48" si="27">ROUNDUP(SUM(I48:K48),0)</f>
        <v>46</v>
      </c>
      <c r="M48" s="414"/>
      <c r="N48" s="415"/>
      <c r="O48" s="415"/>
      <c r="P48" s="415"/>
    </row>
    <row r="49" spans="1:16" s="14" customFormat="1" ht="46" customHeight="1">
      <c r="A49" s="415" t="str">
        <f>D28</f>
        <v xml:space="preserve">ATOMIC BLASTER      </v>
      </c>
      <c r="B49" s="415"/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5"/>
      <c r="O49" s="415"/>
      <c r="P49" s="415"/>
    </row>
    <row r="50" spans="1:16" s="14" customFormat="1" ht="106" customHeight="1">
      <c r="A50" s="191">
        <v>1</v>
      </c>
      <c r="B50" s="388" t="str">
        <f>L11</f>
        <v>FRENCH TERRY 100% ORGANIC COTTON 430GSM</v>
      </c>
      <c r="C50" s="388"/>
      <c r="D50" s="146" t="s">
        <v>64</v>
      </c>
      <c r="E50" s="146" t="str">
        <f>A49</f>
        <v xml:space="preserve">ATOMIC BLASTER      </v>
      </c>
      <c r="F50" s="160" t="s">
        <v>38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90">
        <f t="shared" ref="L50:L51" si="28">ROUNDUP(SUM(I50:K50),0)</f>
        <v>299</v>
      </c>
      <c r="M50" s="414"/>
      <c r="N50" s="415"/>
      <c r="O50" s="415"/>
      <c r="P50" s="415"/>
    </row>
    <row r="51" spans="1:16" s="14" customFormat="1" ht="106" customHeight="1">
      <c r="A51" s="191">
        <v>2</v>
      </c>
      <c r="B51" s="388" t="s">
        <v>218</v>
      </c>
      <c r="C51" s="388"/>
      <c r="D51" s="146" t="s">
        <v>219</v>
      </c>
      <c r="E51" s="146" t="str">
        <f>E50</f>
        <v xml:space="preserve">ATOMIC BLASTER      </v>
      </c>
      <c r="F51" s="160" t="s">
        <v>38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90">
        <f t="shared" si="28"/>
        <v>7</v>
      </c>
      <c r="M51" s="414"/>
      <c r="N51" s="415"/>
      <c r="O51" s="415"/>
      <c r="P51" s="415"/>
    </row>
    <row r="52" spans="1:16" s="14" customFormat="1" ht="106" customHeight="1">
      <c r="A52" s="191">
        <v>3</v>
      </c>
      <c r="B52" s="388" t="s">
        <v>220</v>
      </c>
      <c r="C52" s="388"/>
      <c r="D52" s="146" t="s">
        <v>221</v>
      </c>
      <c r="E52" s="146" t="str">
        <f>E51</f>
        <v xml:space="preserve">ATOMIC BLASTER      </v>
      </c>
      <c r="F52" s="160" t="s">
        <v>38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90">
        <f t="shared" ref="L52" si="30">ROUNDUP(SUM(I52:K52),0)</f>
        <v>46</v>
      </c>
      <c r="M52" s="414"/>
      <c r="N52" s="415"/>
      <c r="O52" s="415"/>
      <c r="P52" s="415"/>
    </row>
    <row r="53" spans="1:16" s="14" customFormat="1" ht="46" customHeight="1">
      <c r="A53" s="415" t="str">
        <f>D33</f>
        <v xml:space="preserve">OPTIC WHITE         </v>
      </c>
      <c r="B53" s="415"/>
      <c r="C53" s="415"/>
      <c r="D53" s="415"/>
      <c r="E53" s="415"/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</row>
    <row r="54" spans="1:16" s="14" customFormat="1" ht="106" customHeight="1">
      <c r="A54" s="191">
        <v>1</v>
      </c>
      <c r="B54" s="388" t="str">
        <f>L11</f>
        <v>FRENCH TERRY 100% ORGANIC COTTON 430GSM</v>
      </c>
      <c r="C54" s="388"/>
      <c r="D54" s="146" t="s">
        <v>64</v>
      </c>
      <c r="E54" s="146" t="str">
        <f>A53</f>
        <v xml:space="preserve">OPTIC WHITE         </v>
      </c>
      <c r="F54" s="160" t="s">
        <v>38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90">
        <f t="shared" ref="L54:L55" si="31">ROUNDUP(SUM(I54:K54),0)</f>
        <v>298</v>
      </c>
      <c r="M54" s="414"/>
      <c r="N54" s="415"/>
      <c r="O54" s="415"/>
      <c r="P54" s="415"/>
    </row>
    <row r="55" spans="1:16" s="14" customFormat="1" ht="106" customHeight="1">
      <c r="A55" s="191">
        <v>2</v>
      </c>
      <c r="B55" s="388" t="s">
        <v>218</v>
      </c>
      <c r="C55" s="388"/>
      <c r="D55" s="146" t="s">
        <v>219</v>
      </c>
      <c r="E55" s="146" t="str">
        <f>E54</f>
        <v xml:space="preserve">OPTIC WHITE         </v>
      </c>
      <c r="F55" s="160" t="s">
        <v>38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90">
        <f t="shared" si="31"/>
        <v>7</v>
      </c>
      <c r="M55" s="414"/>
      <c r="N55" s="415"/>
      <c r="O55" s="415"/>
      <c r="P55" s="415"/>
    </row>
    <row r="56" spans="1:16" s="14" customFormat="1" ht="106" customHeight="1">
      <c r="A56" s="191">
        <v>3</v>
      </c>
      <c r="B56" s="388" t="s">
        <v>220</v>
      </c>
      <c r="C56" s="388"/>
      <c r="D56" s="146" t="s">
        <v>221</v>
      </c>
      <c r="E56" s="146" t="str">
        <f>E55</f>
        <v xml:space="preserve">OPTIC WHITE         </v>
      </c>
      <c r="F56" s="160" t="s">
        <v>38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90">
        <f t="shared" ref="L56" si="33">ROUNDUP(SUM(I56:K56),0)</f>
        <v>46</v>
      </c>
      <c r="M56" s="414"/>
      <c r="N56" s="415"/>
      <c r="O56" s="415"/>
      <c r="P56" s="415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68</v>
      </c>
      <c r="C58" s="65"/>
      <c r="D58" s="65"/>
      <c r="E58" s="65"/>
      <c r="G58" s="66"/>
      <c r="P58" s="67"/>
    </row>
    <row r="59" spans="1:16" s="78" customFormat="1" ht="96">
      <c r="A59" s="416" t="s">
        <v>69</v>
      </c>
      <c r="B59" s="417"/>
      <c r="C59" s="417"/>
      <c r="D59" s="417"/>
      <c r="E59" s="418"/>
      <c r="F59" s="126" t="s">
        <v>70</v>
      </c>
      <c r="G59" s="126" t="s">
        <v>71</v>
      </c>
      <c r="H59" s="419" t="s">
        <v>72</v>
      </c>
      <c r="I59" s="420"/>
      <c r="J59" s="127" t="s">
        <v>55</v>
      </c>
      <c r="K59" s="126" t="s">
        <v>73</v>
      </c>
      <c r="L59" s="126" t="s">
        <v>74</v>
      </c>
      <c r="M59" s="128" t="s">
        <v>75</v>
      </c>
      <c r="N59" s="128" t="s">
        <v>76</v>
      </c>
      <c r="O59" s="128" t="s">
        <v>77</v>
      </c>
      <c r="P59" s="128" t="s">
        <v>78</v>
      </c>
    </row>
    <row r="60" spans="1:16" s="71" customFormat="1" ht="96.65" customHeight="1">
      <c r="A60" s="146">
        <v>1</v>
      </c>
      <c r="B60" s="392" t="s">
        <v>79</v>
      </c>
      <c r="C60" s="393"/>
      <c r="D60" s="393"/>
      <c r="E60" s="394"/>
      <c r="F60" s="170" t="str">
        <f>$A$41</f>
        <v xml:space="preserve">DARKEST BLACK       </v>
      </c>
      <c r="G60" s="204"/>
      <c r="H60" s="389" t="str">
        <f>$A$41</f>
        <v xml:space="preserve">DARKEST BLACK       </v>
      </c>
      <c r="I60" s="390"/>
      <c r="J60" s="160" t="s">
        <v>82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512"/>
    </row>
    <row r="61" spans="1:16" s="71" customFormat="1" ht="96.65" customHeight="1">
      <c r="A61" s="146">
        <v>1</v>
      </c>
      <c r="B61" s="392" t="s">
        <v>79</v>
      </c>
      <c r="C61" s="393"/>
      <c r="D61" s="393"/>
      <c r="E61" s="394"/>
      <c r="F61" s="170" t="str">
        <f>$A$45</f>
        <v xml:space="preserve">HYPER LILAC         </v>
      </c>
      <c r="G61" s="204"/>
      <c r="H61" s="389" t="str">
        <f>$A$45</f>
        <v xml:space="preserve">HYPER LILAC         </v>
      </c>
      <c r="I61" s="390"/>
      <c r="J61" s="160" t="s">
        <v>82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513"/>
    </row>
    <row r="62" spans="1:16" s="71" customFormat="1" ht="96.65" customHeight="1">
      <c r="A62" s="146">
        <v>1</v>
      </c>
      <c r="B62" s="392" t="s">
        <v>79</v>
      </c>
      <c r="C62" s="393"/>
      <c r="D62" s="393"/>
      <c r="E62" s="394"/>
      <c r="F62" s="170" t="str">
        <f>$D$28</f>
        <v xml:space="preserve">ATOMIC BLASTER      </v>
      </c>
      <c r="G62" s="204"/>
      <c r="H62" s="389" t="str">
        <f>$A$49</f>
        <v xml:space="preserve">ATOMIC BLASTER      </v>
      </c>
      <c r="I62" s="390"/>
      <c r="J62" s="160" t="s">
        <v>82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513"/>
    </row>
    <row r="63" spans="1:16" s="71" customFormat="1" ht="96.65" customHeight="1">
      <c r="A63" s="146">
        <v>1</v>
      </c>
      <c r="B63" s="392" t="s">
        <v>79</v>
      </c>
      <c r="C63" s="393"/>
      <c r="D63" s="393"/>
      <c r="E63" s="394"/>
      <c r="F63" s="170" t="str">
        <f>$E$54</f>
        <v xml:space="preserve">OPTIC WHITE         </v>
      </c>
      <c r="G63" s="204"/>
      <c r="H63" s="389" t="str">
        <f>$A$53</f>
        <v xml:space="preserve">OPTIC WHITE         </v>
      </c>
      <c r="I63" s="390"/>
      <c r="J63" s="160" t="s">
        <v>82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514"/>
    </row>
    <row r="64" spans="1:16" s="71" customFormat="1" ht="71.5" customHeight="1">
      <c r="A64" s="146">
        <v>2</v>
      </c>
      <c r="B64" s="392" t="s">
        <v>222</v>
      </c>
      <c r="C64" s="393"/>
      <c r="D64" s="393"/>
      <c r="E64" s="394"/>
      <c r="F64" s="211" t="s">
        <v>223</v>
      </c>
      <c r="G64" s="496" t="s">
        <v>224</v>
      </c>
      <c r="H64" s="491" t="str">
        <f>$A$41</f>
        <v xml:space="preserve">DARKEST BLACK       </v>
      </c>
      <c r="I64" s="491"/>
      <c r="J64" s="160" t="s">
        <v>85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510"/>
    </row>
    <row r="65" spans="1:16" s="71" customFormat="1" ht="71.5" customHeight="1">
      <c r="A65" s="146">
        <v>2</v>
      </c>
      <c r="B65" s="392" t="s">
        <v>222</v>
      </c>
      <c r="C65" s="393"/>
      <c r="D65" s="393"/>
      <c r="E65" s="394"/>
      <c r="F65" s="211" t="s">
        <v>223</v>
      </c>
      <c r="G65" s="496"/>
      <c r="H65" s="491" t="str">
        <f>$A$45</f>
        <v xml:space="preserve">HYPER LILAC         </v>
      </c>
      <c r="I65" s="491"/>
      <c r="J65" s="160" t="s">
        <v>85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510"/>
    </row>
    <row r="66" spans="1:16" s="71" customFormat="1" ht="74.150000000000006" customHeight="1">
      <c r="A66" s="146">
        <v>2</v>
      </c>
      <c r="B66" s="392" t="s">
        <v>222</v>
      </c>
      <c r="C66" s="393"/>
      <c r="D66" s="393"/>
      <c r="E66" s="394"/>
      <c r="F66" s="211" t="s">
        <v>223</v>
      </c>
      <c r="G66" s="496"/>
      <c r="H66" s="491" t="str">
        <f>$A$49</f>
        <v xml:space="preserve">ATOMIC BLASTER      </v>
      </c>
      <c r="I66" s="491"/>
      <c r="J66" s="160" t="s">
        <v>85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510"/>
    </row>
    <row r="67" spans="1:16" s="71" customFormat="1" ht="74.150000000000006" customHeight="1">
      <c r="A67" s="146">
        <v>2</v>
      </c>
      <c r="B67" s="392" t="s">
        <v>222</v>
      </c>
      <c r="C67" s="393"/>
      <c r="D67" s="393"/>
      <c r="E67" s="394"/>
      <c r="F67" s="211" t="s">
        <v>223</v>
      </c>
      <c r="G67" s="496"/>
      <c r="H67" s="491" t="str">
        <f>$A$53</f>
        <v xml:space="preserve">OPTIC WHITE         </v>
      </c>
      <c r="I67" s="491"/>
      <c r="J67" s="160" t="s">
        <v>85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510"/>
    </row>
    <row r="68" spans="1:16" s="71" customFormat="1" ht="70" customHeight="1">
      <c r="A68" s="146">
        <v>3</v>
      </c>
      <c r="B68" s="392" t="s">
        <v>225</v>
      </c>
      <c r="C68" s="393"/>
      <c r="D68" s="393"/>
      <c r="E68" s="394"/>
      <c r="F68" s="211" t="s">
        <v>226</v>
      </c>
      <c r="G68" s="205"/>
      <c r="H68" s="491" t="str">
        <f>$A$41</f>
        <v xml:space="preserve">DARKEST BLACK       </v>
      </c>
      <c r="I68" s="491"/>
      <c r="J68" s="160" t="s">
        <v>85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510" t="s">
        <v>227</v>
      </c>
    </row>
    <row r="69" spans="1:16" s="71" customFormat="1" ht="70" customHeight="1">
      <c r="A69" s="146">
        <v>3</v>
      </c>
      <c r="B69" s="392" t="s">
        <v>225</v>
      </c>
      <c r="C69" s="393"/>
      <c r="D69" s="393"/>
      <c r="E69" s="394"/>
      <c r="F69" s="211" t="s">
        <v>226</v>
      </c>
      <c r="G69" s="205"/>
      <c r="H69" s="491" t="str">
        <f>$A$45</f>
        <v xml:space="preserve">HYPER LILAC         </v>
      </c>
      <c r="I69" s="491"/>
      <c r="J69" s="160" t="s">
        <v>85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510"/>
    </row>
    <row r="70" spans="1:16" s="71" customFormat="1" ht="70" customHeight="1">
      <c r="A70" s="146">
        <v>3</v>
      </c>
      <c r="B70" s="392" t="s">
        <v>225</v>
      </c>
      <c r="C70" s="393"/>
      <c r="D70" s="393"/>
      <c r="E70" s="394"/>
      <c r="F70" s="211" t="s">
        <v>226</v>
      </c>
      <c r="G70" s="204"/>
      <c r="H70" s="491" t="str">
        <f>$A$49</f>
        <v xml:space="preserve">ATOMIC BLASTER      </v>
      </c>
      <c r="I70" s="491"/>
      <c r="J70" s="160" t="s">
        <v>85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510"/>
    </row>
    <row r="71" spans="1:16" s="71" customFormat="1" ht="70" customHeight="1">
      <c r="A71" s="146">
        <v>3</v>
      </c>
      <c r="B71" s="392" t="s">
        <v>225</v>
      </c>
      <c r="C71" s="393"/>
      <c r="D71" s="393"/>
      <c r="E71" s="394"/>
      <c r="F71" s="211" t="s">
        <v>226</v>
      </c>
      <c r="G71" s="205"/>
      <c r="H71" s="491" t="str">
        <f>$A$53</f>
        <v xml:space="preserve">OPTIC WHITE         </v>
      </c>
      <c r="I71" s="491"/>
      <c r="J71" s="160" t="s">
        <v>85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510"/>
    </row>
    <row r="72" spans="1:16" s="174" customFormat="1" ht="68.5" customHeight="1">
      <c r="A72" s="146">
        <v>4</v>
      </c>
      <c r="B72" s="486" t="s">
        <v>228</v>
      </c>
      <c r="C72" s="487"/>
      <c r="D72" s="487"/>
      <c r="E72" s="488"/>
      <c r="F72" s="211" t="s">
        <v>229</v>
      </c>
      <c r="G72" s="496"/>
      <c r="H72" s="491" t="str">
        <f>$A$41</f>
        <v xml:space="preserve">DARKEST BLACK       </v>
      </c>
      <c r="I72" s="491"/>
      <c r="J72" s="171" t="s">
        <v>85</v>
      </c>
      <c r="K72" s="160">
        <f>$P$20</f>
        <v>319</v>
      </c>
      <c r="L72" s="192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510" t="s">
        <v>227</v>
      </c>
    </row>
    <row r="73" spans="1:16" s="174" customFormat="1" ht="68.5" customHeight="1">
      <c r="A73" s="146">
        <v>4</v>
      </c>
      <c r="B73" s="486" t="s">
        <v>228</v>
      </c>
      <c r="C73" s="487"/>
      <c r="D73" s="487"/>
      <c r="E73" s="488"/>
      <c r="F73" s="211" t="s">
        <v>229</v>
      </c>
      <c r="G73" s="496"/>
      <c r="H73" s="491" t="str">
        <f>$A$45</f>
        <v xml:space="preserve">HYPER LILAC         </v>
      </c>
      <c r="I73" s="491"/>
      <c r="J73" s="171" t="s">
        <v>85</v>
      </c>
      <c r="K73" s="160">
        <f>$P$25</f>
        <v>318</v>
      </c>
      <c r="L73" s="192">
        <v>1</v>
      </c>
      <c r="M73" s="172">
        <f t="shared" si="44"/>
        <v>318</v>
      </c>
      <c r="N73" s="172"/>
      <c r="O73" s="173">
        <f t="shared" si="45"/>
        <v>318</v>
      </c>
      <c r="P73" s="510"/>
    </row>
    <row r="74" spans="1:16" s="174" customFormat="1" ht="72" customHeight="1">
      <c r="A74" s="146">
        <v>4</v>
      </c>
      <c r="B74" s="486" t="s">
        <v>228</v>
      </c>
      <c r="C74" s="487"/>
      <c r="D74" s="487"/>
      <c r="E74" s="488"/>
      <c r="F74" s="211" t="s">
        <v>229</v>
      </c>
      <c r="G74" s="496"/>
      <c r="H74" s="491" t="str">
        <f>$A$49</f>
        <v xml:space="preserve">ATOMIC BLASTER      </v>
      </c>
      <c r="I74" s="491"/>
      <c r="J74" s="171" t="s">
        <v>85</v>
      </c>
      <c r="K74" s="160">
        <f>$P$30</f>
        <v>319</v>
      </c>
      <c r="L74" s="192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510"/>
    </row>
    <row r="75" spans="1:16" s="174" customFormat="1" ht="72" customHeight="1">
      <c r="A75" s="146">
        <v>4</v>
      </c>
      <c r="B75" s="486" t="s">
        <v>228</v>
      </c>
      <c r="C75" s="487"/>
      <c r="D75" s="487"/>
      <c r="E75" s="488"/>
      <c r="F75" s="211" t="s">
        <v>229</v>
      </c>
      <c r="G75" s="496"/>
      <c r="H75" s="491" t="str">
        <f>$A$53</f>
        <v xml:space="preserve">OPTIC WHITE         </v>
      </c>
      <c r="I75" s="491"/>
      <c r="J75" s="171" t="s">
        <v>85</v>
      </c>
      <c r="K75" s="160">
        <f>$P$35</f>
        <v>318</v>
      </c>
      <c r="L75" s="192">
        <v>1</v>
      </c>
      <c r="M75" s="172">
        <f t="shared" ref="M75" si="47">K75*L75</f>
        <v>318</v>
      </c>
      <c r="N75" s="172"/>
      <c r="O75" s="173">
        <f t="shared" si="46"/>
        <v>318</v>
      </c>
      <c r="P75" s="510"/>
    </row>
    <row r="76" spans="1:16" s="174" customFormat="1" ht="51" customHeight="1">
      <c r="A76" s="146">
        <v>5</v>
      </c>
      <c r="B76" s="486" t="s">
        <v>230</v>
      </c>
      <c r="C76" s="487"/>
      <c r="D76" s="487"/>
      <c r="E76" s="488"/>
      <c r="F76" s="211" t="s">
        <v>231</v>
      </c>
      <c r="G76" s="212" t="s">
        <v>232</v>
      </c>
      <c r="H76" s="491" t="str">
        <f>$A$41</f>
        <v xml:space="preserve">DARKEST BLACK       </v>
      </c>
      <c r="I76" s="491"/>
      <c r="J76" s="171" t="s">
        <v>38</v>
      </c>
      <c r="K76" s="160">
        <f>$P$20</f>
        <v>319</v>
      </c>
      <c r="L76" s="192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3"/>
    </row>
    <row r="77" spans="1:16" s="174" customFormat="1" ht="51" customHeight="1">
      <c r="A77" s="146">
        <v>5</v>
      </c>
      <c r="B77" s="486" t="s">
        <v>230</v>
      </c>
      <c r="C77" s="487"/>
      <c r="D77" s="487"/>
      <c r="E77" s="488"/>
      <c r="F77" s="211" t="s">
        <v>231</v>
      </c>
      <c r="G77" s="212" t="s">
        <v>232</v>
      </c>
      <c r="H77" s="491" t="str">
        <f>$A$45</f>
        <v xml:space="preserve">HYPER LILAC         </v>
      </c>
      <c r="I77" s="491"/>
      <c r="J77" s="171" t="s">
        <v>38</v>
      </c>
      <c r="K77" s="160">
        <f>$P$25</f>
        <v>318</v>
      </c>
      <c r="L77" s="192">
        <v>0.1</v>
      </c>
      <c r="M77" s="172">
        <f t="shared" si="48"/>
        <v>31.8</v>
      </c>
      <c r="N77" s="172"/>
      <c r="O77" s="173">
        <f t="shared" si="49"/>
        <v>31.8</v>
      </c>
      <c r="P77" s="193"/>
    </row>
    <row r="78" spans="1:16" s="174" customFormat="1" ht="51" customHeight="1">
      <c r="A78" s="146">
        <v>5</v>
      </c>
      <c r="B78" s="486" t="s">
        <v>230</v>
      </c>
      <c r="C78" s="487"/>
      <c r="D78" s="487"/>
      <c r="E78" s="488"/>
      <c r="F78" s="211" t="s">
        <v>231</v>
      </c>
      <c r="G78" s="212" t="s">
        <v>232</v>
      </c>
      <c r="H78" s="491" t="str">
        <f>$A$49</f>
        <v xml:space="preserve">ATOMIC BLASTER      </v>
      </c>
      <c r="I78" s="491"/>
      <c r="J78" s="171" t="s">
        <v>38</v>
      </c>
      <c r="K78" s="160">
        <f>$P$30</f>
        <v>319</v>
      </c>
      <c r="L78" s="192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3"/>
    </row>
    <row r="79" spans="1:16" s="174" customFormat="1" ht="51" customHeight="1">
      <c r="A79" s="146">
        <v>5</v>
      </c>
      <c r="B79" s="486" t="s">
        <v>230</v>
      </c>
      <c r="C79" s="487"/>
      <c r="D79" s="487"/>
      <c r="E79" s="488"/>
      <c r="F79" s="211" t="s">
        <v>231</v>
      </c>
      <c r="G79" s="212" t="s">
        <v>232</v>
      </c>
      <c r="H79" s="491" t="str">
        <f>$A$53</f>
        <v xml:space="preserve">OPTIC WHITE         </v>
      </c>
      <c r="I79" s="491"/>
      <c r="J79" s="171" t="s">
        <v>38</v>
      </c>
      <c r="K79" s="160">
        <f>$P$35</f>
        <v>318</v>
      </c>
      <c r="L79" s="192">
        <v>0.1</v>
      </c>
      <c r="M79" s="172">
        <f t="shared" si="50"/>
        <v>31.8</v>
      </c>
      <c r="N79" s="172"/>
      <c r="O79" s="173">
        <f t="shared" si="51"/>
        <v>31.8</v>
      </c>
      <c r="P79" s="193"/>
    </row>
    <row r="80" spans="1:16" s="174" customFormat="1" ht="70" customHeight="1">
      <c r="A80" s="146">
        <v>6</v>
      </c>
      <c r="B80" s="486" t="s">
        <v>233</v>
      </c>
      <c r="C80" s="487"/>
      <c r="D80" s="487"/>
      <c r="E80" s="488"/>
      <c r="F80" s="211" t="s">
        <v>226</v>
      </c>
      <c r="G80" s="206"/>
      <c r="H80" s="491" t="str">
        <f>$A$41</f>
        <v xml:space="preserve">DARKEST BLACK       </v>
      </c>
      <c r="I80" s="491"/>
      <c r="J80" s="171" t="s">
        <v>85</v>
      </c>
      <c r="K80" s="160">
        <f>$P$20</f>
        <v>319</v>
      </c>
      <c r="L80" s="192">
        <v>1</v>
      </c>
      <c r="M80" s="172">
        <f t="shared" si="37"/>
        <v>319</v>
      </c>
      <c r="N80" s="172"/>
      <c r="O80" s="173">
        <f t="shared" si="38"/>
        <v>319</v>
      </c>
      <c r="P80" s="511"/>
    </row>
    <row r="81" spans="1:16" s="174" customFormat="1" ht="70" customHeight="1">
      <c r="A81" s="146">
        <v>6</v>
      </c>
      <c r="B81" s="486" t="s">
        <v>233</v>
      </c>
      <c r="C81" s="487"/>
      <c r="D81" s="487"/>
      <c r="E81" s="488"/>
      <c r="F81" s="211" t="s">
        <v>226</v>
      </c>
      <c r="G81" s="206"/>
      <c r="H81" s="491" t="str">
        <f>$A$45</f>
        <v xml:space="preserve">HYPER LILAC         </v>
      </c>
      <c r="I81" s="491"/>
      <c r="J81" s="171" t="s">
        <v>85</v>
      </c>
      <c r="K81" s="160">
        <f>$P$25</f>
        <v>318</v>
      </c>
      <c r="L81" s="192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511"/>
    </row>
    <row r="82" spans="1:16" s="174" customFormat="1" ht="72.650000000000006" customHeight="1">
      <c r="A82" s="146">
        <v>6</v>
      </c>
      <c r="B82" s="486" t="s">
        <v>233</v>
      </c>
      <c r="C82" s="487"/>
      <c r="D82" s="487"/>
      <c r="E82" s="488"/>
      <c r="F82" s="211" t="s">
        <v>226</v>
      </c>
      <c r="G82" s="206"/>
      <c r="H82" s="491" t="str">
        <f>$A$49</f>
        <v xml:space="preserve">ATOMIC BLASTER      </v>
      </c>
      <c r="I82" s="491"/>
      <c r="J82" s="171" t="s">
        <v>85</v>
      </c>
      <c r="K82" s="160">
        <f>$P$30</f>
        <v>319</v>
      </c>
      <c r="L82" s="192">
        <v>1</v>
      </c>
      <c r="M82" s="172">
        <f t="shared" si="52"/>
        <v>319</v>
      </c>
      <c r="N82" s="172"/>
      <c r="O82" s="173">
        <f t="shared" si="53"/>
        <v>319</v>
      </c>
      <c r="P82" s="511"/>
    </row>
    <row r="83" spans="1:16" s="174" customFormat="1" ht="72.650000000000006" customHeight="1">
      <c r="A83" s="146">
        <v>6</v>
      </c>
      <c r="B83" s="486" t="s">
        <v>233</v>
      </c>
      <c r="C83" s="487"/>
      <c r="D83" s="487"/>
      <c r="E83" s="488"/>
      <c r="F83" s="211" t="s">
        <v>226</v>
      </c>
      <c r="G83" s="206"/>
      <c r="H83" s="491" t="str">
        <f>$A$53</f>
        <v xml:space="preserve">OPTIC WHITE         </v>
      </c>
      <c r="I83" s="491"/>
      <c r="J83" s="171" t="s">
        <v>85</v>
      </c>
      <c r="K83" s="160">
        <f>$P$35</f>
        <v>318</v>
      </c>
      <c r="L83" s="192">
        <v>1</v>
      </c>
      <c r="M83" s="172">
        <f t="shared" si="52"/>
        <v>318</v>
      </c>
      <c r="N83" s="172"/>
      <c r="O83" s="173">
        <f t="shared" si="53"/>
        <v>318</v>
      </c>
      <c r="P83" s="511"/>
    </row>
    <row r="84" spans="1:16" s="174" customFormat="1" ht="67.5" customHeight="1">
      <c r="A84" s="146">
        <v>7</v>
      </c>
      <c r="B84" s="482" t="s">
        <v>234</v>
      </c>
      <c r="C84" s="483"/>
      <c r="D84" s="483"/>
      <c r="E84" s="484"/>
      <c r="F84" s="213" t="s">
        <v>226</v>
      </c>
      <c r="G84" s="526"/>
      <c r="H84" s="389" t="str">
        <f>$A$41</f>
        <v xml:space="preserve">DARKEST BLACK       </v>
      </c>
      <c r="I84" s="390"/>
      <c r="J84" s="171" t="s">
        <v>85</v>
      </c>
      <c r="K84" s="160">
        <f>$P$20</f>
        <v>319</v>
      </c>
      <c r="L84" s="192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4" t="s">
        <v>235</v>
      </c>
    </row>
    <row r="85" spans="1:16" s="174" customFormat="1" ht="67.5" customHeight="1">
      <c r="A85" s="146">
        <v>7</v>
      </c>
      <c r="B85" s="482" t="s">
        <v>234</v>
      </c>
      <c r="C85" s="483"/>
      <c r="D85" s="483"/>
      <c r="E85" s="484"/>
      <c r="F85" s="213" t="s">
        <v>226</v>
      </c>
      <c r="G85" s="527"/>
      <c r="H85" s="389" t="str">
        <f>$A$45</f>
        <v xml:space="preserve">HYPER LILAC         </v>
      </c>
      <c r="I85" s="390"/>
      <c r="J85" s="171" t="s">
        <v>85</v>
      </c>
      <c r="K85" s="160">
        <f>$P$25</f>
        <v>318</v>
      </c>
      <c r="L85" s="192">
        <v>1</v>
      </c>
      <c r="M85" s="172">
        <f t="shared" si="54"/>
        <v>318</v>
      </c>
      <c r="N85" s="172"/>
      <c r="O85" s="173">
        <f t="shared" si="55"/>
        <v>318</v>
      </c>
      <c r="P85" s="214" t="s">
        <v>235</v>
      </c>
    </row>
    <row r="86" spans="1:16" s="174" customFormat="1" ht="75" customHeight="1">
      <c r="A86" s="146">
        <v>7</v>
      </c>
      <c r="B86" s="482" t="s">
        <v>234</v>
      </c>
      <c r="C86" s="483"/>
      <c r="D86" s="483"/>
      <c r="E86" s="484"/>
      <c r="F86" s="213" t="s">
        <v>226</v>
      </c>
      <c r="G86" s="527"/>
      <c r="H86" s="389" t="str">
        <f>$A$49</f>
        <v xml:space="preserve">ATOMIC BLASTER      </v>
      </c>
      <c r="I86" s="390"/>
      <c r="J86" s="171" t="s">
        <v>85</v>
      </c>
      <c r="K86" s="160">
        <f>$P$30</f>
        <v>319</v>
      </c>
      <c r="L86" s="192">
        <v>1</v>
      </c>
      <c r="M86" s="172">
        <f t="shared" si="54"/>
        <v>319</v>
      </c>
      <c r="N86" s="172"/>
      <c r="O86" s="173">
        <f t="shared" si="55"/>
        <v>319</v>
      </c>
      <c r="P86" s="214" t="s">
        <v>235</v>
      </c>
    </row>
    <row r="87" spans="1:16" s="174" customFormat="1" ht="75" customHeight="1">
      <c r="A87" s="146">
        <v>7</v>
      </c>
      <c r="B87" s="485" t="s">
        <v>234</v>
      </c>
      <c r="C87" s="485"/>
      <c r="D87" s="485"/>
      <c r="E87" s="485"/>
      <c r="F87" s="211" t="s">
        <v>226</v>
      </c>
      <c r="G87" s="528"/>
      <c r="H87" s="389" t="str">
        <f>$A$53</f>
        <v xml:space="preserve">OPTIC WHITE         </v>
      </c>
      <c r="I87" s="390"/>
      <c r="J87" s="171" t="s">
        <v>85</v>
      </c>
      <c r="K87" s="160">
        <f>$P$35</f>
        <v>318</v>
      </c>
      <c r="L87" s="192">
        <v>1</v>
      </c>
      <c r="M87" s="172">
        <f t="shared" si="54"/>
        <v>318</v>
      </c>
      <c r="N87" s="172"/>
      <c r="O87" s="173">
        <f t="shared" si="55"/>
        <v>318</v>
      </c>
      <c r="P87" s="215" t="s">
        <v>235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236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96">
      <c r="A90" s="416" t="s">
        <v>69</v>
      </c>
      <c r="B90" s="417"/>
      <c r="C90" s="417"/>
      <c r="D90" s="417"/>
      <c r="E90" s="418"/>
      <c r="F90" s="126" t="s">
        <v>70</v>
      </c>
      <c r="G90" s="126" t="s">
        <v>71</v>
      </c>
      <c r="H90" s="419" t="s">
        <v>72</v>
      </c>
      <c r="I90" s="420"/>
      <c r="J90" s="127" t="s">
        <v>55</v>
      </c>
      <c r="K90" s="126" t="s">
        <v>73</v>
      </c>
      <c r="L90" s="126" t="s">
        <v>74</v>
      </c>
      <c r="M90" s="128" t="s">
        <v>75</v>
      </c>
      <c r="N90" s="128" t="s">
        <v>76</v>
      </c>
      <c r="O90" s="128" t="s">
        <v>77</v>
      </c>
      <c r="P90" s="128" t="s">
        <v>78</v>
      </c>
    </row>
    <row r="91" spans="1:16" s="159" customFormat="1" ht="52.5" customHeight="1">
      <c r="A91" s="146">
        <v>1</v>
      </c>
      <c r="B91" s="392" t="s">
        <v>237</v>
      </c>
      <c r="C91" s="393"/>
      <c r="D91" s="393"/>
      <c r="E91" s="394"/>
      <c r="F91" s="216" t="s">
        <v>80</v>
      </c>
      <c r="G91" s="205" t="s">
        <v>238</v>
      </c>
      <c r="H91" s="491" t="str">
        <f t="shared" ref="H91:H95" si="56">$A$41</f>
        <v xml:space="preserve">DARKEST BLACK       </v>
      </c>
      <c r="I91" s="491"/>
      <c r="J91" s="160" t="s">
        <v>85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414"/>
    </row>
    <row r="92" spans="1:16" s="159" customFormat="1" ht="52.5" customHeight="1">
      <c r="A92" s="146">
        <v>1</v>
      </c>
      <c r="B92" s="392" t="s">
        <v>237</v>
      </c>
      <c r="C92" s="393"/>
      <c r="D92" s="393"/>
      <c r="E92" s="394"/>
      <c r="F92" s="216" t="s">
        <v>80</v>
      </c>
      <c r="G92" s="205" t="s">
        <v>238</v>
      </c>
      <c r="H92" s="491" t="str">
        <f t="shared" ref="H92:H96" si="58">$A$45</f>
        <v xml:space="preserve">HYPER LILAC         </v>
      </c>
      <c r="I92" s="491"/>
      <c r="J92" s="160" t="s">
        <v>85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414"/>
    </row>
    <row r="93" spans="1:16" s="159" customFormat="1" ht="52.5" customHeight="1">
      <c r="A93" s="146">
        <v>1</v>
      </c>
      <c r="B93" s="392" t="s">
        <v>237</v>
      </c>
      <c r="C93" s="393"/>
      <c r="D93" s="393"/>
      <c r="E93" s="394"/>
      <c r="F93" s="216" t="s">
        <v>80</v>
      </c>
      <c r="G93" s="205" t="s">
        <v>238</v>
      </c>
      <c r="H93" s="491" t="str">
        <f>$A$49</f>
        <v xml:space="preserve">ATOMIC BLASTER      </v>
      </c>
      <c r="I93" s="491"/>
      <c r="J93" s="160" t="s">
        <v>85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414"/>
    </row>
    <row r="94" spans="1:16" s="159" customFormat="1" ht="52.5" customHeight="1">
      <c r="A94" s="146">
        <v>1</v>
      </c>
      <c r="B94" s="392" t="s">
        <v>237</v>
      </c>
      <c r="C94" s="393"/>
      <c r="D94" s="393"/>
      <c r="E94" s="394"/>
      <c r="F94" s="216" t="s">
        <v>80</v>
      </c>
      <c r="G94" s="205" t="s">
        <v>238</v>
      </c>
      <c r="H94" s="491" t="str">
        <f>$A$53</f>
        <v xml:space="preserve">OPTIC WHITE         </v>
      </c>
      <c r="I94" s="491"/>
      <c r="J94" s="160" t="s">
        <v>85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414"/>
    </row>
    <row r="95" spans="1:16" s="159" customFormat="1" ht="52.5" customHeight="1">
      <c r="A95" s="146">
        <v>2</v>
      </c>
      <c r="B95" s="392" t="s">
        <v>239</v>
      </c>
      <c r="C95" s="393"/>
      <c r="D95" s="393"/>
      <c r="E95" s="394"/>
      <c r="F95" s="216" t="s">
        <v>80</v>
      </c>
      <c r="G95" s="204"/>
      <c r="H95" s="491" t="str">
        <f t="shared" si="56"/>
        <v xml:space="preserve">DARKEST BLACK       </v>
      </c>
      <c r="I95" s="491"/>
      <c r="J95" s="160" t="s">
        <v>85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414" t="s">
        <v>240</v>
      </c>
    </row>
    <row r="96" spans="1:16" s="159" customFormat="1" ht="52.5" customHeight="1">
      <c r="A96" s="146">
        <v>2</v>
      </c>
      <c r="B96" s="392" t="s">
        <v>239</v>
      </c>
      <c r="C96" s="393"/>
      <c r="D96" s="393"/>
      <c r="E96" s="394"/>
      <c r="F96" s="216" t="s">
        <v>80</v>
      </c>
      <c r="G96" s="204"/>
      <c r="H96" s="491" t="str">
        <f t="shared" si="58"/>
        <v xml:space="preserve">HYPER LILAC         </v>
      </c>
      <c r="I96" s="491"/>
      <c r="J96" s="160" t="s">
        <v>85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414"/>
    </row>
    <row r="97" spans="1:16" s="159" customFormat="1" ht="52.5" customHeight="1">
      <c r="A97" s="146">
        <v>2</v>
      </c>
      <c r="B97" s="392" t="s">
        <v>239</v>
      </c>
      <c r="C97" s="393"/>
      <c r="D97" s="393"/>
      <c r="E97" s="394"/>
      <c r="F97" s="216" t="s">
        <v>80</v>
      </c>
      <c r="G97" s="204"/>
      <c r="H97" s="491" t="str">
        <f>$A$49</f>
        <v xml:space="preserve">ATOMIC BLASTER      </v>
      </c>
      <c r="I97" s="491"/>
      <c r="J97" s="160" t="s">
        <v>85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414"/>
    </row>
    <row r="98" spans="1:16" s="159" customFormat="1" ht="52.5" customHeight="1">
      <c r="A98" s="146">
        <v>2</v>
      </c>
      <c r="B98" s="392" t="s">
        <v>239</v>
      </c>
      <c r="C98" s="393"/>
      <c r="D98" s="393"/>
      <c r="E98" s="394"/>
      <c r="F98" s="216" t="s">
        <v>80</v>
      </c>
      <c r="G98" s="204"/>
      <c r="H98" s="491" t="str">
        <f>$A$53</f>
        <v xml:space="preserve">OPTIC WHITE         </v>
      </c>
      <c r="I98" s="491"/>
      <c r="J98" s="160" t="s">
        <v>85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414"/>
    </row>
    <row r="99" spans="1:16" s="159" customFormat="1" ht="74.150000000000006" customHeight="1">
      <c r="A99" s="146">
        <v>3</v>
      </c>
      <c r="B99" s="392" t="s">
        <v>241</v>
      </c>
      <c r="C99" s="393"/>
      <c r="D99" s="393"/>
      <c r="E99" s="394"/>
      <c r="F99" s="216" t="s">
        <v>80</v>
      </c>
      <c r="G99" s="204"/>
      <c r="H99" s="491" t="str">
        <f t="shared" ref="H99:H103" si="66">$A$41</f>
        <v xml:space="preserve">DARKEST BLACK       </v>
      </c>
      <c r="I99" s="491"/>
      <c r="J99" s="160" t="s">
        <v>85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414" t="s">
        <v>235</v>
      </c>
    </row>
    <row r="100" spans="1:16" s="159" customFormat="1" ht="74.150000000000006" customHeight="1">
      <c r="A100" s="146">
        <v>3</v>
      </c>
      <c r="B100" s="392" t="s">
        <v>241</v>
      </c>
      <c r="C100" s="393"/>
      <c r="D100" s="393"/>
      <c r="E100" s="394"/>
      <c r="F100" s="216" t="s">
        <v>80</v>
      </c>
      <c r="G100" s="204"/>
      <c r="H100" s="491" t="str">
        <f t="shared" ref="H100:H104" si="67">$A$45</f>
        <v xml:space="preserve">HYPER LILAC         </v>
      </c>
      <c r="I100" s="491"/>
      <c r="J100" s="160" t="s">
        <v>85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414"/>
    </row>
    <row r="101" spans="1:16" s="159" customFormat="1" ht="69" customHeight="1">
      <c r="A101" s="146">
        <v>3</v>
      </c>
      <c r="B101" s="392" t="s">
        <v>241</v>
      </c>
      <c r="C101" s="393"/>
      <c r="D101" s="393"/>
      <c r="E101" s="394"/>
      <c r="F101" s="216" t="s">
        <v>80</v>
      </c>
      <c r="G101" s="204"/>
      <c r="H101" s="491" t="str">
        <f>$A$49</f>
        <v xml:space="preserve">ATOMIC BLASTER      </v>
      </c>
      <c r="I101" s="491"/>
      <c r="J101" s="160" t="s">
        <v>85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414"/>
    </row>
    <row r="102" spans="1:16" s="159" customFormat="1" ht="69" customHeight="1">
      <c r="A102" s="146">
        <v>3</v>
      </c>
      <c r="B102" s="392" t="s">
        <v>241</v>
      </c>
      <c r="C102" s="393"/>
      <c r="D102" s="393"/>
      <c r="E102" s="394"/>
      <c r="F102" s="216" t="s">
        <v>80</v>
      </c>
      <c r="G102" s="204"/>
      <c r="H102" s="491" t="str">
        <f>$A$53</f>
        <v xml:space="preserve">OPTIC WHITE         </v>
      </c>
      <c r="I102" s="491"/>
      <c r="J102" s="160" t="s">
        <v>85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414"/>
    </row>
    <row r="103" spans="1:16" s="159" customFormat="1" ht="52.5" customHeight="1">
      <c r="A103" s="146">
        <v>4</v>
      </c>
      <c r="B103" s="392" t="s">
        <v>242</v>
      </c>
      <c r="C103" s="393"/>
      <c r="D103" s="393"/>
      <c r="E103" s="394"/>
      <c r="F103" s="216" t="s">
        <v>80</v>
      </c>
      <c r="G103" s="205">
        <v>102507</v>
      </c>
      <c r="H103" s="491" t="str">
        <f t="shared" si="66"/>
        <v xml:space="preserve">DARKEST BLACK       </v>
      </c>
      <c r="I103" s="491"/>
      <c r="J103" s="160" t="s">
        <v>85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414"/>
    </row>
    <row r="104" spans="1:16" s="159" customFormat="1" ht="52.5" customHeight="1">
      <c r="A104" s="146">
        <v>4</v>
      </c>
      <c r="B104" s="392" t="s">
        <v>242</v>
      </c>
      <c r="C104" s="393"/>
      <c r="D104" s="393"/>
      <c r="E104" s="394"/>
      <c r="F104" s="216" t="s">
        <v>80</v>
      </c>
      <c r="G104" s="205">
        <v>102507</v>
      </c>
      <c r="H104" s="491" t="str">
        <f t="shared" si="67"/>
        <v xml:space="preserve">HYPER LILAC         </v>
      </c>
      <c r="I104" s="491"/>
      <c r="J104" s="160" t="s">
        <v>85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414"/>
    </row>
    <row r="105" spans="1:16" s="159" customFormat="1" ht="52.5" customHeight="1">
      <c r="A105" s="146">
        <v>4</v>
      </c>
      <c r="B105" s="392" t="s">
        <v>242</v>
      </c>
      <c r="C105" s="393"/>
      <c r="D105" s="393"/>
      <c r="E105" s="394"/>
      <c r="F105" s="216" t="s">
        <v>80</v>
      </c>
      <c r="G105" s="205">
        <v>102507</v>
      </c>
      <c r="H105" s="491" t="str">
        <f>$A$49</f>
        <v xml:space="preserve">ATOMIC BLASTER      </v>
      </c>
      <c r="I105" s="491"/>
      <c r="J105" s="160" t="s">
        <v>85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414"/>
    </row>
    <row r="106" spans="1:16" s="159" customFormat="1" ht="52.5" customHeight="1">
      <c r="A106" s="146">
        <v>4</v>
      </c>
      <c r="B106" s="392" t="s">
        <v>242</v>
      </c>
      <c r="C106" s="393"/>
      <c r="D106" s="393"/>
      <c r="E106" s="394"/>
      <c r="F106" s="216" t="s">
        <v>80</v>
      </c>
      <c r="G106" s="205">
        <v>102507</v>
      </c>
      <c r="H106" s="491" t="str">
        <f>$A$53</f>
        <v xml:space="preserve">OPTIC WHITE         </v>
      </c>
      <c r="I106" s="491"/>
      <c r="J106" s="160" t="s">
        <v>85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414"/>
    </row>
    <row r="107" spans="1:16" s="159" customFormat="1" ht="52.5" customHeight="1">
      <c r="A107" s="146">
        <v>5</v>
      </c>
      <c r="B107" s="392" t="s">
        <v>243</v>
      </c>
      <c r="C107" s="393"/>
      <c r="D107" s="393"/>
      <c r="E107" s="394"/>
      <c r="F107" s="216" t="s">
        <v>93</v>
      </c>
      <c r="G107" s="204"/>
      <c r="H107" s="491" t="str">
        <f t="shared" ref="H107:H111" si="72">$A$41</f>
        <v xml:space="preserve">DARKEST BLACK       </v>
      </c>
      <c r="I107" s="491"/>
      <c r="J107" s="160" t="s">
        <v>85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414"/>
    </row>
    <row r="108" spans="1:16" s="159" customFormat="1" ht="52.5" customHeight="1">
      <c r="A108" s="146">
        <v>5</v>
      </c>
      <c r="B108" s="392" t="s">
        <v>243</v>
      </c>
      <c r="C108" s="393"/>
      <c r="D108" s="393"/>
      <c r="E108" s="394"/>
      <c r="F108" s="216" t="s">
        <v>93</v>
      </c>
      <c r="G108" s="204"/>
      <c r="H108" s="491" t="str">
        <f t="shared" ref="H108:H112" si="73">$A$45</f>
        <v xml:space="preserve">HYPER LILAC         </v>
      </c>
      <c r="I108" s="491"/>
      <c r="J108" s="160" t="s">
        <v>85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414"/>
    </row>
    <row r="109" spans="1:16" s="159" customFormat="1" ht="52.5" customHeight="1">
      <c r="A109" s="146">
        <v>5</v>
      </c>
      <c r="B109" s="392" t="s">
        <v>243</v>
      </c>
      <c r="C109" s="393"/>
      <c r="D109" s="393"/>
      <c r="E109" s="394"/>
      <c r="F109" s="216" t="s">
        <v>93</v>
      </c>
      <c r="G109" s="204"/>
      <c r="H109" s="491" t="str">
        <f>$A$49</f>
        <v xml:space="preserve">ATOMIC BLASTER      </v>
      </c>
      <c r="I109" s="491"/>
      <c r="J109" s="160" t="s">
        <v>85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414"/>
    </row>
    <row r="110" spans="1:16" s="159" customFormat="1" ht="52.5" customHeight="1">
      <c r="A110" s="146">
        <v>5</v>
      </c>
      <c r="B110" s="392" t="s">
        <v>243</v>
      </c>
      <c r="C110" s="393"/>
      <c r="D110" s="393"/>
      <c r="E110" s="394"/>
      <c r="F110" s="216" t="s">
        <v>93</v>
      </c>
      <c r="G110" s="204"/>
      <c r="H110" s="491" t="str">
        <f>$A$53</f>
        <v xml:space="preserve">OPTIC WHITE         </v>
      </c>
      <c r="I110" s="491"/>
      <c r="J110" s="160" t="s">
        <v>85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414"/>
    </row>
    <row r="111" spans="1:16" s="159" customFormat="1" ht="52.5" customHeight="1">
      <c r="A111" s="146">
        <v>6</v>
      </c>
      <c r="B111" s="392" t="s">
        <v>244</v>
      </c>
      <c r="C111" s="393"/>
      <c r="D111" s="393"/>
      <c r="E111" s="394"/>
      <c r="F111" s="216" t="s">
        <v>93</v>
      </c>
      <c r="G111" s="204"/>
      <c r="H111" s="491" t="str">
        <f t="shared" si="72"/>
        <v xml:space="preserve">DARKEST BLACK       </v>
      </c>
      <c r="I111" s="491"/>
      <c r="J111" s="160" t="s">
        <v>85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414"/>
    </row>
    <row r="112" spans="1:16" s="159" customFormat="1" ht="52.5" customHeight="1">
      <c r="A112" s="146">
        <v>6</v>
      </c>
      <c r="B112" s="392" t="s">
        <v>244</v>
      </c>
      <c r="C112" s="393"/>
      <c r="D112" s="393"/>
      <c r="E112" s="394"/>
      <c r="F112" s="216" t="s">
        <v>93</v>
      </c>
      <c r="G112" s="204"/>
      <c r="H112" s="491" t="str">
        <f t="shared" si="73"/>
        <v xml:space="preserve">HYPER LILAC         </v>
      </c>
      <c r="I112" s="491"/>
      <c r="J112" s="160" t="s">
        <v>85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414"/>
    </row>
    <row r="113" spans="1:16" s="159" customFormat="1" ht="52.5" customHeight="1">
      <c r="A113" s="146">
        <v>6</v>
      </c>
      <c r="B113" s="392" t="s">
        <v>244</v>
      </c>
      <c r="C113" s="393"/>
      <c r="D113" s="393"/>
      <c r="E113" s="394"/>
      <c r="F113" s="216" t="s">
        <v>93</v>
      </c>
      <c r="G113" s="204"/>
      <c r="H113" s="491" t="str">
        <f>$A$49</f>
        <v xml:space="preserve">ATOMIC BLASTER      </v>
      </c>
      <c r="I113" s="491"/>
      <c r="J113" s="160" t="s">
        <v>85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414"/>
    </row>
    <row r="114" spans="1:16" s="159" customFormat="1" ht="52.5" customHeight="1">
      <c r="A114" s="146">
        <v>6</v>
      </c>
      <c r="B114" s="392" t="s">
        <v>244</v>
      </c>
      <c r="C114" s="393"/>
      <c r="D114" s="393"/>
      <c r="E114" s="394"/>
      <c r="F114" s="216" t="s">
        <v>93</v>
      </c>
      <c r="G114" s="204"/>
      <c r="H114" s="491" t="str">
        <f>$A$53</f>
        <v xml:space="preserve">OPTIC WHITE         </v>
      </c>
      <c r="I114" s="491"/>
      <c r="J114" s="160" t="s">
        <v>85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414"/>
    </row>
    <row r="115" spans="1:16" s="159" customFormat="1" ht="52.5" customHeight="1">
      <c r="A115" s="146">
        <v>7</v>
      </c>
      <c r="B115" s="392" t="s">
        <v>245</v>
      </c>
      <c r="C115" s="393"/>
      <c r="D115" s="393"/>
      <c r="E115" s="394"/>
      <c r="F115" s="216" t="s">
        <v>91</v>
      </c>
      <c r="G115" s="204"/>
      <c r="H115" s="491" t="str">
        <f t="shared" ref="H115:H119" si="80">$A$41</f>
        <v xml:space="preserve">DARKEST BLACK       </v>
      </c>
      <c r="I115" s="491"/>
      <c r="J115" s="160" t="s">
        <v>85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414"/>
    </row>
    <row r="116" spans="1:16" s="159" customFormat="1" ht="52.5" customHeight="1">
      <c r="A116" s="146">
        <v>7</v>
      </c>
      <c r="B116" s="392" t="s">
        <v>245</v>
      </c>
      <c r="C116" s="393"/>
      <c r="D116" s="393"/>
      <c r="E116" s="394"/>
      <c r="F116" s="216" t="s">
        <v>91</v>
      </c>
      <c r="G116" s="204"/>
      <c r="H116" s="491" t="str">
        <f t="shared" ref="H116:H120" si="81">$A$45</f>
        <v xml:space="preserve">HYPER LILAC         </v>
      </c>
      <c r="I116" s="491"/>
      <c r="J116" s="160" t="s">
        <v>85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414"/>
    </row>
    <row r="117" spans="1:16" s="159" customFormat="1" ht="45" customHeight="1">
      <c r="A117" s="146">
        <v>7</v>
      </c>
      <c r="B117" s="392" t="s">
        <v>245</v>
      </c>
      <c r="C117" s="393"/>
      <c r="D117" s="393"/>
      <c r="E117" s="394"/>
      <c r="F117" s="216" t="s">
        <v>91</v>
      </c>
      <c r="G117" s="204"/>
      <c r="H117" s="491" t="str">
        <f>$A$49</f>
        <v xml:space="preserve">ATOMIC BLASTER      </v>
      </c>
      <c r="I117" s="491"/>
      <c r="J117" s="160" t="s">
        <v>85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414"/>
    </row>
    <row r="118" spans="1:16" s="159" customFormat="1" ht="45" customHeight="1">
      <c r="A118" s="146">
        <v>7</v>
      </c>
      <c r="B118" s="392" t="s">
        <v>245</v>
      </c>
      <c r="C118" s="393"/>
      <c r="D118" s="393"/>
      <c r="E118" s="394"/>
      <c r="F118" s="216" t="s">
        <v>91</v>
      </c>
      <c r="G118" s="204"/>
      <c r="H118" s="491" t="str">
        <f>$A$53</f>
        <v xml:space="preserve">OPTIC WHITE         </v>
      </c>
      <c r="I118" s="491"/>
      <c r="J118" s="160" t="s">
        <v>85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414"/>
    </row>
    <row r="119" spans="1:16" s="159" customFormat="1" ht="66.650000000000006" customHeight="1">
      <c r="A119" s="146">
        <v>8</v>
      </c>
      <c r="B119" s="392" t="s">
        <v>246</v>
      </c>
      <c r="C119" s="393"/>
      <c r="D119" s="393"/>
      <c r="E119" s="394"/>
      <c r="F119" s="216" t="s">
        <v>80</v>
      </c>
      <c r="G119" s="205" t="s">
        <v>247</v>
      </c>
      <c r="H119" s="491" t="str">
        <f t="shared" si="80"/>
        <v xml:space="preserve">DARKEST BLACK       </v>
      </c>
      <c r="I119" s="491"/>
      <c r="J119" s="160" t="s">
        <v>85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7" t="s">
        <v>235</v>
      </c>
    </row>
    <row r="120" spans="1:16" s="159" customFormat="1" ht="66.650000000000006" customHeight="1">
      <c r="A120" s="146">
        <v>8</v>
      </c>
      <c r="B120" s="392" t="s">
        <v>246</v>
      </c>
      <c r="C120" s="393"/>
      <c r="D120" s="393"/>
      <c r="E120" s="394"/>
      <c r="F120" s="216" t="s">
        <v>80</v>
      </c>
      <c r="G120" s="205" t="s">
        <v>247</v>
      </c>
      <c r="H120" s="491" t="str">
        <f t="shared" si="81"/>
        <v xml:space="preserve">HYPER LILAC         </v>
      </c>
      <c r="I120" s="491"/>
      <c r="J120" s="160" t="s">
        <v>85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7" t="s">
        <v>235</v>
      </c>
    </row>
    <row r="121" spans="1:16" s="159" customFormat="1" ht="71.5" customHeight="1">
      <c r="A121" s="146">
        <v>8</v>
      </c>
      <c r="B121" s="392" t="s">
        <v>246</v>
      </c>
      <c r="C121" s="393"/>
      <c r="D121" s="393"/>
      <c r="E121" s="394"/>
      <c r="F121" s="216" t="s">
        <v>80</v>
      </c>
      <c r="G121" s="205" t="s">
        <v>247</v>
      </c>
      <c r="H121" s="491" t="str">
        <f>$A$49</f>
        <v xml:space="preserve">ATOMIC BLASTER      </v>
      </c>
      <c r="I121" s="491"/>
      <c r="J121" s="160" t="s">
        <v>85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7" t="s">
        <v>235</v>
      </c>
    </row>
    <row r="122" spans="1:16" s="159" customFormat="1" ht="71.5" customHeight="1">
      <c r="A122" s="146">
        <v>8</v>
      </c>
      <c r="B122" s="392" t="s">
        <v>246</v>
      </c>
      <c r="C122" s="393"/>
      <c r="D122" s="393"/>
      <c r="E122" s="394"/>
      <c r="F122" s="216" t="s">
        <v>80</v>
      </c>
      <c r="G122" s="205" t="s">
        <v>247</v>
      </c>
      <c r="H122" s="491" t="str">
        <f>$A$53</f>
        <v xml:space="preserve">OPTIC WHITE         </v>
      </c>
      <c r="I122" s="491"/>
      <c r="J122" s="160" t="s">
        <v>85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7" t="s">
        <v>235</v>
      </c>
    </row>
    <row r="123" spans="1:16" s="159" customFormat="1" ht="32.5" customHeight="1">
      <c r="F123" s="183"/>
      <c r="G123" s="184"/>
      <c r="H123" s="185"/>
      <c r="I123" s="185"/>
      <c r="J123" s="182"/>
      <c r="K123" s="182"/>
      <c r="L123" s="182"/>
      <c r="M123" s="182"/>
      <c r="N123" s="186"/>
      <c r="O123" s="187"/>
      <c r="P123" s="188"/>
    </row>
    <row r="124" spans="1:16" s="14" customFormat="1" ht="33" customHeight="1">
      <c r="B124" s="133" t="s">
        <v>248</v>
      </c>
      <c r="C124" s="134"/>
      <c r="D124" s="135"/>
      <c r="E124" s="135"/>
      <c r="F124" s="135"/>
      <c r="G124" s="136"/>
      <c r="H124" s="135"/>
      <c r="I124" s="135"/>
      <c r="J124" s="489" t="s">
        <v>249</v>
      </c>
      <c r="K124" s="489"/>
      <c r="L124" s="489"/>
      <c r="M124" s="489"/>
      <c r="N124" s="69"/>
      <c r="O124" s="69"/>
      <c r="P124" s="70"/>
    </row>
    <row r="125" spans="1:16" s="147" customFormat="1" ht="34.5" customHeight="1">
      <c r="A125" s="147">
        <v>1</v>
      </c>
      <c r="B125" s="148" t="s">
        <v>250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521" t="s">
        <v>104</v>
      </c>
      <c r="C127" s="521"/>
      <c r="D127" s="521"/>
      <c r="E127" s="521"/>
      <c r="F127" s="521"/>
      <c r="G127" s="521"/>
      <c r="H127" s="521"/>
      <c r="I127" s="521"/>
      <c r="J127" s="521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72</v>
      </c>
      <c r="C128" s="522" t="s">
        <v>105</v>
      </c>
      <c r="D128" s="522"/>
      <c r="E128" s="522"/>
      <c r="F128" s="522"/>
      <c r="G128" s="522"/>
      <c r="H128" s="522"/>
      <c r="I128" s="522"/>
      <c r="J128" s="522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495"/>
      <c r="D129" s="495"/>
      <c r="E129" s="495"/>
      <c r="F129" s="495"/>
      <c r="G129" s="495"/>
      <c r="H129" s="495"/>
      <c r="I129" s="495"/>
      <c r="J129" s="495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495"/>
      <c r="D130" s="495"/>
      <c r="E130" s="495"/>
      <c r="F130" s="495"/>
      <c r="G130" s="495"/>
      <c r="H130" s="495"/>
      <c r="I130" s="495"/>
      <c r="J130" s="495"/>
    </row>
    <row r="131" spans="1:16" s="71" customFormat="1" ht="67.5" customHeight="1">
      <c r="A131" s="161"/>
      <c r="B131" s="175" t="str">
        <f>$A$49</f>
        <v xml:space="preserve">ATOMIC BLASTER      </v>
      </c>
      <c r="C131" s="492"/>
      <c r="D131" s="493"/>
      <c r="E131" s="493"/>
      <c r="F131" s="493"/>
      <c r="G131" s="493"/>
      <c r="H131" s="493"/>
      <c r="I131" s="493"/>
      <c r="J131" s="494"/>
    </row>
    <row r="132" spans="1:16" s="71" customFormat="1" ht="67.5" customHeight="1">
      <c r="A132" s="161"/>
      <c r="B132" s="175" t="str">
        <f>$A$53</f>
        <v xml:space="preserve">OPTIC WHITE         </v>
      </c>
      <c r="C132" s="495"/>
      <c r="D132" s="495"/>
      <c r="E132" s="495"/>
      <c r="F132" s="495"/>
      <c r="G132" s="495"/>
      <c r="H132" s="495"/>
      <c r="I132" s="495"/>
      <c r="J132" s="495"/>
    </row>
    <row r="133" spans="1:16" s="71" customFormat="1" ht="32.5">
      <c r="A133" s="161"/>
      <c r="B133" s="523" t="s">
        <v>251</v>
      </c>
      <c r="C133" s="524"/>
      <c r="D133" s="524"/>
      <c r="E133" s="524"/>
      <c r="F133" s="524"/>
      <c r="G133" s="524"/>
      <c r="H133" s="524"/>
      <c r="I133" s="524"/>
      <c r="J133" s="525"/>
    </row>
    <row r="134" spans="1:16" s="71" customFormat="1" ht="32.5">
      <c r="A134" s="161"/>
      <c r="B134" s="520" t="s">
        <v>130</v>
      </c>
      <c r="C134" s="520"/>
      <c r="D134" s="162" t="s">
        <v>153</v>
      </c>
      <c r="E134" s="162" t="s">
        <v>36</v>
      </c>
      <c r="F134" s="162" t="s">
        <v>37</v>
      </c>
      <c r="G134" s="162" t="s">
        <v>38</v>
      </c>
      <c r="H134" s="162" t="s">
        <v>39</v>
      </c>
      <c r="I134" s="404" t="s">
        <v>40</v>
      </c>
      <c r="J134" s="406"/>
    </row>
    <row r="135" spans="1:16" s="71" customFormat="1" ht="93" customHeight="1">
      <c r="A135" s="161"/>
      <c r="B135" s="392" t="s">
        <v>252</v>
      </c>
      <c r="C135" s="394"/>
      <c r="D135" s="517" t="s">
        <v>253</v>
      </c>
      <c r="E135" s="518"/>
      <c r="F135" s="518"/>
      <c r="G135" s="518"/>
      <c r="H135" s="518"/>
      <c r="I135" s="518"/>
      <c r="J135" s="519"/>
    </row>
    <row r="136" spans="1:16" s="71" customFormat="1" ht="100" customHeight="1">
      <c r="A136" s="161"/>
      <c r="B136" s="468" t="s">
        <v>254</v>
      </c>
      <c r="C136" s="469"/>
      <c r="D136" s="207"/>
      <c r="E136" s="207"/>
      <c r="F136" s="207">
        <v>5.7</v>
      </c>
      <c r="G136" s="207"/>
      <c r="H136" s="207"/>
      <c r="I136" s="515"/>
      <c r="J136" s="516"/>
    </row>
    <row r="137" spans="1:16" s="71" customFormat="1" ht="69.650000000000006" customHeight="1">
      <c r="A137" s="161"/>
      <c r="B137" s="468" t="s">
        <v>255</v>
      </c>
      <c r="C137" s="469"/>
      <c r="D137" s="207"/>
      <c r="E137" s="208"/>
      <c r="F137" s="208">
        <v>16.3</v>
      </c>
      <c r="G137" s="208"/>
      <c r="H137" s="208"/>
      <c r="I137" s="515"/>
      <c r="J137" s="516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256</v>
      </c>
      <c r="C139" s="490" t="s">
        <v>115</v>
      </c>
      <c r="D139" s="490"/>
      <c r="E139" s="490"/>
      <c r="F139" s="490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257</v>
      </c>
      <c r="C140" s="17" t="s">
        <v>122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489" t="s">
        <v>126</v>
      </c>
      <c r="C142" s="489"/>
      <c r="D142" s="489"/>
      <c r="E142" s="489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258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128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5" customHeight="1">
      <c r="A145" s="147">
        <v>3</v>
      </c>
      <c r="B145" s="150" t="s">
        <v>129</v>
      </c>
      <c r="C145" s="147"/>
      <c r="D145" s="147"/>
      <c r="G145" s="71"/>
      <c r="M145" s="70"/>
      <c r="N145" s="69"/>
      <c r="O145" s="69"/>
      <c r="P145" s="70"/>
    </row>
    <row r="146" spans="1:16" s="17" customFormat="1" ht="32.5">
      <c r="A146" s="15"/>
      <c r="B146" s="72" t="s">
        <v>130</v>
      </c>
      <c r="C146" s="73" t="s">
        <v>153</v>
      </c>
      <c r="D146" s="73" t="s">
        <v>36</v>
      </c>
      <c r="E146" s="73" t="s">
        <v>37</v>
      </c>
      <c r="F146" s="73" t="s">
        <v>38</v>
      </c>
      <c r="G146" s="73" t="s">
        <v>39</v>
      </c>
      <c r="H146" s="73" t="s">
        <v>40</v>
      </c>
      <c r="J146" s="74"/>
      <c r="K146" s="75"/>
      <c r="L146" s="75"/>
      <c r="M146" s="74"/>
    </row>
    <row r="147" spans="1:16" s="17" customFormat="1" ht="32.5">
      <c r="A147" s="15"/>
      <c r="B147" s="72" t="s">
        <v>131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71">
      <c r="B148" s="163" t="s">
        <v>259</v>
      </c>
      <c r="C148" s="163" t="s">
        <v>260</v>
      </c>
      <c r="G148" s="165"/>
    </row>
    <row r="149" spans="1:16" s="164" customFormat="1" ht="71">
      <c r="B149" s="163"/>
      <c r="C149" s="163" t="s">
        <v>261</v>
      </c>
      <c r="G149" s="165"/>
    </row>
    <row r="150" spans="1:16" s="151" customFormat="1" ht="32.5">
      <c r="G150" s="152"/>
    </row>
    <row r="151" spans="1:16" s="151" customFormat="1" ht="32.5">
      <c r="G151" s="152"/>
    </row>
    <row r="152" spans="1:16" s="151" customFormat="1" ht="32.5">
      <c r="G152" s="152"/>
    </row>
    <row r="153" spans="1:16" s="151" customFormat="1" ht="32.5">
      <c r="G153" s="152"/>
    </row>
    <row r="154" spans="1:16" s="151" customFormat="1" ht="32.5">
      <c r="G154" s="152"/>
    </row>
    <row r="155" spans="1:16" s="151" customFormat="1" ht="32.5">
      <c r="G155" s="152"/>
    </row>
    <row r="156" spans="1:16" s="151" customFormat="1" ht="32.5">
      <c r="G156" s="152"/>
    </row>
    <row r="157" spans="1:16" s="151" customFormat="1" ht="32.5">
      <c r="G157" s="152"/>
    </row>
    <row r="158" spans="1:16" s="151" customFormat="1" ht="32.5">
      <c r="G158" s="152"/>
    </row>
    <row r="159" spans="1:16" s="151" customFormat="1" ht="32.5">
      <c r="G159" s="152"/>
    </row>
    <row r="160" spans="1:16" s="151" customFormat="1" ht="32.5">
      <c r="G160" s="152"/>
    </row>
    <row r="161" spans="7:7" s="151" customFormat="1" ht="32.5">
      <c r="G161" s="152"/>
    </row>
    <row r="162" spans="7:7" s="151" customFormat="1" ht="32.5">
      <c r="G162" s="152"/>
    </row>
    <row r="163" spans="7:7" s="151" customFormat="1" ht="32.5">
      <c r="G163" s="152"/>
    </row>
    <row r="164" spans="7:7" s="151" customFormat="1" ht="32.5">
      <c r="G164" s="152"/>
    </row>
    <row r="165" spans="7:7" s="151" customFormat="1" ht="32.5">
      <c r="G165" s="152"/>
    </row>
    <row r="166" spans="7:7" s="151" customFormat="1" ht="32.5">
      <c r="G166" s="152"/>
    </row>
    <row r="167" spans="7:7" s="151" customFormat="1" ht="32.5">
      <c r="G167" s="152"/>
    </row>
    <row r="168" spans="7:7" s="151" customFormat="1" ht="32.5">
      <c r="G168" s="152"/>
    </row>
    <row r="169" spans="7:7" s="151" customFormat="1" ht="32.5">
      <c r="G169" s="152"/>
    </row>
    <row r="170" spans="7:7" s="151" customFormat="1" ht="32.5">
      <c r="G170" s="152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2:J15"/>
  <sheetViews>
    <sheetView topLeftCell="A10" workbookViewId="0">
      <selection activeCell="E9" sqref="E9"/>
    </sheetView>
  </sheetViews>
  <sheetFormatPr defaultColWidth="8.81640625" defaultRowHeight="16.5"/>
  <cols>
    <col min="1" max="1" width="26.453125" style="195" customWidth="1"/>
    <col min="2" max="16384" width="8.81640625" style="195"/>
  </cols>
  <sheetData>
    <row r="12" spans="1:10" s="196" customFormat="1" ht="34" customHeight="1">
      <c r="A12" s="529" t="s">
        <v>262</v>
      </c>
      <c r="B12" s="529"/>
      <c r="C12" s="529"/>
      <c r="D12" s="529"/>
      <c r="E12" s="529"/>
      <c r="F12" s="529"/>
      <c r="G12" s="529"/>
      <c r="H12" s="529"/>
      <c r="I12" s="529"/>
      <c r="J12" s="529"/>
    </row>
    <row r="13" spans="1:10" ht="24" customHeight="1">
      <c r="A13" s="198" t="s">
        <v>130</v>
      </c>
      <c r="B13" s="198" t="s">
        <v>263</v>
      </c>
      <c r="C13" s="198" t="s">
        <v>264</v>
      </c>
      <c r="D13" s="198" t="s">
        <v>36</v>
      </c>
      <c r="E13" s="197" t="s">
        <v>37</v>
      </c>
      <c r="F13" s="198" t="s">
        <v>38</v>
      </c>
      <c r="G13" s="198" t="s">
        <v>39</v>
      </c>
      <c r="H13" s="198" t="s">
        <v>40</v>
      </c>
      <c r="I13" s="198" t="s">
        <v>154</v>
      </c>
      <c r="J13" s="198" t="s">
        <v>155</v>
      </c>
    </row>
    <row r="14" spans="1:10" s="202" customFormat="1" ht="44.5" customHeight="1">
      <c r="A14" s="199" t="s">
        <v>265</v>
      </c>
      <c r="B14" s="200">
        <f>$D$14-0.5</f>
        <v>15</v>
      </c>
      <c r="C14" s="201">
        <f>$D$14-0.5</f>
        <v>15</v>
      </c>
      <c r="D14" s="201">
        <v>15.5</v>
      </c>
      <c r="E14" s="201">
        <v>15.5</v>
      </c>
      <c r="F14" s="201">
        <f>E14+0.5</f>
        <v>16</v>
      </c>
      <c r="G14" s="201">
        <f>F14</f>
        <v>16</v>
      </c>
      <c r="H14" s="201">
        <f>$G$14+0.5</f>
        <v>16.5</v>
      </c>
      <c r="I14" s="200">
        <f>$G$14+0.5</f>
        <v>16.5</v>
      </c>
      <c r="J14" s="200">
        <f>$G$14+0.5</f>
        <v>16.5</v>
      </c>
    </row>
    <row r="15" spans="1:10" s="202" customFormat="1" ht="44.5" customHeight="1">
      <c r="A15" s="199" t="s">
        <v>266</v>
      </c>
      <c r="B15" s="200">
        <f>$D$15-0.3</f>
        <v>4.7</v>
      </c>
      <c r="C15" s="201">
        <f>$D$15-0.3</f>
        <v>4.7</v>
      </c>
      <c r="D15" s="201">
        <v>5</v>
      </c>
      <c r="E15" s="201">
        <v>5</v>
      </c>
      <c r="F15" s="201">
        <f>E15+0.3</f>
        <v>5.3</v>
      </c>
      <c r="G15" s="201">
        <f>F15</f>
        <v>5.3</v>
      </c>
      <c r="H15" s="201">
        <f>$G$15+0.3</f>
        <v>5.6</v>
      </c>
      <c r="I15" s="200">
        <f t="shared" ref="I15:J15" si="0">$G$15+0.3</f>
        <v>5.6</v>
      </c>
      <c r="J15" s="200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79"/>
    <col min="18" max="18" width="80.1796875" style="79" customWidth="1"/>
    <col min="19" max="16384" width="9.17968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143</v>
      </c>
      <c r="C1" s="82" t="s">
        <v>267</v>
      </c>
      <c r="D1" s="530" t="s">
        <v>268</v>
      </c>
      <c r="E1" s="530"/>
      <c r="F1" s="530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269</v>
      </c>
      <c r="C2" s="87" t="s">
        <v>270</v>
      </c>
      <c r="D2" s="531" t="s">
        <v>271</v>
      </c>
      <c r="E2" s="531"/>
      <c r="F2" s="531"/>
      <c r="G2" s="531"/>
      <c r="H2" s="531"/>
      <c r="I2" s="532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272</v>
      </c>
      <c r="B3" s="89" t="s">
        <v>273</v>
      </c>
      <c r="C3" s="89" t="s">
        <v>274</v>
      </c>
      <c r="D3" s="90" t="s">
        <v>37</v>
      </c>
      <c r="E3" s="90" t="s">
        <v>38</v>
      </c>
      <c r="F3" s="90" t="s">
        <v>39</v>
      </c>
      <c r="G3" s="90" t="s">
        <v>40</v>
      </c>
      <c r="H3" s="90" t="s">
        <v>41</v>
      </c>
      <c r="I3" s="91" t="s">
        <v>275</v>
      </c>
      <c r="J3" s="92"/>
      <c r="K3" s="92"/>
    </row>
    <row r="4" spans="1:25" s="99" customFormat="1" ht="27" customHeight="1">
      <c r="A4" s="94">
        <v>1</v>
      </c>
      <c r="B4" s="95" t="s">
        <v>276</v>
      </c>
      <c r="C4" s="95" t="s">
        <v>277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278</v>
      </c>
      <c r="J4" s="98"/>
      <c r="K4" s="98"/>
    </row>
    <row r="5" spans="1:25" s="99" customFormat="1" ht="27" customHeight="1">
      <c r="A5" s="94">
        <v>2</v>
      </c>
      <c r="B5" s="95" t="s">
        <v>279</v>
      </c>
      <c r="C5" s="95" t="s">
        <v>280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278</v>
      </c>
      <c r="J5" s="98"/>
      <c r="K5" s="98"/>
    </row>
    <row r="6" spans="1:25" s="99" customFormat="1" ht="27" customHeight="1">
      <c r="A6" s="94">
        <v>3</v>
      </c>
      <c r="B6" s="80" t="s">
        <v>281</v>
      </c>
      <c r="C6" s="80" t="s">
        <v>282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278</v>
      </c>
      <c r="J6" s="98"/>
      <c r="K6" s="98"/>
    </row>
    <row r="7" spans="1:25" s="99" customFormat="1" ht="27" customHeight="1">
      <c r="A7" s="94">
        <v>4</v>
      </c>
      <c r="B7" s="80" t="s">
        <v>283</v>
      </c>
      <c r="C7" s="80" t="s">
        <v>284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278</v>
      </c>
      <c r="J7" s="98"/>
      <c r="K7" s="98"/>
    </row>
    <row r="8" spans="1:25" s="99" customFormat="1" ht="27" customHeight="1">
      <c r="A8" s="94">
        <v>5</v>
      </c>
      <c r="B8" s="80" t="s">
        <v>167</v>
      </c>
      <c r="C8" s="80" t="s">
        <v>168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285</v>
      </c>
      <c r="J8" s="98"/>
      <c r="K8" s="98"/>
    </row>
    <row r="9" spans="1:25" s="99" customFormat="1" ht="27" customHeight="1">
      <c r="A9" s="94">
        <v>6</v>
      </c>
      <c r="B9" s="80" t="s">
        <v>286</v>
      </c>
      <c r="C9" s="80" t="s">
        <v>287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278</v>
      </c>
      <c r="J9" s="98"/>
      <c r="K9" s="98"/>
    </row>
    <row r="10" spans="1:25" s="99" customFormat="1" ht="27" customHeight="1">
      <c r="A10" s="94">
        <v>7</v>
      </c>
      <c r="B10" s="80" t="s">
        <v>288</v>
      </c>
      <c r="C10" s="80" t="s">
        <v>180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278</v>
      </c>
      <c r="J10" s="98"/>
      <c r="K10" s="98"/>
    </row>
    <row r="11" spans="1:25" s="99" customFormat="1" ht="27" customHeight="1">
      <c r="A11" s="94">
        <v>8</v>
      </c>
      <c r="B11" s="80" t="s">
        <v>289</v>
      </c>
      <c r="C11" s="80" t="s">
        <v>182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290</v>
      </c>
      <c r="C12" s="80" t="s">
        <v>166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285</v>
      </c>
      <c r="J12" s="98"/>
      <c r="K12" s="98"/>
    </row>
    <row r="13" spans="1:25" s="99" customFormat="1" ht="27" customHeight="1">
      <c r="A13" s="94">
        <v>10</v>
      </c>
      <c r="B13" s="80" t="s">
        <v>291</v>
      </c>
      <c r="C13" s="80" t="s">
        <v>292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285</v>
      </c>
      <c r="J13" s="98"/>
      <c r="K13" s="98"/>
    </row>
    <row r="14" spans="1:25" s="99" customFormat="1" ht="27" customHeight="1">
      <c r="A14" s="94">
        <v>11</v>
      </c>
      <c r="B14" s="80" t="s">
        <v>293</v>
      </c>
      <c r="C14" s="80" t="s">
        <v>294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295</v>
      </c>
      <c r="C15" s="80" t="s">
        <v>184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296</v>
      </c>
      <c r="C16" s="80" t="s">
        <v>297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298</v>
      </c>
      <c r="C17" s="104" t="s">
        <v>299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2b5f02d8b8a43ffa0858a10ac1deca57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1d701c6042d3886e8ead8bc1cb08d60f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66250A-0116-428D-8F39-5EEBEA5707B1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84011B6A-6233-4DE6-807C-D93BBDFBF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A2BEFE-87CA-45E6-AE20-51D1B55A1E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1. CUTTING</vt:lpstr>
      <vt:lpstr>2. TRIM</vt:lpstr>
      <vt:lpstr>BTS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BTS!Print_Area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Sen Huynh Thi</cp:lastModifiedBy>
  <cp:revision/>
  <cp:lastPrinted>2024-06-14T08:50:45Z</cp:lastPrinted>
  <dcterms:created xsi:type="dcterms:W3CDTF">2016-05-06T01:47:29Z</dcterms:created>
  <dcterms:modified xsi:type="dcterms:W3CDTF">2024-06-27T04:21:54Z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