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KSUBI/SP26/1-SAMPLE/2-STYLE-FILE/3. CUTTING DOCKET/1ST PROTO/"/>
    </mc:Choice>
  </mc:AlternateContent>
  <xr:revisionPtr revIDLastSave="731" documentId="11_8BB62CC7C0E939849B54486ED1EEB34EA11B0B1C" xr6:coauthVersionLast="47" xr6:coauthVersionMax="47" xr10:uidLastSave="{01CA4667-D193-4FAD-9B12-F8B337865F8A}"/>
  <bookViews>
    <workbookView xWindow="-120" yWindow="-120" windowWidth="20730" windowHeight="11040" tabRatio="858" activeTab="2" xr2:uid="{00000000-000D-0000-FFFF-FFFF00000000}"/>
  </bookViews>
  <sheets>
    <sheet name="1. CUTTING DOCKET" sheetId="1" r:id="rId1"/>
    <sheet name="2. TRIM CARD" sheetId="5" r:id="rId2"/>
    <sheet name="bts" sheetId="43" r:id="rId3"/>
  </sheets>
  <externalReferences>
    <externalReference r:id="rId4"/>
    <externalReference r:id="rId5"/>
    <externalReference r:id="rId6"/>
  </externalReferences>
  <definedNames>
    <definedName name="_Fill" localSheetId="1" hidden="1">#REF!</definedName>
    <definedName name="_Fill" hidden="1">#REF!</definedName>
    <definedName name="_xlnm._FilterDatabase" localSheetId="0" hidden="1">'1. CUTTING DOCKET'!$A$78:$U$78</definedName>
    <definedName name="INTERNAL_INVOICE">[1]UN!#REF!</definedName>
    <definedName name="KKKKK">[1]UN!#REF!</definedName>
    <definedName name="_xlnm.Print_Area" localSheetId="0">'1. CUTTING DOCKET'!$A$1:$Q$130</definedName>
    <definedName name="_xlnm.Print_Area" localSheetId="1">'2. TRIM CARD'!$A$1:$C$24</definedName>
    <definedName name="_xlnm.Print_Area" localSheetId="2">bts!$A$1:$R$117</definedName>
    <definedName name="_xlnm.Print_Titles" localSheetId="0">'1. CUTTING DOCKET'!$1:$15</definedName>
    <definedName name="_xlnm.Print_Titles" localSheetId="1">'2. TRIM CARD'!$1:$5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1" i="43" l="1"/>
  <c r="O61" i="43" s="1"/>
  <c r="P61" i="43" s="1"/>
  <c r="L61" i="43"/>
  <c r="K61" i="43" s="1"/>
  <c r="N59" i="43"/>
  <c r="O59" i="43" s="1"/>
  <c r="P59" i="43" s="1"/>
  <c r="L59" i="43"/>
  <c r="K59" i="43" s="1"/>
  <c r="N57" i="43"/>
  <c r="O57" i="43" s="1"/>
  <c r="P57" i="43" s="1"/>
  <c r="L57" i="43"/>
  <c r="K57" i="43" s="1"/>
  <c r="N55" i="43"/>
  <c r="O55" i="43" s="1"/>
  <c r="P55" i="43" s="1"/>
  <c r="L55" i="43"/>
  <c r="K55" i="43" s="1"/>
  <c r="O53" i="43"/>
  <c r="P53" i="43" s="1"/>
  <c r="N53" i="43"/>
  <c r="L53" i="43"/>
  <c r="K53" i="43" s="1"/>
  <c r="N51" i="43"/>
  <c r="O51" i="43" s="1"/>
  <c r="P51" i="43" s="1"/>
  <c r="L51" i="43"/>
  <c r="K51" i="43"/>
  <c r="O49" i="43"/>
  <c r="P49" i="43" s="1"/>
  <c r="N49" i="43"/>
  <c r="L49" i="43"/>
  <c r="K49" i="43" s="1"/>
  <c r="N47" i="43"/>
  <c r="O47" i="43" s="1"/>
  <c r="P47" i="43" s="1"/>
  <c r="L47" i="43"/>
  <c r="K47" i="43"/>
  <c r="N45" i="43"/>
  <c r="O45" i="43" s="1"/>
  <c r="P45" i="43" s="1"/>
  <c r="L45" i="43"/>
  <c r="K45" i="43" s="1"/>
  <c r="N43" i="43"/>
  <c r="O43" i="43" s="1"/>
  <c r="P43" i="43" s="1"/>
  <c r="L43" i="43"/>
  <c r="K43" i="43" s="1"/>
  <c r="N41" i="43"/>
  <c r="O41" i="43" s="1"/>
  <c r="P41" i="43" s="1"/>
  <c r="L41" i="43"/>
  <c r="K41" i="43" s="1"/>
  <c r="N39" i="43"/>
  <c r="O39" i="43" s="1"/>
  <c r="P39" i="43" s="1"/>
  <c r="L39" i="43"/>
  <c r="K39" i="43" s="1"/>
  <c r="O37" i="43"/>
  <c r="P37" i="43" s="1"/>
  <c r="N37" i="43"/>
  <c r="L37" i="43"/>
  <c r="K37" i="43" s="1"/>
  <c r="N35" i="43"/>
  <c r="O35" i="43" s="1"/>
  <c r="P35" i="43" s="1"/>
  <c r="L35" i="43"/>
  <c r="K35" i="43"/>
  <c r="O33" i="43"/>
  <c r="P33" i="43" s="1"/>
  <c r="N33" i="43"/>
  <c r="L33" i="43"/>
  <c r="K33" i="43" s="1"/>
  <c r="N31" i="43"/>
  <c r="O31" i="43" s="1"/>
  <c r="P31" i="43" s="1"/>
  <c r="L31" i="43"/>
  <c r="K31" i="43"/>
  <c r="N29" i="43"/>
  <c r="O29" i="43" s="1"/>
  <c r="P29" i="43" s="1"/>
  <c r="L29" i="43"/>
  <c r="K29" i="43" s="1"/>
  <c r="N27" i="43"/>
  <c r="O27" i="43" s="1"/>
  <c r="P27" i="43" s="1"/>
  <c r="L27" i="43"/>
  <c r="K27" i="43" s="1"/>
  <c r="N25" i="43"/>
  <c r="O25" i="43" s="1"/>
  <c r="P25" i="43" s="1"/>
  <c r="L25" i="43"/>
  <c r="K25" i="43"/>
  <c r="N23" i="43"/>
  <c r="O23" i="43" s="1"/>
  <c r="P23" i="43" s="1"/>
  <c r="L23" i="43"/>
  <c r="K23" i="43" s="1"/>
  <c r="N21" i="43"/>
  <c r="O21" i="43" s="1"/>
  <c r="P21" i="43" s="1"/>
  <c r="L21" i="43"/>
  <c r="K21" i="43" s="1"/>
  <c r="N19" i="43"/>
  <c r="O19" i="43" s="1"/>
  <c r="P19" i="43" s="1"/>
  <c r="L19" i="43"/>
  <c r="K19" i="43"/>
  <c r="C13" i="5"/>
  <c r="A12" i="5"/>
  <c r="A11" i="5"/>
  <c r="B11" i="5"/>
  <c r="C11" i="5"/>
  <c r="C9" i="5"/>
  <c r="A10" i="5"/>
  <c r="B9" i="5"/>
  <c r="B60" i="1"/>
  <c r="B59" i="1"/>
  <c r="A9" i="5" s="1"/>
  <c r="A21" i="5" l="1"/>
  <c r="A81" i="1"/>
  <c r="B23" i="5"/>
  <c r="A23" i="5"/>
  <c r="A82" i="1"/>
  <c r="K19" i="1"/>
  <c r="L19" i="1"/>
  <c r="H19" i="1"/>
  <c r="A14" i="5" l="1"/>
  <c r="L79" i="1"/>
  <c r="L92" i="1" l="1"/>
  <c r="L91" i="1"/>
  <c r="H21" i="1" l="1"/>
  <c r="A8" i="5"/>
  <c r="C2" i="5" l="1"/>
  <c r="A86" i="1" l="1"/>
  <c r="A87" i="1"/>
  <c r="A88" i="1"/>
  <c r="A89" i="1"/>
  <c r="A90" i="1"/>
  <c r="A91" i="1"/>
  <c r="A92" i="1"/>
  <c r="A93" i="1"/>
  <c r="A85" i="1" l="1"/>
  <c r="L93" i="1"/>
  <c r="B21" i="5" l="1"/>
  <c r="A19" i="5"/>
  <c r="B19" i="5"/>
  <c r="C18" i="5"/>
  <c r="C17" i="5"/>
  <c r="A13" i="5"/>
  <c r="B7" i="5"/>
  <c r="C5" i="5"/>
  <c r="C4" i="5"/>
  <c r="C3" i="5"/>
  <c r="B17" i="5"/>
  <c r="A17" i="5"/>
  <c r="A16" i="5"/>
  <c r="C15" i="5"/>
  <c r="B15" i="5"/>
  <c r="A15" i="5"/>
  <c r="B13" i="5"/>
  <c r="B5" i="5"/>
  <c r="B6" i="5" s="1"/>
  <c r="B4" i="5"/>
  <c r="A4" i="5"/>
  <c r="B3" i="5"/>
  <c r="A3" i="5"/>
  <c r="B2" i="5"/>
  <c r="A2" i="5"/>
  <c r="I21" i="1"/>
  <c r="I53" i="1" s="1"/>
  <c r="F129" i="1" s="1"/>
  <c r="I25" i="1"/>
  <c r="I27" i="1" s="1"/>
  <c r="I31" i="1"/>
  <c r="I33" i="1" s="1"/>
  <c r="I37" i="1"/>
  <c r="I39" i="1" s="1"/>
  <c r="I43" i="1"/>
  <c r="I45" i="1" s="1"/>
  <c r="I49" i="1"/>
  <c r="I51" i="1" s="1"/>
  <c r="J21" i="1"/>
  <c r="J53" i="1" s="1"/>
  <c r="G129" i="1" s="1"/>
  <c r="K21" i="1"/>
  <c r="K53" i="1" s="1"/>
  <c r="H129" i="1" s="1"/>
  <c r="J25" i="1"/>
  <c r="J27" i="1" s="1"/>
  <c r="K25" i="1"/>
  <c r="K27" i="1" s="1"/>
  <c r="J31" i="1"/>
  <c r="J33" i="1" s="1"/>
  <c r="K31" i="1"/>
  <c r="K33" i="1" s="1"/>
  <c r="J37" i="1"/>
  <c r="J39" i="1" s="1"/>
  <c r="K37" i="1"/>
  <c r="K39" i="1" s="1"/>
  <c r="J43" i="1"/>
  <c r="J45" i="1" s="1"/>
  <c r="K43" i="1"/>
  <c r="K45" i="1" s="1"/>
  <c r="J49" i="1"/>
  <c r="J51" i="1" s="1"/>
  <c r="K49" i="1"/>
  <c r="K51" i="1" s="1"/>
  <c r="A80" i="1" l="1"/>
  <c r="L21" i="1"/>
  <c r="L53" i="1" s="1"/>
  <c r="I129" i="1" s="1"/>
  <c r="H53" i="1"/>
  <c r="E129" i="1" s="1"/>
  <c r="P51" i="1" l="1"/>
  <c r="O51" i="1"/>
  <c r="N51" i="1"/>
  <c r="Q50" i="1"/>
  <c r="M49" i="1"/>
  <c r="M51" i="1" s="1"/>
  <c r="L49" i="1"/>
  <c r="L51" i="1" s="1"/>
  <c r="H49" i="1"/>
  <c r="H51" i="1" s="1"/>
  <c r="G49" i="1"/>
  <c r="G51" i="1" s="1"/>
  <c r="F49" i="1"/>
  <c r="P45" i="1"/>
  <c r="O45" i="1"/>
  <c r="N45" i="1"/>
  <c r="Q44" i="1"/>
  <c r="M43" i="1"/>
  <c r="M45" i="1" s="1"/>
  <c r="L43" i="1"/>
  <c r="L45" i="1" s="1"/>
  <c r="H43" i="1"/>
  <c r="H45" i="1" s="1"/>
  <c r="G43" i="1"/>
  <c r="G45" i="1" s="1"/>
  <c r="F43" i="1"/>
  <c r="F45" i="1" s="1"/>
  <c r="P39" i="1"/>
  <c r="O39" i="1"/>
  <c r="N39" i="1"/>
  <c r="Q38" i="1"/>
  <c r="M37" i="1"/>
  <c r="M39" i="1" s="1"/>
  <c r="L37" i="1"/>
  <c r="L39" i="1" s="1"/>
  <c r="H37" i="1"/>
  <c r="H39" i="1" s="1"/>
  <c r="G37" i="1"/>
  <c r="G39" i="1" s="1"/>
  <c r="F37" i="1"/>
  <c r="P33" i="1"/>
  <c r="O33" i="1"/>
  <c r="N33" i="1"/>
  <c r="Q32" i="1"/>
  <c r="M31" i="1"/>
  <c r="M33" i="1" s="1"/>
  <c r="L31" i="1"/>
  <c r="L33" i="1" s="1"/>
  <c r="H31" i="1"/>
  <c r="H33" i="1" s="1"/>
  <c r="G31" i="1"/>
  <c r="G33" i="1" s="1"/>
  <c r="F31" i="1"/>
  <c r="P27" i="1"/>
  <c r="O27" i="1"/>
  <c r="N27" i="1"/>
  <c r="Q26" i="1"/>
  <c r="M25" i="1"/>
  <c r="M27" i="1" s="1"/>
  <c r="L25" i="1"/>
  <c r="L27" i="1" s="1"/>
  <c r="H25" i="1"/>
  <c r="H27" i="1" s="1"/>
  <c r="G25" i="1"/>
  <c r="G27" i="1" s="1"/>
  <c r="F25" i="1"/>
  <c r="Q37" i="1" l="1"/>
  <c r="Q31" i="1"/>
  <c r="Q49" i="1"/>
  <c r="F51" i="1"/>
  <c r="Q25" i="1"/>
  <c r="Q43" i="1"/>
  <c r="F39" i="1"/>
  <c r="F33" i="1"/>
  <c r="F27" i="1"/>
  <c r="A74" i="1" l="1"/>
  <c r="A71" i="1"/>
  <c r="E72" i="1" s="1"/>
  <c r="B72" i="1"/>
  <c r="C129" i="1"/>
  <c r="J129" i="1" l="1"/>
  <c r="D129" i="1" l="1"/>
  <c r="K129" i="1" s="1"/>
  <c r="C49" i="1"/>
  <c r="D43" i="1"/>
  <c r="D45" i="1" s="1"/>
  <c r="C43" i="1"/>
  <c r="Q42" i="1"/>
  <c r="Q45" i="1" s="1"/>
  <c r="G72" i="1" l="1"/>
  <c r="I72" i="1" s="1"/>
  <c r="J72" i="1" s="1"/>
  <c r="Q20" i="1" l="1"/>
  <c r="A79" i="1" l="1"/>
  <c r="C37" i="1" l="1"/>
  <c r="C31" i="1"/>
  <c r="C25" i="1" l="1"/>
  <c r="E64" i="1" l="1"/>
  <c r="Q18" i="1" l="1"/>
  <c r="B75" i="1" l="1"/>
  <c r="B69" i="1"/>
  <c r="B66" i="1"/>
  <c r="B63" i="1"/>
  <c r="D49" i="1" l="1"/>
  <c r="D51" i="1" s="1"/>
  <c r="Q48" i="1"/>
  <c r="Q51" i="1" s="1"/>
  <c r="D37" i="1"/>
  <c r="D39" i="1" s="1"/>
  <c r="Q36" i="1"/>
  <c r="Q39" i="1" s="1"/>
  <c r="D31" i="1"/>
  <c r="D33" i="1" s="1"/>
  <c r="E73" i="1" l="1"/>
  <c r="A65" i="1"/>
  <c r="E75" i="1"/>
  <c r="E76" i="1" s="1"/>
  <c r="E69" i="1"/>
  <c r="E70" i="1" s="1"/>
  <c r="A68" i="1"/>
  <c r="E66" i="1"/>
  <c r="G73" i="1" l="1"/>
  <c r="I73" i="1" s="1"/>
  <c r="J73" i="1" s="1"/>
  <c r="G75" i="1"/>
  <c r="G69" i="1"/>
  <c r="I69" i="1" s="1"/>
  <c r="J69" i="1" s="1"/>
  <c r="G76" i="1" l="1"/>
  <c r="I76" i="1" s="1"/>
  <c r="J76" i="1" s="1"/>
  <c r="M76" i="1" s="1"/>
  <c r="I75" i="1"/>
  <c r="J75" i="1" s="1"/>
  <c r="M73" i="1"/>
  <c r="M72" i="1"/>
  <c r="M75" i="1" l="1"/>
  <c r="B58" i="1" l="1"/>
  <c r="D25" i="1" l="1"/>
  <c r="D27" i="1" s="1"/>
  <c r="Q24" i="1"/>
  <c r="Q27" i="1" s="1"/>
  <c r="E67" i="1" l="1"/>
  <c r="G63" i="1" l="1"/>
  <c r="I63" i="1" s="1"/>
  <c r="J63" i="1" s="1"/>
  <c r="G64" i="1" l="1"/>
  <c r="I64" i="1" l="1"/>
  <c r="J64" i="1" s="1"/>
  <c r="M63" i="1"/>
  <c r="M64" i="1" l="1"/>
  <c r="Q30" i="1"/>
  <c r="Q33" i="1" s="1"/>
  <c r="G66" i="1" l="1"/>
  <c r="I66" i="1" s="1"/>
  <c r="J66" i="1" s="1"/>
  <c r="G67" i="1" l="1"/>
  <c r="I67" i="1" s="1"/>
  <c r="J67" i="1" s="1"/>
  <c r="G70" i="1"/>
  <c r="I70" i="1" s="1"/>
  <c r="J70" i="1" s="1"/>
  <c r="M69" i="1" l="1"/>
  <c r="M67" i="1"/>
  <c r="M66" i="1"/>
  <c r="M70" i="1"/>
  <c r="D19" i="1" l="1"/>
  <c r="D21" i="1" s="1"/>
  <c r="H81" i="1" s="1"/>
  <c r="Q19" i="1"/>
  <c r="B99" i="1" l="1"/>
  <c r="H82" i="1"/>
  <c r="Q21" i="1"/>
  <c r="C6" i="5"/>
  <c r="H88" i="1"/>
  <c r="H91" i="1"/>
  <c r="H90" i="1"/>
  <c r="H86" i="1"/>
  <c r="H87" i="1"/>
  <c r="H89" i="1"/>
  <c r="H92" i="1"/>
  <c r="H85" i="1"/>
  <c r="H93" i="1"/>
  <c r="H80" i="1"/>
  <c r="A57" i="1"/>
  <c r="H79" i="1"/>
  <c r="B122" i="1"/>
  <c r="B109" i="1"/>
  <c r="K82" i="1" l="1"/>
  <c r="M82" i="1" s="1"/>
  <c r="O82" i="1" s="1"/>
  <c r="G60" i="1"/>
  <c r="I60" i="1" s="1"/>
  <c r="G59" i="1"/>
  <c r="I59" i="1" s="1"/>
  <c r="K81" i="1"/>
  <c r="M81" i="1" s="1"/>
  <c r="O81" i="1" s="1"/>
  <c r="K86" i="1"/>
  <c r="M86" i="1" s="1"/>
  <c r="O86" i="1" s="1"/>
  <c r="K88" i="1"/>
  <c r="M88" i="1" s="1"/>
  <c r="O88" i="1" s="1"/>
  <c r="K79" i="1"/>
  <c r="M79" i="1" s="1"/>
  <c r="O79" i="1" s="1"/>
  <c r="K89" i="1"/>
  <c r="M89" i="1" s="1"/>
  <c r="O89" i="1" s="1"/>
  <c r="K87" i="1"/>
  <c r="M87" i="1" s="1"/>
  <c r="O87" i="1" s="1"/>
  <c r="K90" i="1"/>
  <c r="M90" i="1" s="1"/>
  <c r="O90" i="1" s="1"/>
  <c r="Q53" i="1"/>
  <c r="K80" i="1"/>
  <c r="M80" i="1" s="1"/>
  <c r="O80" i="1" s="1"/>
  <c r="K93" i="1"/>
  <c r="M93" i="1" s="1"/>
  <c r="O93" i="1" s="1"/>
  <c r="K91" i="1"/>
  <c r="M91" i="1" s="1"/>
  <c r="O91" i="1" s="1"/>
  <c r="K85" i="1"/>
  <c r="M85" i="1" s="1"/>
  <c r="O85" i="1" s="1"/>
  <c r="K92" i="1"/>
  <c r="M92" i="1" s="1"/>
  <c r="O92" i="1" s="1"/>
  <c r="C109" i="1"/>
  <c r="C122" i="1"/>
  <c r="G58" i="1"/>
  <c r="J59" i="1" l="1"/>
  <c r="M59" i="1" s="1"/>
  <c r="J60" i="1"/>
  <c r="M60" i="1" s="1"/>
  <c r="I58" i="1"/>
  <c r="J58" i="1" s="1"/>
  <c r="XFD92" i="1"/>
  <c r="G61" i="1"/>
  <c r="I61" i="1" s="1"/>
  <c r="J61" i="1" s="1"/>
  <c r="M61" i="1" l="1"/>
  <c r="M58" i="1"/>
</calcChain>
</file>

<file path=xl/sharedStrings.xml><?xml version="1.0" encoding="utf-8"?>
<sst xmlns="http://schemas.openxmlformats.org/spreadsheetml/2006/main" count="486" uniqueCount="247">
  <si>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</si>
  <si>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</si>
  <si>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</si>
  <si>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</si>
  <si>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</si>
  <si>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</si>
  <si>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</si>
  <si>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</si>
  <si>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</si>
  <si>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</si>
  <si>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</si>
  <si>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</si>
  <si>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</si>
  <si>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</si>
  <si>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</si>
  <si>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</si>
  <si>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</si>
  <si>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</si>
  <si>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</si>
  <si>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</si>
  <si>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</si>
  <si>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</si>
  <si>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</si>
  <si>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</si>
  <si>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</si>
  <si>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</si>
  <si>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</si>
  <si>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</si>
  <si>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</si>
  <si>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</si>
  <si>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</si>
  <si>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</si>
  <si>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</si>
  <si>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</si>
  <si>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</si>
  <si>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SỐ LƯỢNG CẦN CẤP CHO TỔ CẮT (GROSS)</t>
  </si>
  <si>
    <t>WHITE</t>
  </si>
  <si>
    <t>BLACK</t>
  </si>
  <si>
    <t xml:space="preserve">THÀNH PHẦN VẢI: 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</si>
  <si>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</si>
  <si>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</si>
  <si>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</si>
  <si>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</si>
  <si>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</si>
  <si>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</si>
  <si>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</si>
  <si>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</si>
  <si>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</si>
  <si>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</si>
  <si>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-CÁCH MAY THEO NHƯ TÀI LIỆU ĐÍNH KÈM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</si>
  <si>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</si>
  <si>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</si>
  <si>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</si>
  <si>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</si>
  <si>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</si>
  <si>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</si>
  <si>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</si>
  <si>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</si>
  <si>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</si>
  <si>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</si>
  <si>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</si>
  <si>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</si>
  <si>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</si>
  <si>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</si>
  <si>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</si>
  <si>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</si>
  <si>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</si>
  <si>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</si>
  <si>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</si>
  <si>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</si>
  <si>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</si>
  <si>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</si>
  <si>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</si>
  <si>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</si>
  <si>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t>CLEAR</t>
  </si>
  <si>
    <t xml:space="preserve">TẤM LÓT 58X38CM </t>
  </si>
  <si>
    <t>VẢI CHÍNH</t>
  </si>
  <si>
    <t>GRAND TOTAL:</t>
  </si>
  <si>
    <t>SỐ LƯỢNG CẦN CẤP CHO TEST INHOUSE</t>
  </si>
  <si>
    <t>SỐ LƯỢNG CẦN CẤP CHO TEST OUTSOURCE</t>
  </si>
  <si>
    <t>LỖI VẢI (DEFECT)
+ ĐẦU KHÚC</t>
  </si>
  <si>
    <t>XS</t>
  </si>
  <si>
    <t>THÙNG CARTON BOX 60X40X30CM</t>
  </si>
  <si>
    <t xml:space="preserve">CM20 1X1RIB  100% COTTON 260GSM </t>
  </si>
  <si>
    <t>BO CỔ</t>
  </si>
  <si>
    <t>3XL</t>
  </si>
  <si>
    <t>DUYỆT HÌNH IN THEO</t>
  </si>
  <si>
    <t>2XL</t>
  </si>
  <si>
    <t>GIẤY CHỐNG ẨM A4 (TISSUE PAPER)</t>
  </si>
  <si>
    <t>BAO NYLON 100X120CM</t>
  </si>
  <si>
    <t>WHITE OVO STANDARD</t>
  </si>
  <si>
    <t>SHIPPING SAMPLE REQUIRED</t>
  </si>
  <si>
    <t>WHISPER WHITE</t>
  </si>
  <si>
    <t>FLINT STONE</t>
  </si>
  <si>
    <t>BRONZE GREEN</t>
  </si>
  <si>
    <t>WILD GINGER</t>
  </si>
  <si>
    <t>M-0324-KT-5141</t>
  </si>
  <si>
    <t>2XS</t>
  </si>
  <si>
    <t xml:space="preserve">-OVFW24P0456004T00K LOT 0743/3 ÁNH A CẤP 54M </t>
  </si>
  <si>
    <t>-OVFW24P0456010T00K LOT 1502/4 CẤP 27M</t>
  </si>
  <si>
    <t>-OVFW24P0456012T00K LOT 1501/4 ÁNH A CẤP 27M</t>
  </si>
  <si>
    <t xml:space="preserve">-OVFW24P0456006T00K LOT 0716/4 ÁNH A CẤP 15M TRIỆT TIÊU
OVFW24P0456006T00K LOT 0715/4 ÁNH A CẤP 26M </t>
  </si>
  <si>
    <t>-OVFW24P0456008T00K LOT 0309/4 ÁNH A CẤP 17M TRIỆT TIÊU
-OVFW24P0456007T00K LOT 0310/4 ÁNH A CẤP 24M</t>
  </si>
  <si>
    <t>-OVFW24P0456003T00K LOT 0743/3 ÁNH A CẤP 795M</t>
  </si>
  <si>
    <t>-OVFW24P0456005T00K LOT 0716/4 ÁNH A CẤP 74MM
-OVFW24P0456005T00K LOT 0715/4 ÁNH A CẤP 530MM</t>
  </si>
  <si>
    <t>-OVFW24P0456007T00K LOT 0309/4 ÁNH A CẤP 149M
-OVFW24P0456007T00K LOT 0310/4 ÁNH A CẤP 445M</t>
  </si>
  <si>
    <t>-OVFW24P0456009T00K LOT 1502/4 ÁNH A CẤP 400M</t>
  </si>
  <si>
    <t>-OVFW24P0456011T00K LOT 1501/4 ÁNH A CẤP 399M</t>
  </si>
  <si>
    <t xml:space="preserve">CHỈ 40/2 MAY CHÍNH + VẮT SỔ </t>
  </si>
  <si>
    <t>THÔNG TIN ĐỊNH VỊ HÌNH IN</t>
  </si>
  <si>
    <t>DUYỆT GARMENT WASH  THEO</t>
  </si>
  <si>
    <t>CHỈ MAY CHÍNH</t>
  </si>
  <si>
    <t>SS TEE</t>
  </si>
  <si>
    <t>177CM</t>
  </si>
  <si>
    <t>0cm</t>
  </si>
  <si>
    <t>MER - CHI/OANH - EXT : 210</t>
  </si>
  <si>
    <t>THẺ BÀI</t>
  </si>
  <si>
    <t>SET</t>
  </si>
  <si>
    <t>T25-0013</t>
  </si>
  <si>
    <t>T25-0015</t>
  </si>
  <si>
    <t>STICKER DÁN THẺ BÀI - 4CM RỘNG X 5CM CAO</t>
  </si>
  <si>
    <t>WHITE/BLACK</t>
  </si>
  <si>
    <t>STICKER TRÒN DÁN NGOÀI BAO NYLON - 3CM RỘNG</t>
  </si>
  <si>
    <t xml:space="preserve">T25-0018 </t>
  </si>
  <si>
    <t>BAO NYLON - 330MM RỘNG  X  465MM CAO</t>
  </si>
  <si>
    <t>T25-0020</t>
  </si>
  <si>
    <t xml:space="preserve">THÊU : </t>
  </si>
  <si>
    <t>STICKER DÁN THẺ NGOÀI NYLON  - 4CM RỘNG X 5CM CAO</t>
  </si>
  <si>
    <t>DUYỆT MÀU SẮC VÀ CHẤT LƯỢNG NHƯ TRÊN MOCKUP DỰ KIẾN CHUYỂN 23/09/2024</t>
  </si>
  <si>
    <t>HẠ CỔ SAU</t>
  </si>
  <si>
    <t>KHÔNG WASH</t>
  </si>
  <si>
    <t>SAMPLING</t>
  </si>
  <si>
    <t>NHÃN THÀNH PHẦN</t>
  </si>
  <si>
    <t>10.5CM</t>
  </si>
  <si>
    <r>
      <t>IN :</t>
    </r>
    <r>
      <rPr>
        <b/>
        <sz val="55"/>
        <rFont val="Muli"/>
      </rPr>
      <t xml:space="preserve"> </t>
    </r>
  </si>
  <si>
    <t xml:space="preserve"> </t>
  </si>
  <si>
    <t xml:space="preserve"> BO CỔ</t>
  </si>
  <si>
    <t>K06  SP26  S2840</t>
  </si>
  <si>
    <t>THAM KHẢO CÁCH MAY: NHƯ TÀI LIỆU ĐÍNH KÈM</t>
  </si>
  <si>
    <t>SP26-SAMPLING</t>
  </si>
  <si>
    <t>KSUBI</t>
  </si>
  <si>
    <t>BLACK/WHITE</t>
  </si>
  <si>
    <t>DÂY TAPE KL-001</t>
  </si>
  <si>
    <t>DUYỆT CHẤT LƯỢNG HÌNH IN NHƯ GUMBALL</t>
  </si>
  <si>
    <t>20CM</t>
  </si>
  <si>
    <t>17.5CM</t>
  </si>
  <si>
    <t>DUYỆT NHƯ TECHPACKS</t>
  </si>
  <si>
    <t xml:space="preserve">ĐỊNH VỊ HÌNH THÊU ĐÔ SAU :
CANH GIỮA ĐÔ SAU TỪ ĐƯỜNG MAY CỔ XUỐNG </t>
  </si>
  <si>
    <t>5CM</t>
  </si>
  <si>
    <t>6.5CM</t>
  </si>
  <si>
    <t xml:space="preserve">ĐỊNH VỊ HÌNH THÊU ĐÔ TRƯỚC PHẢI :
TỪ ĐỈNH VAI XUỐNG
</t>
  </si>
  <si>
    <t xml:space="preserve">ĐỊNH VỊ HÌNH THÊU ĐÔ TRƯỚC PHẢI :
TỪ GIỮA TRƯỚC VÀO </t>
  </si>
  <si>
    <t>9CM</t>
  </si>
  <si>
    <t xml:space="preserve">ĐỊNH VỊ HÌNH THÊU CON PATCH NGỰC TRÁI:
TỪ ĐỈNH VAI XUỐNG
</t>
  </si>
  <si>
    <t>6CM</t>
  </si>
  <si>
    <t xml:space="preserve">ĐỊNH VỊ HÌNH THÊU CON PATCH NGỰC TRÁI:
TỪ GIỮA TRƯỚC VÀO
</t>
  </si>
  <si>
    <t>MAY BÊN TRONG SƯỜN PHẢI NGƯỜI MẶC. CÁCH MÉP LAI LÊN 11CM</t>
  </si>
  <si>
    <t>DATE</t>
  </si>
  <si>
    <t>SEASON</t>
  </si>
  <si>
    <t>DESIGNER</t>
  </si>
  <si>
    <t>SPEC BY</t>
  </si>
  <si>
    <t>CHARLIE</t>
  </si>
  <si>
    <t>BRAND</t>
  </si>
  <si>
    <t>STYLE NUMBER</t>
  </si>
  <si>
    <t>STYLE NAME</t>
  </si>
  <si>
    <t>VENDOR</t>
  </si>
  <si>
    <t>POINT OF MEASUREMENT</t>
  </si>
  <si>
    <t>VỊ TRÍ ĐO</t>
  </si>
  <si>
    <t>REF</t>
  </si>
  <si>
    <t>GRADE</t>
  </si>
  <si>
    <t>TOL+/-</t>
  </si>
  <si>
    <t>SHOULDER DROP FROM HPS</t>
  </si>
  <si>
    <t>CHEST CIRCUMFERENCE</t>
  </si>
  <si>
    <t>VÒNG NGỰC</t>
  </si>
  <si>
    <t>VÒNG LAI</t>
  </si>
  <si>
    <t>ARMHOLE DROP FROM HPS</t>
  </si>
  <si>
    <t>HẠ NÁCH TỪ ĐỈNH VAI</t>
  </si>
  <si>
    <t>DÀI SƯỜN TAY</t>
  </si>
  <si>
    <t>BICEP CIRCUMFERENCE</t>
  </si>
  <si>
    <t>VÒNG BẮP TAY</t>
  </si>
  <si>
    <t>LENGTH FROM HPS TO HEM</t>
  </si>
  <si>
    <t>NECK WIDTH SEAM TO SEAM</t>
  </si>
  <si>
    <t>MINIMUM NECK CIRC. STRETCHED</t>
  </si>
  <si>
    <t>MIN</t>
  </si>
  <si>
    <t xml:space="preserve">ĐỊNH VỊ HÌNH THÊU TBOX TẠI LAITRÁI THÂN SAU:
TỪ LAI LÊN 
</t>
  </si>
  <si>
    <t>4CM</t>
  </si>
  <si>
    <t xml:space="preserve">ĐỊNH VỊ HÌNH THÊU TBOX TẠI LAITRÁI THÂN SAU:
TỪ SƯỜN VÀO 
</t>
  </si>
  <si>
    <t>NHÃN SIZE</t>
  </si>
  <si>
    <t>KHÔNG IN</t>
  </si>
  <si>
    <t>KHÔNG  THÊU</t>
  </si>
  <si>
    <r>
      <rPr>
        <b/>
        <sz val="55"/>
        <rFont val="Muli"/>
      </rPr>
      <t>ĐỊNH VỊ HÌNH IN TẠI THÂN SAU:</t>
    </r>
    <r>
      <rPr>
        <sz val="55"/>
        <rFont val="Muli"/>
      </rPr>
      <t xml:space="preserve">
CANH GIỮA THÂN SAU , TỪ GIỮA CỔ SAU XUỐNG</t>
    </r>
  </si>
  <si>
    <r>
      <rPr>
        <b/>
        <sz val="55"/>
        <rFont val="Muli"/>
      </rPr>
      <t>ĐỊNH VỊ HÌNH IN TẠI THÂN TRƯỚC:</t>
    </r>
    <r>
      <rPr>
        <sz val="55"/>
        <rFont val="Muli"/>
      </rPr>
      <t xml:space="preserve">
TỪ MÉP RIB XUỐNG</t>
    </r>
  </si>
  <si>
    <r>
      <t>WASH:</t>
    </r>
    <r>
      <rPr>
        <sz val="55"/>
        <rFont val="Muli"/>
      </rPr>
      <t xml:space="preserve"> </t>
    </r>
  </si>
  <si>
    <t>MAY TẠI GIỮA CỔ SAU - MAY 2 CẠNH NGẮN</t>
  </si>
  <si>
    <t>MAY KẸP BÊN CẠNH DÂY TAPE</t>
  </si>
  <si>
    <t>9.1.25</t>
  </si>
  <si>
    <t>HẠ VAI TỪ ĐỈNH VAI</t>
  </si>
  <si>
    <t>TỐI THIỂU VÒNG CỔ KÉO CĂNG</t>
  </si>
  <si>
    <t>TOUCHDOWN KREST SOCCER JERSEY</t>
  </si>
  <si>
    <t>C0074-PSS001</t>
  </si>
  <si>
    <t>MA037 - MESH 100%POLY 140GSM, CW: 156CM IN AOP</t>
  </si>
  <si>
    <t>100% POLY</t>
  </si>
  <si>
    <t>VẢI CHÍNH THÂN TRƯỚC + THÂN SAU +TAY</t>
  </si>
  <si>
    <t>PHỐI SƯỜN TRÁI + SƯỜN  PHẢI + NÁCH SAU</t>
  </si>
  <si>
    <t xml:space="preserve">WHITE </t>
  </si>
  <si>
    <t>RED</t>
  </si>
  <si>
    <t>FLAT KNIT RIB</t>
  </si>
  <si>
    <t>VIỀN THÂN + VIỀN TAY+ NẸP CỔ</t>
  </si>
  <si>
    <t>WHITE/RED</t>
  </si>
  <si>
    <t>SPRING 26</t>
  </si>
  <si>
    <t>KIRRILEE</t>
  </si>
  <si>
    <t>MPS26TE026</t>
  </si>
  <si>
    <t>TOUCHDOWN SOCCER JERSEY</t>
  </si>
  <si>
    <t>PALACE GREEN SAMPLE</t>
  </si>
  <si>
    <t>FRONT/ BACK NECK PANEL WIDTH</t>
  </si>
  <si>
    <t xml:space="preserve">RÔNG CỔ TRƯỚC/SAU </t>
  </si>
  <si>
    <t>FRONT BODY PANEL WIDTH</t>
  </si>
  <si>
    <t>TO BẢN DÂY VIỀN</t>
  </si>
  <si>
    <t>1A</t>
  </si>
  <si>
    <t>ACROSS FRONT 20CM FROM HPS</t>
  </si>
  <si>
    <t>NGANG TRƯỚC TỪ ĐỈNH VAI XUỐNG 20CM</t>
  </si>
  <si>
    <t>ACROSS BACK 20CM FROM HPS</t>
  </si>
  <si>
    <t>NGANG SAU TỪ ĐỈNH VAI XUỐNG 20CM</t>
  </si>
  <si>
    <t xml:space="preserve">HEM CIRCUMFERENCE </t>
  </si>
  <si>
    <t xml:space="preserve">SLEEVE LENGTH FROM NECK SEAM </t>
  </si>
  <si>
    <t>DÀI TAY TỪ ĐƯỜNG MAY CỔ</t>
  </si>
  <si>
    <t xml:space="preserve">UNDERARM LENGTH </t>
  </si>
  <si>
    <t>A</t>
  </si>
  <si>
    <t xml:space="preserve">SHORT SLEEVE CIRCUMFERENCE </t>
  </si>
  <si>
    <t>VÒNG CỬA TAY</t>
  </si>
  <si>
    <t>DÀI ÁO TỪ ĐỈNH VAI</t>
  </si>
  <si>
    <t>RỘNG CỔ</t>
  </si>
  <si>
    <t>FRONT NECK DROP TO EDGE</t>
  </si>
  <si>
    <t>HẠ CỔ TRƯỚC</t>
  </si>
  <si>
    <t>BACK NECK DROP TO EDGE</t>
  </si>
  <si>
    <t>CB LENGTH FROM NECK SEAM</t>
  </si>
  <si>
    <t>DÀI GIỮA SAU TỪ ĐƯỜNG MAY CỔ</t>
  </si>
  <si>
    <t>COLLAR DEPTH @ CF</t>
  </si>
  <si>
    <t>ĐỘ SAU CỔ ÁO TRƯỚC</t>
  </si>
  <si>
    <t>COLLAR DEPTH @ CB</t>
  </si>
  <si>
    <t>ĐỘ SAU CỔ ÁO SAU</t>
  </si>
  <si>
    <t>COLLAR EDGE CIRCUMFERENCE</t>
  </si>
  <si>
    <t>VÒNG LÁ CỔ ĐO TẠI CẠNH</t>
  </si>
  <si>
    <t>FRONT RAGLAN NECK WIDTH</t>
  </si>
  <si>
    <t>RÔNG CỔ TRƯỚC  RAGAN</t>
  </si>
  <si>
    <t>BACK RAGLAN NECK WIDTH</t>
  </si>
  <si>
    <t>RỘNG CỔ SAU RAGLAN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</si>
</sst>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[$-409]d\-mmm;@"/>
    <numFmt numFmtId="174" formatCode="_-* #,##0.00_-;\-* #,##0.00_-;_-* &quot;-&quot;??_-;_-@_-"/>
    <numFmt numFmtId="175" formatCode="0.0%"/>
    <numFmt numFmtId="176" formatCode="#,##0.0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36"/>
      <name val="Muli"/>
    </font>
    <font>
      <b/>
      <sz val="36"/>
      <name val="Muli"/>
    </font>
    <font>
      <sz val="22"/>
      <color indexed="8"/>
      <name val="Muli"/>
    </font>
    <font>
      <sz val="22"/>
      <color theme="1"/>
      <name val="Muli"/>
    </font>
    <font>
      <sz val="11"/>
      <color rgb="FF000000"/>
      <name val="Calibri"/>
      <family val="2"/>
    </font>
    <font>
      <b/>
      <sz val="40"/>
      <name val="Muli"/>
    </font>
    <font>
      <b/>
      <sz val="24"/>
      <color theme="1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sz val="8"/>
      <name val="Calibri"/>
      <family val="2"/>
      <scheme val="minor"/>
    </font>
    <font>
      <sz val="10"/>
      <color indexed="8"/>
      <name val="MS Sans Serif"/>
    </font>
    <font>
      <b/>
      <sz val="32"/>
      <name val="Muli"/>
    </font>
    <font>
      <sz val="10"/>
      <color rgb="FF000000"/>
      <name val="Times New Roman"/>
      <family val="1"/>
    </font>
    <font>
      <b/>
      <sz val="20"/>
      <color indexed="48"/>
      <name val="Muli"/>
    </font>
    <font>
      <sz val="12"/>
      <color rgb="FF000000"/>
      <name val="SimSun"/>
    </font>
    <font>
      <b/>
      <sz val="28"/>
      <color indexed="48"/>
      <name val="Muli"/>
    </font>
    <font>
      <b/>
      <sz val="35"/>
      <name val="Muli"/>
    </font>
    <font>
      <b/>
      <sz val="44"/>
      <name val="Muli"/>
    </font>
    <font>
      <sz val="28"/>
      <name val="Muli"/>
    </font>
    <font>
      <b/>
      <sz val="32"/>
      <color theme="1"/>
      <name val="Muli"/>
    </font>
    <font>
      <sz val="14"/>
      <color theme="1"/>
      <name val="Calibri"/>
      <family val="2"/>
      <scheme val="minor"/>
    </font>
    <font>
      <b/>
      <sz val="22"/>
      <color theme="5" tint="-0.249977111117893"/>
      <name val="Muli"/>
    </font>
    <font>
      <b/>
      <sz val="22"/>
      <color rgb="FF0060A8"/>
      <name val="Muli"/>
    </font>
    <font>
      <b/>
      <sz val="36"/>
      <color rgb="FF0060A8"/>
      <name val="Muli"/>
    </font>
    <font>
      <b/>
      <sz val="55"/>
      <name val="Muli"/>
    </font>
    <font>
      <sz val="55"/>
      <name val="Muli"/>
    </font>
    <font>
      <b/>
      <u/>
      <sz val="55"/>
      <name val="Muli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38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6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8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15" applyNumberFormat="0" applyProtection="0">
      <alignment horizontal="right" vertical="center"/>
    </xf>
    <xf numFmtId="0" fontId="2" fillId="8" borderId="15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16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42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34" applyNumberFormat="0" applyProtection="0">
      <alignment horizontal="left" vertical="center" indent="1"/>
    </xf>
    <xf numFmtId="4" fontId="13" fillId="7" borderId="34" applyNumberFormat="0" applyProtection="0">
      <alignment horizontal="right" vertical="center"/>
    </xf>
    <xf numFmtId="10" fontId="6" fillId="6" borderId="32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5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0" borderId="36" applyNumberFormat="0" applyFill="0" applyAlignment="0" applyProtection="0"/>
    <xf numFmtId="0" fontId="48" fillId="0" borderId="37" applyNumberFormat="0" applyFill="0" applyAlignment="0" applyProtection="0"/>
    <xf numFmtId="0" fontId="48" fillId="0" borderId="0" applyNumberFormat="0" applyFill="0" applyBorder="0" applyAlignment="0" applyProtection="0"/>
    <xf numFmtId="0" fontId="49" fillId="16" borderId="0" applyNumberFormat="0" applyBorder="0" applyAlignment="0" applyProtection="0"/>
    <xf numFmtId="0" fontId="50" fillId="17" borderId="0" applyNumberFormat="0" applyBorder="0" applyAlignment="0" applyProtection="0"/>
    <xf numFmtId="0" fontId="51" fillId="18" borderId="0" applyNumberFormat="0" applyBorder="0" applyAlignment="0" applyProtection="0"/>
    <xf numFmtId="0" fontId="52" fillId="19" borderId="38" applyNumberFormat="0" applyAlignment="0" applyProtection="0"/>
    <xf numFmtId="0" fontId="53" fillId="20" borderId="39" applyNumberFormat="0" applyAlignment="0" applyProtection="0"/>
    <xf numFmtId="0" fontId="54" fillId="20" borderId="38" applyNumberFormat="0" applyAlignment="0" applyProtection="0"/>
    <xf numFmtId="0" fontId="55" fillId="0" borderId="40" applyNumberFormat="0" applyFill="0" applyAlignment="0" applyProtection="0"/>
    <xf numFmtId="0" fontId="56" fillId="21" borderId="41" applyNumberFormat="0" applyAlignment="0" applyProtection="0"/>
    <xf numFmtId="0" fontId="57" fillId="0" borderId="0" applyNumberFormat="0" applyFill="0" applyBorder="0" applyAlignment="0" applyProtection="0"/>
    <xf numFmtId="0" fontId="1" fillId="22" borderId="42" applyNumberFormat="0" applyFont="0" applyAlignment="0" applyProtection="0"/>
    <xf numFmtId="0" fontId="58" fillId="0" borderId="0" applyNumberFormat="0" applyFill="0" applyBorder="0" applyAlignment="0" applyProtection="0"/>
    <xf numFmtId="0" fontId="59" fillId="0" borderId="43" applyNumberFormat="0" applyFill="0" applyAlignment="0" applyProtection="0"/>
    <xf numFmtId="0" fontId="6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6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6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6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6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6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3" fontId="1" fillId="0" borderId="0"/>
    <xf numFmtId="174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42" fillId="0" borderId="0"/>
    <xf numFmtId="0" fontId="2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2" fillId="0" borderId="0"/>
    <xf numFmtId="0" fontId="2" fillId="0" borderId="0"/>
    <xf numFmtId="0" fontId="66" fillId="0" borderId="0"/>
    <xf numFmtId="9" fontId="1" fillId="0" borderId="0" applyFont="0" applyFill="0" applyBorder="0" applyAlignment="0" applyProtection="0"/>
    <xf numFmtId="0" fontId="2" fillId="0" borderId="0"/>
    <xf numFmtId="0" fontId="68" fillId="0" borderId="0"/>
    <xf numFmtId="0" fontId="70" fillId="0" borderId="0"/>
    <xf numFmtId="0" fontId="70" fillId="0" borderId="0"/>
    <xf numFmtId="0" fontId="1" fillId="0" borderId="0"/>
    <xf numFmtId="0" fontId="2" fillId="0" borderId="0" applyFill="0"/>
  </cellStyleXfs>
  <cellXfs count="323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 wrapText="1"/>
    </xf>
    <xf numFmtId="0" fontId="31" fillId="2" borderId="0" xfId="0" applyFont="1" applyFill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8" xfId="0" quotePrefix="1" applyFont="1" applyFill="1" applyBorder="1" applyAlignment="1">
      <alignment horizontal="left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0" fontId="20" fillId="2" borderId="27" xfId="0" applyFont="1" applyFill="1" applyBorder="1" applyAlignment="1">
      <alignment vertical="center"/>
    </xf>
    <xf numFmtId="0" fontId="21" fillId="2" borderId="27" xfId="0" applyFont="1" applyFill="1" applyBorder="1" applyAlignment="1">
      <alignment vertical="center" wrapText="1"/>
    </xf>
    <xf numFmtId="0" fontId="20" fillId="2" borderId="28" xfId="0" applyFont="1" applyFill="1" applyBorder="1" applyAlignment="1">
      <alignment vertical="center"/>
    </xf>
    <xf numFmtId="0" fontId="22" fillId="5" borderId="14" xfId="0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/>
    </xf>
    <xf numFmtId="0" fontId="22" fillId="5" borderId="12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 vertical="center"/>
    </xf>
    <xf numFmtId="0" fontId="26" fillId="2" borderId="0" xfId="0" quotePrefix="1" applyFont="1" applyFill="1" applyAlignment="1">
      <alignment horizontal="left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36" fillId="2" borderId="0" xfId="0" applyFont="1" applyFill="1" applyAlignment="1">
      <alignment vertical="center"/>
    </xf>
    <xf numFmtId="0" fontId="36" fillId="2" borderId="3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165" fontId="36" fillId="0" borderId="32" xfId="0" applyNumberFormat="1" applyFont="1" applyBorder="1" applyAlignment="1">
      <alignment horizontal="center" vertical="center"/>
    </xf>
    <xf numFmtId="1" fontId="40" fillId="0" borderId="32" xfId="1" applyNumberFormat="1" applyFont="1" applyBorder="1" applyAlignment="1">
      <alignment horizontal="center" vertical="center" wrapText="1"/>
    </xf>
    <xf numFmtId="0" fontId="62" fillId="2" borderId="1" xfId="0" applyFont="1" applyFill="1" applyBorder="1" applyAlignment="1">
      <alignment vertical="center"/>
    </xf>
    <xf numFmtId="1" fontId="26" fillId="2" borderId="32" xfId="0" applyNumberFormat="1" applyFont="1" applyFill="1" applyBorder="1" applyAlignment="1">
      <alignment horizontal="center" vertical="center"/>
    </xf>
    <xf numFmtId="4" fontId="36" fillId="2" borderId="32" xfId="0" applyNumberFormat="1" applyFont="1" applyFill="1" applyBorder="1" applyAlignment="1">
      <alignment horizontal="center" vertical="center"/>
    </xf>
    <xf numFmtId="1" fontId="27" fillId="2" borderId="32" xfId="0" applyNumberFormat="1" applyFont="1" applyFill="1" applyBorder="1" applyAlignment="1">
      <alignment horizontal="center" vertical="center"/>
    </xf>
    <xf numFmtId="0" fontId="22" fillId="5" borderId="32" xfId="0" applyFont="1" applyFill="1" applyBorder="1" applyAlignment="1">
      <alignment horizontal="center" vertical="center" wrapText="1"/>
    </xf>
    <xf numFmtId="0" fontId="22" fillId="5" borderId="32" xfId="0" applyFont="1" applyFill="1" applyBorder="1" applyAlignment="1">
      <alignment horizontal="center" vertical="center"/>
    </xf>
    <xf numFmtId="0" fontId="26" fillId="2" borderId="32" xfId="0" applyFont="1" applyFill="1" applyBorder="1" applyAlignment="1">
      <alignment horizontal="center" vertical="center"/>
    </xf>
    <xf numFmtId="165" fontId="26" fillId="2" borderId="32" xfId="0" applyNumberFormat="1" applyFont="1" applyFill="1" applyBorder="1" applyAlignment="1">
      <alignment horizontal="center" vertical="center"/>
    </xf>
    <xf numFmtId="2" fontId="26" fillId="2" borderId="32" xfId="0" applyNumberFormat="1" applyFont="1" applyFill="1" applyBorder="1" applyAlignment="1">
      <alignment horizontal="center" vertical="center"/>
    </xf>
    <xf numFmtId="0" fontId="36" fillId="2" borderId="32" xfId="0" applyFont="1" applyFill="1" applyBorder="1" applyAlignment="1">
      <alignment horizontal="center" vertical="center" wrapText="1"/>
    </xf>
    <xf numFmtId="1" fontId="36" fillId="2" borderId="32" xfId="0" applyNumberFormat="1" applyFont="1" applyFill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4" fillId="3" borderId="0" xfId="0" applyFont="1" applyFill="1" applyAlignment="1">
      <alignment vertical="center"/>
    </xf>
    <xf numFmtId="0" fontId="39" fillId="4" borderId="2" xfId="0" quotePrefix="1" applyFont="1" applyFill="1" applyBorder="1" applyAlignment="1">
      <alignment horizontal="center" vertical="center"/>
    </xf>
    <xf numFmtId="0" fontId="64" fillId="2" borderId="2" xfId="0" applyFont="1" applyFill="1" applyBorder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64" fillId="2" borderId="2" xfId="0" applyFont="1" applyFill="1" applyBorder="1" applyAlignment="1">
      <alignment horizontal="left" vertical="center"/>
    </xf>
    <xf numFmtId="0" fontId="39" fillId="2" borderId="3" xfId="0" applyFont="1" applyFill="1" applyBorder="1" applyAlignment="1">
      <alignment horizontal="left" vertical="center"/>
    </xf>
    <xf numFmtId="0" fontId="39" fillId="2" borderId="3" xfId="0" applyFont="1" applyFill="1" applyBorder="1" applyAlignment="1">
      <alignment vertical="center"/>
    </xf>
    <xf numFmtId="0" fontId="39" fillId="2" borderId="3" xfId="0" applyFont="1" applyFill="1" applyBorder="1" applyAlignment="1">
      <alignment horizontal="center" vertical="center"/>
    </xf>
    <xf numFmtId="3" fontId="39" fillId="2" borderId="3" xfId="0" applyNumberFormat="1" applyFont="1" applyFill="1" applyBorder="1" applyAlignment="1">
      <alignment horizontal="center" vertical="center"/>
    </xf>
    <xf numFmtId="0" fontId="39" fillId="2" borderId="3" xfId="62" applyNumberFormat="1" applyFont="1" applyFill="1" applyBorder="1" applyAlignment="1">
      <alignment horizontal="center" vertical="center"/>
    </xf>
    <xf numFmtId="0" fontId="39" fillId="13" borderId="3" xfId="0" applyFont="1" applyFill="1" applyBorder="1" applyAlignment="1">
      <alignment horizontal="center" vertical="center"/>
    </xf>
    <xf numFmtId="0" fontId="39" fillId="5" borderId="3" xfId="0" applyFont="1" applyFill="1" applyBorder="1" applyAlignment="1">
      <alignment vertical="center"/>
    </xf>
    <xf numFmtId="1" fontId="39" fillId="13" borderId="3" xfId="0" applyNumberFormat="1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0" fontId="39" fillId="14" borderId="0" xfId="0" applyFont="1" applyFill="1" applyAlignment="1">
      <alignment horizontal="left" vertical="center"/>
    </xf>
    <xf numFmtId="0" fontId="39" fillId="14" borderId="0" xfId="0" applyFont="1" applyFill="1" applyAlignment="1">
      <alignment horizontal="center" vertical="center"/>
    </xf>
    <xf numFmtId="1" fontId="39" fillId="14" borderId="0" xfId="0" applyNumberFormat="1" applyFont="1" applyFill="1" applyAlignment="1">
      <alignment horizontal="right" vertical="center"/>
    </xf>
    <xf numFmtId="0" fontId="21" fillId="3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horizontal="left" vertical="center"/>
      <protection hidden="1"/>
    </xf>
    <xf numFmtId="1" fontId="43" fillId="14" borderId="0" xfId="0" applyNumberFormat="1" applyFont="1" applyFill="1" applyAlignment="1">
      <alignment horizontal="center" vertical="center"/>
    </xf>
    <xf numFmtId="9" fontId="20" fillId="2" borderId="0" xfId="131" applyFont="1" applyFill="1" applyAlignment="1">
      <alignment vertical="center"/>
    </xf>
    <xf numFmtId="9" fontId="24" fillId="2" borderId="0" xfId="131" applyFont="1" applyFill="1" applyAlignment="1">
      <alignment vertical="center"/>
    </xf>
    <xf numFmtId="9" fontId="24" fillId="0" borderId="0" xfId="131" applyFont="1" applyAlignment="1">
      <alignment vertical="center"/>
    </xf>
    <xf numFmtId="9" fontId="26" fillId="2" borderId="0" xfId="131" applyFont="1" applyFill="1" applyAlignment="1">
      <alignment vertical="center"/>
    </xf>
    <xf numFmtId="9" fontId="29" fillId="2" borderId="0" xfId="131" applyFont="1" applyFill="1" applyAlignment="1">
      <alignment vertical="center"/>
    </xf>
    <xf numFmtId="9" fontId="38" fillId="2" borderId="0" xfId="131" applyFont="1" applyFill="1" applyAlignment="1">
      <alignment vertical="center"/>
    </xf>
    <xf numFmtId="9" fontId="39" fillId="2" borderId="0" xfId="131" applyFont="1" applyFill="1" applyAlignment="1">
      <alignment vertical="center"/>
    </xf>
    <xf numFmtId="9" fontId="30" fillId="3" borderId="0" xfId="131" applyFont="1" applyFill="1" applyAlignment="1">
      <alignment vertical="center"/>
    </xf>
    <xf numFmtId="9" fontId="29" fillId="2" borderId="0" xfId="131" applyFont="1" applyFill="1" applyAlignment="1">
      <alignment horizontal="center" vertical="center"/>
    </xf>
    <xf numFmtId="9" fontId="26" fillId="2" borderId="0" xfId="131" applyFont="1" applyFill="1" applyAlignment="1">
      <alignment horizontal="center" vertical="center"/>
    </xf>
    <xf numFmtId="9" fontId="36" fillId="2" borderId="0" xfId="131" applyFont="1" applyFill="1" applyAlignment="1">
      <alignment vertical="center"/>
    </xf>
    <xf numFmtId="9" fontId="33" fillId="2" borderId="0" xfId="131" applyFont="1" applyFill="1" applyAlignment="1">
      <alignment horizontal="center" vertical="center"/>
    </xf>
    <xf numFmtId="9" fontId="27" fillId="2" borderId="0" xfId="131" applyFont="1" applyFill="1" applyAlignment="1">
      <alignment vertical="center"/>
    </xf>
    <xf numFmtId="9" fontId="41" fillId="0" borderId="0" xfId="131" applyFont="1" applyAlignment="1">
      <alignment vertical="center"/>
    </xf>
    <xf numFmtId="9" fontId="34" fillId="0" borderId="0" xfId="131" applyFont="1" applyAlignment="1">
      <alignment vertical="center"/>
    </xf>
    <xf numFmtId="175" fontId="39" fillId="2" borderId="0" xfId="131" applyNumberFormat="1" applyFont="1" applyFill="1" applyAlignment="1">
      <alignment vertical="center"/>
    </xf>
    <xf numFmtId="176" fontId="36" fillId="0" borderId="32" xfId="0" applyNumberFormat="1" applyFont="1" applyBorder="1" applyAlignment="1">
      <alignment horizontal="center" vertical="center"/>
    </xf>
    <xf numFmtId="1" fontId="40" fillId="0" borderId="5" xfId="1" applyNumberFormat="1" applyFont="1" applyBorder="1" applyAlignment="1">
      <alignment horizontal="center" vertical="center" wrapText="1"/>
    </xf>
    <xf numFmtId="0" fontId="35" fillId="0" borderId="6" xfId="0" quotePrefix="1" applyFont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1" fontId="35" fillId="2" borderId="8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/>
    </xf>
    <xf numFmtId="0" fontId="69" fillId="2" borderId="2" xfId="0" applyFont="1" applyFill="1" applyBorder="1" applyAlignment="1">
      <alignment horizontal="left" vertical="center"/>
    </xf>
    <xf numFmtId="0" fontId="43" fillId="48" borderId="2" xfId="0" applyFont="1" applyFill="1" applyBorder="1" applyAlignment="1">
      <alignment horizontal="left" vertical="center"/>
    </xf>
    <xf numFmtId="0" fontId="43" fillId="48" borderId="4" xfId="0" applyFont="1" applyFill="1" applyBorder="1" applyAlignment="1">
      <alignment horizontal="center" vertical="center"/>
    </xf>
    <xf numFmtId="0" fontId="43" fillId="48" borderId="0" xfId="0" applyFont="1" applyFill="1" applyAlignment="1">
      <alignment horizontal="center" vertical="center"/>
    </xf>
    <xf numFmtId="0" fontId="43" fillId="48" borderId="4" xfId="0" applyFont="1" applyFill="1" applyBorder="1" applyAlignment="1">
      <alignment horizontal="center" vertical="center" wrapText="1"/>
    </xf>
    <xf numFmtId="0" fontId="43" fillId="48" borderId="2" xfId="0" applyFont="1" applyFill="1" applyBorder="1" applyAlignment="1">
      <alignment horizontal="center" vertical="center"/>
    </xf>
    <xf numFmtId="1" fontId="39" fillId="2" borderId="3" xfId="0" applyNumberFormat="1" applyFont="1" applyFill="1" applyBorder="1" applyAlignment="1">
      <alignment horizontal="center" vertical="center"/>
    </xf>
    <xf numFmtId="1" fontId="39" fillId="5" borderId="2" xfId="0" quotePrefix="1" applyNumberFormat="1" applyFont="1" applyFill="1" applyBorder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0" fontId="71" fillId="2" borderId="2" xfId="0" applyFont="1" applyFill="1" applyBorder="1" applyAlignment="1">
      <alignment horizontal="left" vertical="center"/>
    </xf>
    <xf numFmtId="0" fontId="73" fillId="0" borderId="0" xfId="2" applyFont="1" applyAlignment="1">
      <alignment vertical="center"/>
    </xf>
    <xf numFmtId="0" fontId="35" fillId="0" borderId="0" xfId="2" applyFont="1" applyAlignment="1">
      <alignment vertical="center"/>
    </xf>
    <xf numFmtId="0" fontId="36" fillId="0" borderId="0" xfId="2" applyFont="1" applyAlignment="1">
      <alignment vertical="center"/>
    </xf>
    <xf numFmtId="0" fontId="35" fillId="0" borderId="0" xfId="2" applyFont="1" applyAlignment="1">
      <alignment horizontal="left" vertical="center"/>
    </xf>
    <xf numFmtId="0" fontId="35" fillId="0" borderId="0" xfId="2" applyFont="1" applyAlignment="1">
      <alignment horizontal="left" vertical="top"/>
    </xf>
    <xf numFmtId="0" fontId="35" fillId="0" borderId="0" xfId="2" applyFont="1" applyAlignment="1">
      <alignment horizontal="center" vertical="center"/>
    </xf>
    <xf numFmtId="0" fontId="39" fillId="12" borderId="32" xfId="2" applyFont="1" applyFill="1" applyBorder="1" applyAlignment="1">
      <alignment horizontal="center" vertical="center" wrapText="1"/>
    </xf>
    <xf numFmtId="0" fontId="37" fillId="5" borderId="32" xfId="2" applyFont="1" applyFill="1" applyBorder="1" applyAlignment="1">
      <alignment horizontal="center" vertical="center" wrapText="1"/>
    </xf>
    <xf numFmtId="0" fontId="37" fillId="5" borderId="33" xfId="2" applyFont="1" applyFill="1" applyBorder="1" applyAlignment="1">
      <alignment horizontal="center" vertical="center" wrapText="1"/>
    </xf>
    <xf numFmtId="0" fontId="74" fillId="0" borderId="0" xfId="2" applyFont="1" applyAlignment="1">
      <alignment vertical="center"/>
    </xf>
    <xf numFmtId="0" fontId="37" fillId="5" borderId="32" xfId="2" applyFont="1" applyFill="1" applyBorder="1" applyAlignment="1">
      <alignment horizontal="center" vertical="center"/>
    </xf>
    <xf numFmtId="0" fontId="74" fillId="0" borderId="32" xfId="2" applyFont="1" applyBorder="1" applyAlignment="1">
      <alignment horizontal="center" vertical="center" wrapText="1"/>
    </xf>
    <xf numFmtId="0" fontId="38" fillId="0" borderId="32" xfId="2" applyFont="1" applyBorder="1" applyAlignment="1">
      <alignment vertical="center" wrapText="1"/>
    </xf>
    <xf numFmtId="0" fontId="37" fillId="0" borderId="0" xfId="2" applyFont="1" applyAlignment="1">
      <alignment vertical="center"/>
    </xf>
    <xf numFmtId="1" fontId="37" fillId="5" borderId="32" xfId="2" applyNumberFormat="1" applyFont="1" applyFill="1" applyBorder="1" applyAlignment="1">
      <alignment horizontal="center" vertical="center" wrapText="1"/>
    </xf>
    <xf numFmtId="1" fontId="38" fillId="0" borderId="32" xfId="2" applyNumberFormat="1" applyFont="1" applyBorder="1" applyAlignment="1">
      <alignment horizontal="center" vertical="center" wrapText="1"/>
    </xf>
    <xf numFmtId="0" fontId="74" fillId="0" borderId="32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39" fillId="0" borderId="32" xfId="2" applyFont="1" applyBorder="1" applyAlignment="1">
      <alignment horizontal="center" vertical="center" wrapText="1"/>
    </xf>
    <xf numFmtId="1" fontId="77" fillId="47" borderId="32" xfId="1" applyNumberFormat="1" applyFont="1" applyFill="1" applyBorder="1" applyAlignment="1">
      <alignment horizontal="center" vertical="center" wrapText="1"/>
    </xf>
    <xf numFmtId="0" fontId="76" fillId="0" borderId="0" xfId="0" applyFont="1" applyAlignment="1">
      <alignment vertical="center"/>
    </xf>
    <xf numFmtId="0" fontId="63" fillId="2" borderId="0" xfId="0" applyFont="1" applyFill="1" applyAlignment="1">
      <alignment vertical="center"/>
    </xf>
    <xf numFmtId="0" fontId="78" fillId="3" borderId="0" xfId="0" applyFont="1" applyFill="1" applyAlignment="1">
      <alignment vertical="center"/>
    </xf>
    <xf numFmtId="0" fontId="79" fillId="3" borderId="0" xfId="0" applyFont="1" applyFill="1" applyAlignment="1">
      <alignment vertical="center"/>
    </xf>
    <xf numFmtId="0" fontId="79" fillId="2" borderId="2" xfId="0" applyFont="1" applyFill="1" applyBorder="1" applyAlignment="1">
      <alignment horizontal="left" vertical="center"/>
    </xf>
    <xf numFmtId="0" fontId="79" fillId="2" borderId="2" xfId="0" applyFont="1" applyFill="1" applyBorder="1" applyAlignment="1">
      <alignment horizontal="center" vertical="center"/>
    </xf>
    <xf numFmtId="0" fontId="79" fillId="2" borderId="0" xfId="0" applyFont="1" applyFill="1" applyAlignment="1">
      <alignment vertical="center"/>
    </xf>
    <xf numFmtId="2" fontId="38" fillId="2" borderId="0" xfId="0" applyNumberFormat="1" applyFont="1" applyFill="1" applyAlignment="1">
      <alignment vertical="center"/>
    </xf>
    <xf numFmtId="2" fontId="38" fillId="2" borderId="0" xfId="131" applyNumberFormat="1" applyFont="1" applyFill="1" applyAlignment="1">
      <alignment vertical="center"/>
    </xf>
    <xf numFmtId="2" fontId="39" fillId="2" borderId="0" xfId="0" applyNumberFormat="1" applyFont="1" applyFill="1" applyAlignment="1">
      <alignment vertical="center"/>
    </xf>
    <xf numFmtId="2" fontId="36" fillId="2" borderId="0" xfId="131" applyNumberFormat="1" applyFont="1" applyFill="1" applyAlignment="1">
      <alignment vertical="center"/>
    </xf>
    <xf numFmtId="0" fontId="80" fillId="2" borderId="0" xfId="0" applyFont="1" applyFill="1" applyAlignment="1">
      <alignment horizontal="left" vertical="center"/>
    </xf>
    <xf numFmtId="0" fontId="81" fillId="2" borderId="0" xfId="0" applyFont="1" applyFill="1" applyAlignment="1">
      <alignment vertical="center" wrapText="1"/>
    </xf>
    <xf numFmtId="0" fontId="80" fillId="2" borderId="0" xfId="0" applyFont="1" applyFill="1" applyAlignment="1">
      <alignment vertical="center" wrapText="1"/>
    </xf>
    <xf numFmtId="0" fontId="81" fillId="2" borderId="0" xfId="0" applyFont="1" applyFill="1" applyAlignment="1">
      <alignment horizontal="left" vertical="center"/>
    </xf>
    <xf numFmtId="9" fontId="81" fillId="2" borderId="0" xfId="131" applyFont="1" applyFill="1" applyAlignment="1">
      <alignment horizontal="left" vertical="center"/>
    </xf>
    <xf numFmtId="0" fontId="82" fillId="2" borderId="0" xfId="0" applyFont="1" applyFill="1" applyAlignment="1">
      <alignment horizontal="left" vertical="center"/>
    </xf>
    <xf numFmtId="0" fontId="81" fillId="2" borderId="0" xfId="0" applyFont="1" applyFill="1" applyAlignment="1">
      <alignment vertical="center"/>
    </xf>
    <xf numFmtId="9" fontId="81" fillId="2" borderId="0" xfId="131" applyFont="1" applyFill="1" applyAlignment="1">
      <alignment vertical="center"/>
    </xf>
    <xf numFmtId="0" fontId="80" fillId="2" borderId="0" xfId="0" applyFont="1" applyFill="1" applyAlignment="1">
      <alignment vertical="center"/>
    </xf>
    <xf numFmtId="9" fontId="80" fillId="2" borderId="0" xfId="131" applyFont="1" applyFill="1" applyAlignment="1">
      <alignment vertical="center"/>
    </xf>
    <xf numFmtId="0" fontId="80" fillId="0" borderId="6" xfId="0" quotePrefix="1" applyFont="1" applyBorder="1" applyAlignment="1">
      <alignment horizontal="center" vertical="center"/>
    </xf>
    <xf numFmtId="12" fontId="80" fillId="0" borderId="32" xfId="0" quotePrefix="1" applyNumberFormat="1" applyFont="1" applyBorder="1" applyAlignment="1">
      <alignment horizontal="center" vertical="center" wrapText="1"/>
    </xf>
    <xf numFmtId="1" fontId="81" fillId="2" borderId="33" xfId="0" applyNumberFormat="1" applyFont="1" applyFill="1" applyBorder="1" applyAlignment="1">
      <alignment vertical="center" wrapText="1"/>
    </xf>
    <xf numFmtId="0" fontId="81" fillId="2" borderId="30" xfId="0" quotePrefix="1" applyFont="1" applyFill="1" applyBorder="1" applyAlignment="1">
      <alignment vertical="center" wrapText="1"/>
    </xf>
    <xf numFmtId="0" fontId="81" fillId="2" borderId="23" xfId="0" quotePrefix="1" applyFont="1" applyFill="1" applyBorder="1" applyAlignment="1">
      <alignment vertical="center" wrapText="1"/>
    </xf>
    <xf numFmtId="0" fontId="81" fillId="2" borderId="23" xfId="0" quotePrefix="1" applyFont="1" applyFill="1" applyBorder="1" applyAlignment="1">
      <alignment horizontal="center" vertical="center" wrapText="1"/>
    </xf>
    <xf numFmtId="0" fontId="81" fillId="2" borderId="24" xfId="0" quotePrefix="1" applyFont="1" applyFill="1" applyBorder="1" applyAlignment="1">
      <alignment horizontal="center" vertical="center" wrapText="1"/>
    </xf>
    <xf numFmtId="0" fontId="59" fillId="5" borderId="57" xfId="0" applyFont="1" applyFill="1" applyBorder="1"/>
    <xf numFmtId="0" fontId="0" fillId="0" borderId="0" xfId="0" applyAlignment="1">
      <alignment horizontal="center"/>
    </xf>
    <xf numFmtId="0" fontId="59" fillId="5" borderId="0" xfId="0" applyFont="1" applyFill="1"/>
    <xf numFmtId="0" fontId="0" fillId="0" borderId="45" xfId="0" applyBorder="1"/>
    <xf numFmtId="0" fontId="59" fillId="5" borderId="45" xfId="0" applyFont="1" applyFill="1" applyBorder="1"/>
    <xf numFmtId="0" fontId="0" fillId="5" borderId="0" xfId="0" applyFill="1"/>
    <xf numFmtId="0" fontId="59" fillId="0" borderId="0" xfId="0" applyFont="1"/>
    <xf numFmtId="0" fontId="0" fillId="0" borderId="47" xfId="0" applyBorder="1"/>
    <xf numFmtId="0" fontId="83" fillId="0" borderId="51" xfId="0" applyFont="1" applyBorder="1" applyAlignment="1">
      <alignment horizontal="left"/>
    </xf>
    <xf numFmtId="0" fontId="83" fillId="0" borderId="53" xfId="0" applyFont="1" applyBorder="1" applyAlignment="1">
      <alignment horizontal="center"/>
    </xf>
    <xf numFmtId="0" fontId="61" fillId="0" borderId="0" xfId="0" applyFont="1" applyAlignment="1">
      <alignment horizontal="center" shrinkToFit="1"/>
    </xf>
    <xf numFmtId="0" fontId="61" fillId="0" borderId="0" xfId="0" applyFont="1"/>
    <xf numFmtId="0" fontId="61" fillId="0" borderId="55" xfId="0" applyFont="1" applyBorder="1" applyAlignment="1">
      <alignment horizontal="left"/>
    </xf>
    <xf numFmtId="0" fontId="61" fillId="0" borderId="56" xfId="0" applyFont="1" applyBorder="1" applyAlignment="1">
      <alignment horizontal="left"/>
    </xf>
    <xf numFmtId="0" fontId="61" fillId="0" borderId="44" xfId="0" applyFont="1" applyBorder="1" applyAlignment="1">
      <alignment horizontal="left"/>
    </xf>
    <xf numFmtId="0" fontId="61" fillId="0" borderId="5" xfId="0" applyFont="1" applyBorder="1" applyAlignment="1">
      <alignment horizontal="center"/>
    </xf>
    <xf numFmtId="0" fontId="61" fillId="0" borderId="0" xfId="0" applyFont="1" applyAlignment="1">
      <alignment horizontal="center"/>
    </xf>
    <xf numFmtId="0" fontId="61" fillId="0" borderId="60" xfId="0" applyFont="1" applyBorder="1" applyAlignment="1">
      <alignment horizontal="left"/>
    </xf>
    <xf numFmtId="0" fontId="61" fillId="0" borderId="32" xfId="0" applyFont="1" applyBorder="1" applyAlignment="1">
      <alignment horizontal="center"/>
    </xf>
    <xf numFmtId="0" fontId="61" fillId="0" borderId="30" xfId="0" applyFont="1" applyBorder="1" applyAlignment="1">
      <alignment horizontal="left"/>
    </xf>
    <xf numFmtId="0" fontId="61" fillId="0" borderId="31" xfId="0" applyFont="1" applyBorder="1" applyAlignment="1">
      <alignment horizontal="left"/>
    </xf>
    <xf numFmtId="0" fontId="85" fillId="0" borderId="30" xfId="0" applyFont="1" applyBorder="1"/>
    <xf numFmtId="0" fontId="85" fillId="0" borderId="31" xfId="0" applyFont="1" applyBorder="1"/>
    <xf numFmtId="1" fontId="44" fillId="0" borderId="32" xfId="0" quotePrefix="1" applyNumberFormat="1" applyFont="1" applyBorder="1" applyAlignment="1">
      <alignment horizontal="center" vertical="center" wrapText="1"/>
    </xf>
    <xf numFmtId="1" fontId="44" fillId="0" borderId="32" xfId="0" applyNumberFormat="1" applyFont="1" applyBorder="1" applyAlignment="1">
      <alignment horizontal="center" vertical="center" wrapText="1"/>
    </xf>
    <xf numFmtId="0" fontId="36" fillId="0" borderId="32" xfId="0" applyFont="1" applyBorder="1" applyAlignment="1">
      <alignment horizontal="left" vertical="center" wrapText="1"/>
    </xf>
    <xf numFmtId="0" fontId="37" fillId="10" borderId="32" xfId="0" applyFont="1" applyFill="1" applyBorder="1" applyAlignment="1">
      <alignment horizontal="center" vertical="center"/>
    </xf>
    <xf numFmtId="0" fontId="36" fillId="2" borderId="32" xfId="0" applyFont="1" applyFill="1" applyBorder="1" applyAlignment="1">
      <alignment horizontal="left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1" fontId="67" fillId="2" borderId="32" xfId="0" quotePrefix="1" applyNumberFormat="1" applyFont="1" applyFill="1" applyBorder="1" applyAlignment="1">
      <alignment horizontal="center" vertical="center"/>
    </xf>
    <xf numFmtId="1" fontId="67" fillId="2" borderId="32" xfId="0" applyNumberFormat="1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/>
    </xf>
    <xf numFmtId="0" fontId="22" fillId="5" borderId="13" xfId="0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horizontal="center" vertical="center"/>
    </xf>
    <xf numFmtId="0" fontId="26" fillId="2" borderId="32" xfId="0" applyFont="1" applyFill="1" applyBorder="1" applyAlignment="1">
      <alignment horizontal="left" vertical="center"/>
    </xf>
    <xf numFmtId="0" fontId="22" fillId="5" borderId="11" xfId="0" applyFont="1" applyFill="1" applyBorder="1" applyAlignment="1">
      <alignment horizontal="center" vertical="center" wrapText="1"/>
    </xf>
    <xf numFmtId="1" fontId="26" fillId="2" borderId="33" xfId="0" applyNumberFormat="1" applyFont="1" applyFill="1" applyBorder="1" applyAlignment="1">
      <alignment horizontal="center" vertical="center" wrapText="1"/>
    </xf>
    <xf numFmtId="1" fontId="26" fillId="2" borderId="31" xfId="0" applyNumberFormat="1" applyFont="1" applyFill="1" applyBorder="1" applyAlignment="1">
      <alignment horizontal="center" vertical="center" wrapText="1"/>
    </xf>
    <xf numFmtId="0" fontId="30" fillId="2" borderId="33" xfId="0" quotePrefix="1" applyFont="1" applyFill="1" applyBorder="1" applyAlignment="1">
      <alignment horizontal="center" vertical="center" wrapText="1"/>
    </xf>
    <xf numFmtId="0" fontId="30" fillId="2" borderId="30" xfId="0" quotePrefix="1" applyFont="1" applyFill="1" applyBorder="1" applyAlignment="1">
      <alignment horizontal="center" vertical="center" wrapText="1"/>
    </xf>
    <xf numFmtId="0" fontId="30" fillId="2" borderId="31" xfId="0" quotePrefix="1" applyFont="1" applyFill="1" applyBorder="1" applyAlignment="1">
      <alignment horizontal="center" vertical="center" wrapText="1"/>
    </xf>
    <xf numFmtId="0" fontId="80" fillId="3" borderId="33" xfId="0" applyFont="1" applyFill="1" applyBorder="1" applyAlignment="1">
      <alignment horizontal="center" vertical="center" wrapText="1"/>
    </xf>
    <xf numFmtId="0" fontId="80" fillId="3" borderId="30" xfId="0" applyFont="1" applyFill="1" applyBorder="1" applyAlignment="1">
      <alignment horizontal="center" vertical="center" wrapText="1"/>
    </xf>
    <xf numFmtId="0" fontId="80" fillId="3" borderId="31" xfId="0" applyFont="1" applyFill="1" applyBorder="1" applyAlignment="1">
      <alignment horizontal="center" vertical="center" wrapText="1"/>
    </xf>
    <xf numFmtId="0" fontId="80" fillId="0" borderId="33" xfId="0" applyFont="1" applyBorder="1" applyAlignment="1">
      <alignment horizontal="center" vertical="center" wrapText="1"/>
    </xf>
    <xf numFmtId="0" fontId="80" fillId="0" borderId="30" xfId="0" applyFont="1" applyBorder="1" applyAlignment="1">
      <alignment horizontal="center" vertical="center" wrapText="1"/>
    </xf>
    <xf numFmtId="0" fontId="80" fillId="0" borderId="31" xfId="0" applyFont="1" applyBorder="1" applyAlignment="1">
      <alignment horizontal="center" vertical="center" wrapText="1"/>
    </xf>
    <xf numFmtId="0" fontId="80" fillId="2" borderId="33" xfId="0" quotePrefix="1" applyFont="1" applyFill="1" applyBorder="1" applyAlignment="1">
      <alignment horizontal="center" vertical="center" wrapText="1"/>
    </xf>
    <xf numFmtId="0" fontId="80" fillId="2" borderId="30" xfId="0" quotePrefix="1" applyFont="1" applyFill="1" applyBorder="1" applyAlignment="1">
      <alignment horizontal="center" vertical="center" wrapText="1"/>
    </xf>
    <xf numFmtId="0" fontId="80" fillId="2" borderId="31" xfId="0" quotePrefix="1" applyFont="1" applyFill="1" applyBorder="1" applyAlignment="1">
      <alignment horizontal="center" vertical="center" wrapText="1"/>
    </xf>
    <xf numFmtId="0" fontId="81" fillId="2" borderId="33" xfId="0" applyFont="1" applyFill="1" applyBorder="1" applyAlignment="1">
      <alignment horizontal="center" vertical="center" wrapText="1"/>
    </xf>
    <xf numFmtId="0" fontId="81" fillId="2" borderId="31" xfId="0" applyFont="1" applyFill="1" applyBorder="1" applyAlignment="1">
      <alignment horizontal="center" vertical="center" wrapText="1"/>
    </xf>
    <xf numFmtId="1" fontId="26" fillId="2" borderId="32" xfId="0" applyNumberFormat="1" applyFont="1" applyFill="1" applyBorder="1" applyAlignment="1">
      <alignment horizontal="left" vertical="center" wrapText="1"/>
    </xf>
    <xf numFmtId="0" fontId="81" fillId="2" borderId="9" xfId="0" applyFont="1" applyFill="1" applyBorder="1" applyAlignment="1">
      <alignment horizontal="center" vertical="center" wrapText="1"/>
    </xf>
    <xf numFmtId="0" fontId="81" fillId="2" borderId="7" xfId="0" applyFont="1" applyFill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81" fillId="9" borderId="8" xfId="0" applyFont="1" applyFill="1" applyBorder="1" applyAlignment="1">
      <alignment horizontal="left" vertical="center" wrapText="1"/>
    </xf>
    <xf numFmtId="0" fontId="27" fillId="0" borderId="33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1" fontId="81" fillId="2" borderId="32" xfId="0" applyNumberFormat="1" applyFont="1" applyFill="1" applyBorder="1" applyAlignment="1">
      <alignment horizontal="left" vertical="center" wrapText="1"/>
    </xf>
    <xf numFmtId="0" fontId="80" fillId="0" borderId="33" xfId="0" applyFont="1" applyBorder="1" applyAlignment="1">
      <alignment horizontal="center" vertical="center"/>
    </xf>
    <xf numFmtId="0" fontId="80" fillId="0" borderId="31" xfId="0" applyFont="1" applyBorder="1" applyAlignment="1">
      <alignment horizontal="center" vertical="center"/>
    </xf>
    <xf numFmtId="0" fontId="80" fillId="3" borderId="23" xfId="0" applyFont="1" applyFill="1" applyBorder="1" applyAlignment="1">
      <alignment horizontal="center" vertical="center" wrapText="1"/>
    </xf>
    <xf numFmtId="0" fontId="80" fillId="3" borderId="24" xfId="0" applyFont="1" applyFill="1" applyBorder="1" applyAlignment="1">
      <alignment horizontal="center" vertical="center" wrapText="1"/>
    </xf>
    <xf numFmtId="0" fontId="22" fillId="11" borderId="8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8" xfId="0" quotePrefix="1" applyFont="1" applyBorder="1" applyAlignment="1">
      <alignment horizontal="center" vertical="center"/>
    </xf>
    <xf numFmtId="16" fontId="23" fillId="0" borderId="8" xfId="0" quotePrefix="1" applyNumberFormat="1" applyFont="1" applyBorder="1" applyAlignment="1">
      <alignment horizontal="center" vertical="center"/>
    </xf>
    <xf numFmtId="0" fontId="67" fillId="0" borderId="17" xfId="0" applyFont="1" applyBorder="1" applyAlignment="1">
      <alignment horizontal="center" vertical="center" wrapText="1"/>
    </xf>
    <xf numFmtId="0" fontId="67" fillId="0" borderId="18" xfId="0" applyFont="1" applyBorder="1" applyAlignment="1">
      <alignment horizontal="center" vertical="center" wrapText="1"/>
    </xf>
    <xf numFmtId="0" fontId="67" fillId="0" borderId="19" xfId="0" applyFont="1" applyBorder="1" applyAlignment="1">
      <alignment horizontal="center" vertical="center" wrapText="1"/>
    </xf>
    <xf numFmtId="0" fontId="67" fillId="0" borderId="20" xfId="0" applyFont="1" applyBorder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67" fillId="0" borderId="21" xfId="0" applyFont="1" applyBorder="1" applyAlignment="1">
      <alignment horizontal="center" vertical="center" wrapText="1"/>
    </xf>
    <xf numFmtId="0" fontId="67" fillId="0" borderId="25" xfId="0" applyFont="1" applyBorder="1" applyAlignment="1">
      <alignment horizontal="center" vertical="center" wrapText="1"/>
    </xf>
    <xf numFmtId="0" fontId="67" fillId="0" borderId="22" xfId="0" applyFont="1" applyBorder="1" applyAlignment="1">
      <alignment horizontal="center" vertical="center" wrapText="1"/>
    </xf>
    <xf numFmtId="0" fontId="67" fillId="0" borderId="26" xfId="0" applyFont="1" applyBorder="1" applyAlignment="1">
      <alignment horizontal="center" vertical="center" wrapText="1"/>
    </xf>
    <xf numFmtId="0" fontId="39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29" xfId="0" applyFont="1" applyFill="1" applyBorder="1" applyAlignment="1">
      <alignment horizontal="left" vertical="center" wrapText="1"/>
    </xf>
    <xf numFmtId="0" fontId="21" fillId="3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21" xfId="0" applyBorder="1" applyAlignment="1">
      <alignment vertical="center" wrapText="1"/>
    </xf>
    <xf numFmtId="0" fontId="22" fillId="5" borderId="32" xfId="0" applyFont="1" applyFill="1" applyBorder="1" applyAlignment="1">
      <alignment horizontal="center" vertical="center" wrapText="1"/>
    </xf>
    <xf numFmtId="1" fontId="75" fillId="0" borderId="32" xfId="0" quotePrefix="1" applyNumberFormat="1" applyFont="1" applyBorder="1" applyAlignment="1">
      <alignment horizontal="left" vertical="center" wrapText="1"/>
    </xf>
    <xf numFmtId="1" fontId="75" fillId="0" borderId="32" xfId="0" applyNumberFormat="1" applyFont="1" applyBorder="1" applyAlignment="1">
      <alignment horizontal="left" vertical="center" wrapText="1"/>
    </xf>
    <xf numFmtId="0" fontId="22" fillId="5" borderId="32" xfId="0" applyFont="1" applyFill="1" applyBorder="1" applyAlignment="1">
      <alignment horizontal="center" vertical="center"/>
    </xf>
    <xf numFmtId="1" fontId="44" fillId="0" borderId="32" xfId="0" quotePrefix="1" applyNumberFormat="1" applyFont="1" applyBorder="1" applyAlignment="1">
      <alignment horizontal="left" vertical="center" wrapText="1"/>
    </xf>
    <xf numFmtId="1" fontId="44" fillId="0" borderId="32" xfId="0" applyNumberFormat="1" applyFont="1" applyBorder="1" applyAlignment="1">
      <alignment horizontal="left" vertical="center" wrapText="1"/>
    </xf>
    <xf numFmtId="0" fontId="26" fillId="2" borderId="33" xfId="0" applyFont="1" applyFill="1" applyBorder="1" applyAlignment="1">
      <alignment horizontal="left" vertical="center" wrapText="1"/>
    </xf>
    <xf numFmtId="0" fontId="26" fillId="2" borderId="30" xfId="0" applyFont="1" applyFill="1" applyBorder="1" applyAlignment="1">
      <alignment horizontal="left" vertical="center" wrapText="1"/>
    </xf>
    <xf numFmtId="0" fontId="26" fillId="2" borderId="31" xfId="0" applyFont="1" applyFill="1" applyBorder="1" applyAlignment="1">
      <alignment horizontal="left" vertical="center" wrapText="1"/>
    </xf>
    <xf numFmtId="1" fontId="67" fillId="2" borderId="33" xfId="0" quotePrefix="1" applyNumberFormat="1" applyFont="1" applyFill="1" applyBorder="1" applyAlignment="1">
      <alignment horizontal="center" vertical="center"/>
    </xf>
    <xf numFmtId="1" fontId="67" fillId="2" borderId="31" xfId="0" applyNumberFormat="1" applyFont="1" applyFill="1" applyBorder="1" applyAlignment="1">
      <alignment horizontal="center" vertical="center"/>
    </xf>
    <xf numFmtId="1" fontId="67" fillId="2" borderId="31" xfId="0" quotePrefix="1" applyNumberFormat="1" applyFont="1" applyFill="1" applyBorder="1" applyAlignment="1">
      <alignment horizontal="center" vertical="center"/>
    </xf>
    <xf numFmtId="0" fontId="22" fillId="5" borderId="33" xfId="0" applyFont="1" applyFill="1" applyBorder="1" applyAlignment="1">
      <alignment horizontal="center" vertical="center" wrapText="1"/>
    </xf>
    <xf numFmtId="0" fontId="22" fillId="5" borderId="31" xfId="0" applyFont="1" applyFill="1" applyBorder="1" applyAlignment="1">
      <alignment horizontal="center" vertical="center" wrapText="1"/>
    </xf>
    <xf numFmtId="1" fontId="67" fillId="2" borderId="33" xfId="0" applyNumberFormat="1" applyFont="1" applyFill="1" applyBorder="1" applyAlignment="1">
      <alignment horizontal="center" vertical="center"/>
    </xf>
    <xf numFmtId="0" fontId="26" fillId="2" borderId="32" xfId="0" applyFont="1" applyFill="1" applyBorder="1" applyAlignment="1">
      <alignment horizontal="left" vertical="center" wrapText="1"/>
    </xf>
    <xf numFmtId="0" fontId="81" fillId="9" borderId="33" xfId="0" applyFont="1" applyFill="1" applyBorder="1" applyAlignment="1">
      <alignment horizontal="center" vertical="center" wrapText="1"/>
    </xf>
    <xf numFmtId="0" fontId="81" fillId="9" borderId="31" xfId="0" applyFont="1" applyFill="1" applyBorder="1" applyAlignment="1">
      <alignment horizontal="center" vertical="center" wrapText="1"/>
    </xf>
    <xf numFmtId="0" fontId="80" fillId="2" borderId="0" xfId="0" applyFont="1" applyFill="1" applyAlignment="1">
      <alignment horizontal="left" vertical="center" wrapText="1"/>
    </xf>
    <xf numFmtId="1" fontId="37" fillId="5" borderId="33" xfId="2" applyNumberFormat="1" applyFont="1" applyFill="1" applyBorder="1" applyAlignment="1">
      <alignment horizontal="center" vertical="center" wrapText="1"/>
    </xf>
    <xf numFmtId="1" fontId="37" fillId="5" borderId="30" xfId="2" applyNumberFormat="1" applyFont="1" applyFill="1" applyBorder="1" applyAlignment="1">
      <alignment horizontal="center" vertical="center" wrapText="1"/>
    </xf>
    <xf numFmtId="0" fontId="72" fillId="0" borderId="33" xfId="2" applyFont="1" applyBorder="1" applyAlignment="1">
      <alignment horizontal="center" vertical="center"/>
    </xf>
    <xf numFmtId="0" fontId="72" fillId="0" borderId="30" xfId="2" applyFont="1" applyBorder="1" applyAlignment="1">
      <alignment horizontal="center" vertical="center"/>
    </xf>
    <xf numFmtId="0" fontId="37" fillId="5" borderId="33" xfId="2" applyFont="1" applyFill="1" applyBorder="1" applyAlignment="1">
      <alignment horizontal="center" vertical="center" wrapText="1"/>
    </xf>
    <xf numFmtId="0" fontId="37" fillId="5" borderId="30" xfId="2" applyFont="1" applyFill="1" applyBorder="1" applyAlignment="1">
      <alignment horizontal="center" vertical="center" wrapText="1"/>
    </xf>
    <xf numFmtId="0" fontId="37" fillId="0" borderId="33" xfId="2" applyFont="1" applyBorder="1" applyAlignment="1">
      <alignment horizontal="center"/>
    </xf>
    <xf numFmtId="0" fontId="37" fillId="0" borderId="30" xfId="2" applyFont="1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7" xfId="0" applyBorder="1" applyAlignment="1">
      <alignment horizontal="left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46" xfId="0" applyBorder="1" applyAlignment="1">
      <alignment horizontal="left"/>
    </xf>
    <xf numFmtId="0" fontId="0" fillId="0" borderId="0" xfId="0" applyAlignment="1">
      <alignment horizontal="left" shrinkToFit="1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83" fillId="0" borderId="52" xfId="0" applyFont="1" applyBorder="1" applyAlignment="1">
      <alignment horizontal="left"/>
    </xf>
    <xf numFmtId="0" fontId="83" fillId="0" borderId="50" xfId="0" applyFont="1" applyBorder="1" applyAlignment="1">
      <alignment horizontal="left"/>
    </xf>
    <xf numFmtId="0" fontId="83" fillId="0" borderId="51" xfId="0" applyFont="1" applyBorder="1" applyAlignment="1">
      <alignment horizontal="left"/>
    </xf>
    <xf numFmtId="0" fontId="83" fillId="49" borderId="53" xfId="0" applyFont="1" applyFill="1" applyBorder="1" applyAlignment="1">
      <alignment horizontal="center"/>
    </xf>
    <xf numFmtId="0" fontId="84" fillId="0" borderId="54" xfId="0" applyFont="1" applyBorder="1" applyAlignment="1">
      <alignment horizontal="left"/>
    </xf>
    <xf numFmtId="0" fontId="83" fillId="49" borderId="5" xfId="0" applyFont="1" applyFill="1" applyBorder="1" applyAlignment="1">
      <alignment horizontal="center"/>
    </xf>
    <xf numFmtId="0" fontId="84" fillId="0" borderId="61" xfId="0" applyFont="1" applyBorder="1" applyAlignment="1">
      <alignment horizontal="left"/>
    </xf>
    <xf numFmtId="0" fontId="83" fillId="49" borderId="32" xfId="0" applyFont="1" applyFill="1" applyBorder="1" applyAlignment="1">
      <alignment horizontal="center"/>
    </xf>
    <xf numFmtId="0" fontId="61" fillId="50" borderId="5" xfId="0" applyFont="1" applyFill="1" applyBorder="1" applyAlignment="1">
      <alignment horizontal="center"/>
    </xf>
    <xf numFmtId="0" fontId="86" fillId="49" borderId="5" xfId="0" applyFont="1" applyFill="1" applyBorder="1" applyAlignment="1">
      <alignment horizontal="center"/>
    </xf>
    <xf numFmtId="0" fontId="61" fillId="0" borderId="30" xfId="0" applyFont="1" applyBorder="1" applyAlignment="1">
      <alignment wrapText="1" shrinkToFit="1"/>
    </xf>
    <xf numFmtId="0" fontId="61" fillId="0" borderId="31" xfId="0" applyFont="1" applyBorder="1" applyAlignment="1">
      <alignment wrapText="1" shrinkToFit="1"/>
    </xf>
    <xf numFmtId="0" fontId="61" fillId="0" borderId="30" xfId="0" applyFont="1" applyBorder="1"/>
    <xf numFmtId="0" fontId="61" fillId="0" borderId="31" xfId="0" applyFont="1" applyBorder="1"/>
    <xf numFmtId="165" fontId="83" fillId="49" borderId="5" xfId="0" applyNumberFormat="1" applyFont="1" applyFill="1" applyBorder="1" applyAlignment="1">
      <alignment horizontal="center"/>
    </xf>
    <xf numFmtId="0" fontId="84" fillId="0" borderId="61" xfId="0" applyFont="1" applyBorder="1"/>
  </cellXfs>
  <cellStyles count="138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23000000}"/>
    <cellStyle name="Comma" xfId="62" builtinId="3"/>
    <cellStyle name="Comma 2" xfId="12" xr:uid="{00000000-0005-0000-0000-000025000000}"/>
    <cellStyle name="Comma 2 2" xfId="13" xr:uid="{00000000-0005-0000-0000-000026000000}"/>
    <cellStyle name="Comma 2 6" xfId="114" xr:uid="{00000000-0005-0000-0000-000027000000}"/>
    <cellStyle name="Comma 3" xfId="14" xr:uid="{00000000-0005-0000-0000-000028000000}"/>
    <cellStyle name="Comma 4" xfId="15" xr:uid="{00000000-0005-0000-0000-000029000000}"/>
    <cellStyle name="Comma 77" xfId="126" xr:uid="{00000000-0005-0000-0000-00002A000000}"/>
    <cellStyle name="Comma0" xfId="16" xr:uid="{00000000-0005-0000-0000-00002B000000}"/>
    <cellStyle name="Currency 2" xfId="17" xr:uid="{00000000-0005-0000-0000-00002C000000}"/>
    <cellStyle name="Currency0" xfId="18" xr:uid="{00000000-0005-0000-0000-00002D000000}"/>
    <cellStyle name="Date" xfId="19" xr:uid="{00000000-0005-0000-0000-00002E000000}"/>
    <cellStyle name="Excel Built-in 20% - Accent1" xfId="20" xr:uid="{00000000-0005-0000-0000-00002F000000}"/>
    <cellStyle name="Explanatory Text" xfId="86" builtinId="53" customBuiltin="1"/>
    <cellStyle name="Fixed" xfId="21" xr:uid="{00000000-0005-0000-0000-000031000000}"/>
    <cellStyle name="Good" xfId="76" builtinId="26" customBuiltin="1"/>
    <cellStyle name="Grey" xfId="22" xr:uid="{00000000-0005-0000-0000-000033000000}"/>
    <cellStyle name="Heading 1" xfId="72" builtinId="16" customBuiltin="1"/>
    <cellStyle name="Heading 1 2" xfId="23" xr:uid="{00000000-0005-0000-0000-000035000000}"/>
    <cellStyle name="Heading 2" xfId="73" builtinId="17" customBuiltin="1"/>
    <cellStyle name="Heading 2 2" xfId="24" xr:uid="{00000000-0005-0000-0000-000037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3B000000}"/>
    <cellStyle name="Input [yellow] 2" xfId="66" xr:uid="{00000000-0005-0000-0000-00003C000000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40000000}"/>
    <cellStyle name="Normal 10" xfId="133" xr:uid="{00000000-0005-0000-0000-000041000000}"/>
    <cellStyle name="Normal 10 2" xfId="120" xr:uid="{00000000-0005-0000-0000-000042000000}"/>
    <cellStyle name="Normal 10 2 5" xfId="113" xr:uid="{00000000-0005-0000-0000-000043000000}"/>
    <cellStyle name="Normal 11" xfId="134" xr:uid="{00000000-0005-0000-0000-000044000000}"/>
    <cellStyle name="Normal 133" xfId="1" xr:uid="{00000000-0005-0000-0000-000045000000}"/>
    <cellStyle name="Normal 133 3 3" xfId="115" xr:uid="{00000000-0005-0000-0000-000046000000}"/>
    <cellStyle name="Normal 133 3 3 2" xfId="112" xr:uid="{00000000-0005-0000-0000-000047000000}"/>
    <cellStyle name="Normal 142" xfId="118" xr:uid="{00000000-0005-0000-0000-000048000000}"/>
    <cellStyle name="Normal 145" xfId="127" xr:uid="{00000000-0005-0000-0000-000049000000}"/>
    <cellStyle name="Normal 146" xfId="119" xr:uid="{00000000-0005-0000-0000-00004A000000}"/>
    <cellStyle name="Normal 146 2" xfId="123" xr:uid="{00000000-0005-0000-0000-00004B000000}"/>
    <cellStyle name="Normal 147" xfId="124" xr:uid="{00000000-0005-0000-0000-00004C000000}"/>
    <cellStyle name="Normal 148" xfId="125" xr:uid="{00000000-0005-0000-0000-00004D000000}"/>
    <cellStyle name="Normal 2" xfId="2" xr:uid="{00000000-0005-0000-0000-00004E000000}"/>
    <cellStyle name="Normal 2 2" xfId="27" xr:uid="{00000000-0005-0000-0000-00004F000000}"/>
    <cellStyle name="Normal 2 2 2" xfId="116" xr:uid="{00000000-0005-0000-0000-000050000000}"/>
    <cellStyle name="Normal 2 3" xfId="59" xr:uid="{00000000-0005-0000-0000-000051000000}"/>
    <cellStyle name="Normal 2 3 2" xfId="60" xr:uid="{00000000-0005-0000-0000-000052000000}"/>
    <cellStyle name="Normal 2 3 2 2" xfId="63" xr:uid="{00000000-0005-0000-0000-000053000000}"/>
    <cellStyle name="Normal 2 3 2 3" xfId="132" xr:uid="{00000000-0005-0000-0000-000054000000}"/>
    <cellStyle name="Normal 2 3 3" xfId="128" xr:uid="{00000000-0005-0000-0000-000055000000}"/>
    <cellStyle name="Normal 2 4" xfId="68" xr:uid="{00000000-0005-0000-0000-000056000000}"/>
    <cellStyle name="Normal 2 5" xfId="121" xr:uid="{00000000-0005-0000-0000-000057000000}"/>
    <cellStyle name="Normal 2 6" xfId="135" xr:uid="{00000000-0005-0000-0000-000058000000}"/>
    <cellStyle name="Normal 2_112060-QTM" xfId="28" xr:uid="{00000000-0005-0000-0000-000059000000}"/>
    <cellStyle name="Normal 24" xfId="117" xr:uid="{00000000-0005-0000-0000-00005A000000}"/>
    <cellStyle name="Normal 3" xfId="29" xr:uid="{00000000-0005-0000-0000-00005B000000}"/>
    <cellStyle name="Normal 3 2" xfId="30" xr:uid="{00000000-0005-0000-0000-00005C000000}"/>
    <cellStyle name="Normal 3 3" xfId="31" xr:uid="{00000000-0005-0000-0000-00005D000000}"/>
    <cellStyle name="Normal 3 4" xfId="69" xr:uid="{00000000-0005-0000-0000-00005E000000}"/>
    <cellStyle name="Normal 3_111030-111048-111061-QTCN" xfId="32" xr:uid="{00000000-0005-0000-0000-00005F000000}"/>
    <cellStyle name="Normal 31" xfId="122" xr:uid="{00000000-0005-0000-0000-000060000000}"/>
    <cellStyle name="Normal 4" xfId="33" xr:uid="{00000000-0005-0000-0000-000061000000}"/>
    <cellStyle name="Normal 4 2" xfId="34" xr:uid="{00000000-0005-0000-0000-000062000000}"/>
    <cellStyle name="Normal 4 3" xfId="61" xr:uid="{00000000-0005-0000-0000-000063000000}"/>
    <cellStyle name="Normal 5" xfId="35" xr:uid="{00000000-0005-0000-0000-000064000000}"/>
    <cellStyle name="Normal 6" xfId="36" xr:uid="{00000000-0005-0000-0000-000065000000}"/>
    <cellStyle name="Normal 7" xfId="67" xr:uid="{00000000-0005-0000-0000-000066000000}"/>
    <cellStyle name="Normal 8" xfId="70" xr:uid="{00000000-0005-0000-0000-000067000000}"/>
    <cellStyle name="Normal 8 2" xfId="129" xr:uid="{00000000-0005-0000-0000-000068000000}"/>
    <cellStyle name="Normal 9" xfId="130" xr:uid="{00000000-0005-0000-0000-000069000000}"/>
    <cellStyle name="Note" xfId="85" builtinId="10" customBuiltin="1"/>
    <cellStyle name="Output" xfId="80" builtinId="21" customBuiltin="1"/>
    <cellStyle name="Percent" xfId="131" builtinId="5"/>
    <cellStyle name="Percent [2]" xfId="37" xr:uid="{00000000-0005-0000-0000-00006D000000}"/>
    <cellStyle name="Percent 2" xfId="38" xr:uid="{00000000-0005-0000-0000-00006E000000}"/>
    <cellStyle name="Percent 2 2" xfId="39" xr:uid="{00000000-0005-0000-0000-00006F000000}"/>
    <cellStyle name="Percent 2 3" xfId="40" xr:uid="{00000000-0005-0000-0000-000070000000}"/>
    <cellStyle name="Percent 3" xfId="41" xr:uid="{00000000-0005-0000-0000-000071000000}"/>
    <cellStyle name="SAPBEXstdData" xfId="42" xr:uid="{00000000-0005-0000-0000-000072000000}"/>
    <cellStyle name="SAPBEXstdData 2" xfId="65" xr:uid="{00000000-0005-0000-0000-000073000000}"/>
    <cellStyle name="SAPBEXstdItem" xfId="43" xr:uid="{00000000-0005-0000-0000-000074000000}"/>
    <cellStyle name="SAPBEXstdItem 2" xfId="64" xr:uid="{00000000-0005-0000-0000-000075000000}"/>
    <cellStyle name="Standaard 2" xfId="137" xr:uid="{4011D1BC-3A2D-4379-AAED-A111381680BC}"/>
    <cellStyle name="Standaard 6" xfId="136" xr:uid="{00000000-0005-0000-0000-000076000000}"/>
    <cellStyle name="Style 1" xfId="44" xr:uid="{00000000-0005-0000-0000-000077000000}"/>
    <cellStyle name="Times New Roman" xfId="45" xr:uid="{00000000-0005-0000-0000-000078000000}"/>
    <cellStyle name="Title" xfId="71" builtinId="15" customBuiltin="1"/>
    <cellStyle name="Total" xfId="87" builtinId="25" customBuiltin="1"/>
    <cellStyle name="Total 2" xfId="46" xr:uid="{00000000-0005-0000-0000-00007B000000}"/>
    <cellStyle name="Warning Text" xfId="84" builtinId="11" customBuiltin="1"/>
    <cellStyle name="Обычный_Лист1" xfId="47" xr:uid="{00000000-0005-0000-0000-00007D000000}"/>
    <cellStyle name="똿뗦먛귟 [0.00]_PRODUCT DETAIL Q1" xfId="48" xr:uid="{00000000-0005-0000-0000-00007E000000}"/>
    <cellStyle name="똿뗦먛귟_PRODUCT DETAIL Q1" xfId="49" xr:uid="{00000000-0005-0000-0000-00007F000000}"/>
    <cellStyle name="믅됞 [0.00]_PRODUCT DETAIL Q1" xfId="50" xr:uid="{00000000-0005-0000-0000-000080000000}"/>
    <cellStyle name="믅됞_PRODUCT DETAIL Q1" xfId="51" xr:uid="{00000000-0005-0000-0000-000081000000}"/>
    <cellStyle name="백분율_HOBONG" xfId="52" xr:uid="{00000000-0005-0000-0000-000082000000}"/>
    <cellStyle name="뷭?_BOOKSHIP" xfId="53" xr:uid="{00000000-0005-0000-0000-000083000000}"/>
    <cellStyle name="콤마 [0]_1202" xfId="54" xr:uid="{00000000-0005-0000-0000-000084000000}"/>
    <cellStyle name="콤마_1202" xfId="55" xr:uid="{00000000-0005-0000-0000-000085000000}"/>
    <cellStyle name="통화 [0]_1202" xfId="56" xr:uid="{00000000-0005-0000-0000-000086000000}"/>
    <cellStyle name="통화_1202" xfId="57" xr:uid="{00000000-0005-0000-0000-000087000000}"/>
    <cellStyle name="표준_(정보부문)월별인원계획" xfId="58" xr:uid="{00000000-0005-0000-0000-000088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microsoft.com/office/2017/10/relationships/person" Target="persons/perso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7" Type="http://schemas.openxmlformats.org/officeDocument/2006/relationships/image" Target="../media/image9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cid:d815e558-c877-4c51-ae40-7e21ff4681c1@AUSP282.PROD.OUTLOOK.COM" TargetMode="External"/><Relationship Id="rId5" Type="http://schemas.openxmlformats.org/officeDocument/2006/relationships/image" Target="../media/image8.jpeg"/><Relationship Id="rId4" Type="http://schemas.openxmlformats.org/officeDocument/2006/relationships/image" Target="cid:e8a892e6-b1dd-4962-934c-47afc012bd6b@AUSP282.PROD.OUTLOOK.COM" TargetMode="Externa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</xdr:row>
      <xdr:rowOff>0</xdr:rowOff>
    </xdr:from>
    <xdr:to>
      <xdr:col>16</xdr:col>
      <xdr:colOff>2435525</xdr:colOff>
      <xdr:row>7</xdr:row>
      <xdr:rowOff>833437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DD0EEB-FF6D-27A2-CE4E-09E469FB0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40625" y="1547813"/>
          <a:ext cx="4826300" cy="28336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7467600</xdr:colOff>
      <xdr:row>0</xdr:row>
      <xdr:rowOff>152400</xdr:rowOff>
    </xdr:from>
    <xdr:to>
      <xdr:col>2</xdr:col>
      <xdr:colOff>12293900</xdr:colOff>
      <xdr:row>3</xdr:row>
      <xdr:rowOff>328612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C0C66C-A9C8-4CD7-9981-05F9EB5BF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0" y="152400"/>
          <a:ext cx="4826300" cy="28336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62</xdr:row>
      <xdr:rowOff>30480</xdr:rowOff>
    </xdr:from>
    <xdr:to>
      <xdr:col>9</xdr:col>
      <xdr:colOff>202248</xdr:colOff>
      <xdr:row>80</xdr:row>
      <xdr:rowOff>129540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E9ACEF-030C-48FA-9A65-48BEE0E7F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10793730"/>
          <a:ext cx="5993448" cy="352806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0</xdr:row>
      <xdr:rowOff>25400</xdr:rowOff>
    </xdr:from>
    <xdr:to>
      <xdr:col>6</xdr:col>
      <xdr:colOff>48895</xdr:colOff>
      <xdr:row>4</xdr:row>
      <xdr:rowOff>174769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E234A4-E5A9-4EA1-9DBA-724C0C695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9600" y="25400"/>
          <a:ext cx="1811020" cy="911369"/>
        </a:xfrm>
        <a:prstGeom prst="rect">
          <a:avLst/>
        </a:prstGeom>
      </xdr:spPr>
    </xdr:pic>
    <xdr:clientData/>
  </xdr:twoCellAnchor>
  <xdr:twoCellAnchor>
    <xdr:from>
      <xdr:col>12</xdr:col>
      <xdr:colOff>381000</xdr:colOff>
      <xdr:row>65</xdr:row>
      <xdr:rowOff>38100</xdr:rowOff>
    </xdr:from>
    <xdr:to>
      <xdr:col>13</xdr:col>
      <xdr:colOff>0</xdr:colOff>
      <xdr:row>80</xdr:row>
      <xdr:rowOff>30480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F26BD9AF-0DCC-41E6-A7AC-F083339B6012}"/>
            </a:ext>
          </a:extLst>
        </xdr:cNvPr>
        <xdr:cNvCxnSpPr/>
      </xdr:nvCxnSpPr>
      <xdr:spPr>
        <a:xfrm flipH="1">
          <a:off x="7181850" y="11372850"/>
          <a:ext cx="0" cy="2849880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15240</xdr:colOff>
      <xdr:row>65</xdr:row>
      <xdr:rowOff>68580</xdr:rowOff>
    </xdr:from>
    <xdr:to>
      <xdr:col>13</xdr:col>
      <xdr:colOff>365760</xdr:colOff>
      <xdr:row>65</xdr:row>
      <xdr:rowOff>83820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F911BC5D-E45C-483B-AAFC-B413E3876636}"/>
            </a:ext>
          </a:extLst>
        </xdr:cNvPr>
        <xdr:cNvCxnSpPr/>
      </xdr:nvCxnSpPr>
      <xdr:spPr>
        <a:xfrm>
          <a:off x="6816090" y="11403330"/>
          <a:ext cx="731520" cy="15240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</xdr:colOff>
      <xdr:row>78</xdr:row>
      <xdr:rowOff>137160</xdr:rowOff>
    </xdr:from>
    <xdr:to>
      <xdr:col>8</xdr:col>
      <xdr:colOff>121920</xdr:colOff>
      <xdr:row>78</xdr:row>
      <xdr:rowOff>144780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529FF1D8-E408-4A13-8A80-6A8EBAD54D7F}"/>
            </a:ext>
          </a:extLst>
        </xdr:cNvPr>
        <xdr:cNvCxnSpPr/>
      </xdr:nvCxnSpPr>
      <xdr:spPr>
        <a:xfrm flipV="1">
          <a:off x="800100" y="13948410"/>
          <a:ext cx="4598670" cy="7620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45720</xdr:colOff>
      <xdr:row>63</xdr:row>
      <xdr:rowOff>99060</xdr:rowOff>
    </xdr:from>
    <xdr:to>
      <xdr:col>7</xdr:col>
      <xdr:colOff>53340</xdr:colOff>
      <xdr:row>70</xdr:row>
      <xdr:rowOff>137160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226539C2-E1AC-4BF2-A044-5A00DF45F595}"/>
            </a:ext>
          </a:extLst>
        </xdr:cNvPr>
        <xdr:cNvCxnSpPr/>
      </xdr:nvCxnSpPr>
      <xdr:spPr>
        <a:xfrm>
          <a:off x="4941570" y="11052810"/>
          <a:ext cx="7620" cy="1371600"/>
        </a:xfrm>
        <a:prstGeom prst="line">
          <a:avLst/>
        </a:prstGeom>
        <a:ln>
          <a:solidFill>
            <a:srgbClr val="FF0000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312420</xdr:colOff>
      <xdr:row>65</xdr:row>
      <xdr:rowOff>30480</xdr:rowOff>
    </xdr:from>
    <xdr:to>
      <xdr:col>5</xdr:col>
      <xdr:colOff>312420</xdr:colOff>
      <xdr:row>65</xdr:row>
      <xdr:rowOff>30480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C5B5C22E-E6FD-410B-B6CC-E95E1BEA7F85}"/>
            </a:ext>
          </a:extLst>
        </xdr:cNvPr>
        <xdr:cNvCxnSpPr/>
      </xdr:nvCxnSpPr>
      <xdr:spPr>
        <a:xfrm>
          <a:off x="1455420" y="11365230"/>
          <a:ext cx="762000" cy="0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30480</xdr:colOff>
      <xdr:row>78</xdr:row>
      <xdr:rowOff>30480</xdr:rowOff>
    </xdr:from>
    <xdr:ext cx="256160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D6C63DA-7AD0-4418-AA09-7E29E616CA49}"/>
            </a:ext>
          </a:extLst>
        </xdr:cNvPr>
        <xdr:cNvSpPr txBox="1"/>
      </xdr:nvSpPr>
      <xdr:spPr>
        <a:xfrm>
          <a:off x="1554480" y="13841730"/>
          <a:ext cx="256160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6</a:t>
          </a:r>
        </a:p>
      </xdr:txBody>
    </xdr:sp>
    <xdr:clientData/>
  </xdr:oneCellAnchor>
  <xdr:oneCellAnchor>
    <xdr:from>
      <xdr:col>3</xdr:col>
      <xdr:colOff>205740</xdr:colOff>
      <xdr:row>72</xdr:row>
      <xdr:rowOff>137160</xdr:rowOff>
    </xdr:from>
    <xdr:ext cx="327654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790F1E5-D8DB-4C84-92C4-26E81C8890FB}"/>
            </a:ext>
          </a:extLst>
        </xdr:cNvPr>
        <xdr:cNvSpPr txBox="1"/>
      </xdr:nvSpPr>
      <xdr:spPr>
        <a:xfrm>
          <a:off x="1348740" y="12805410"/>
          <a:ext cx="327654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12</a:t>
          </a:r>
        </a:p>
      </xdr:txBody>
    </xdr:sp>
    <xdr:clientData/>
  </xdr:oneCellAnchor>
  <xdr:oneCellAnchor>
    <xdr:from>
      <xdr:col>11</xdr:col>
      <xdr:colOff>381000</xdr:colOff>
      <xdr:row>74</xdr:row>
      <xdr:rowOff>129540</xdr:rowOff>
    </xdr:from>
    <xdr:ext cx="327654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FF1A5FF-F5CB-405C-9B8C-A69698DEAC54}"/>
            </a:ext>
          </a:extLst>
        </xdr:cNvPr>
        <xdr:cNvSpPr txBox="1"/>
      </xdr:nvSpPr>
      <xdr:spPr>
        <a:xfrm>
          <a:off x="6800850" y="13178790"/>
          <a:ext cx="327654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16</a:t>
          </a:r>
        </a:p>
      </xdr:txBody>
    </xdr:sp>
    <xdr:clientData/>
  </xdr:oneCellAnchor>
  <xdr:oneCellAnchor>
    <xdr:from>
      <xdr:col>0</xdr:col>
      <xdr:colOff>289560</xdr:colOff>
      <xdr:row>73</xdr:row>
      <xdr:rowOff>15240</xdr:rowOff>
    </xdr:from>
    <xdr:ext cx="256160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090C67D-0816-456B-8529-9E01B0EFC23E}"/>
            </a:ext>
          </a:extLst>
        </xdr:cNvPr>
        <xdr:cNvSpPr txBox="1"/>
      </xdr:nvSpPr>
      <xdr:spPr>
        <a:xfrm>
          <a:off x="289560" y="12873990"/>
          <a:ext cx="256160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8</a:t>
          </a:r>
        </a:p>
      </xdr:txBody>
    </xdr:sp>
    <xdr:clientData/>
  </xdr:oneCellAnchor>
  <xdr:oneCellAnchor>
    <xdr:from>
      <xdr:col>13</xdr:col>
      <xdr:colOff>76200</xdr:colOff>
      <xdr:row>65</xdr:row>
      <xdr:rowOff>160020</xdr:rowOff>
    </xdr:from>
    <xdr:ext cx="327654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6F3AC7FD-75B3-4D75-83D9-1208FB6269BC}"/>
            </a:ext>
          </a:extLst>
        </xdr:cNvPr>
        <xdr:cNvSpPr txBox="1"/>
      </xdr:nvSpPr>
      <xdr:spPr>
        <a:xfrm>
          <a:off x="7258050" y="11494770"/>
          <a:ext cx="327654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23</a:t>
          </a:r>
        </a:p>
      </xdr:txBody>
    </xdr:sp>
    <xdr:clientData/>
  </xdr:oneCellAnchor>
  <xdr:oneCellAnchor>
    <xdr:from>
      <xdr:col>4</xdr:col>
      <xdr:colOff>236220</xdr:colOff>
      <xdr:row>70</xdr:row>
      <xdr:rowOff>160020</xdr:rowOff>
    </xdr:from>
    <xdr:ext cx="256160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A7D80A2-4961-4AAB-A64B-5FAC7F164142}"/>
            </a:ext>
          </a:extLst>
        </xdr:cNvPr>
        <xdr:cNvSpPr txBox="1"/>
      </xdr:nvSpPr>
      <xdr:spPr>
        <a:xfrm>
          <a:off x="1760220" y="12447270"/>
          <a:ext cx="256160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5</a:t>
          </a:r>
        </a:p>
      </xdr:txBody>
    </xdr:sp>
    <xdr:clientData/>
  </xdr:oneCellAnchor>
  <xdr:twoCellAnchor>
    <xdr:from>
      <xdr:col>7</xdr:col>
      <xdr:colOff>297180</xdr:colOff>
      <xdr:row>75</xdr:row>
      <xdr:rowOff>53340</xdr:rowOff>
    </xdr:from>
    <xdr:to>
      <xdr:col>8</xdr:col>
      <xdr:colOff>144780</xdr:colOff>
      <xdr:row>75</xdr:row>
      <xdr:rowOff>68580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A49E18CF-D45B-4A3A-8576-63A658CDFE0A}"/>
            </a:ext>
          </a:extLst>
        </xdr:cNvPr>
        <xdr:cNvCxnSpPr/>
      </xdr:nvCxnSpPr>
      <xdr:spPr>
        <a:xfrm flipV="1">
          <a:off x="5193030" y="13293090"/>
          <a:ext cx="228600" cy="1524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90</xdr:row>
      <xdr:rowOff>154940</xdr:rowOff>
    </xdr:from>
    <xdr:to>
      <xdr:col>5</xdr:col>
      <xdr:colOff>304800</xdr:colOff>
      <xdr:row>104</xdr:row>
      <xdr:rowOff>22860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6B6359C-E471-45FE-B339-938B9C28E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9100" y="16252190"/>
          <a:ext cx="1790700" cy="2534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272415</xdr:colOff>
      <xdr:row>91</xdr:row>
      <xdr:rowOff>30480</xdr:rowOff>
    </xdr:from>
    <xdr:to>
      <xdr:col>13</xdr:col>
      <xdr:colOff>38100</xdr:colOff>
      <xdr:row>103</xdr:row>
      <xdr:rowOff>114300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D746338-ED57-4939-B2B0-AEA865BB5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r:link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49265" y="16318230"/>
          <a:ext cx="1670685" cy="2369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182880</xdr:colOff>
      <xdr:row>63</xdr:row>
      <xdr:rowOff>68580</xdr:rowOff>
    </xdr:from>
    <xdr:to>
      <xdr:col>3</xdr:col>
      <xdr:colOff>194310</xdr:colOff>
      <xdr:row>78</xdr:row>
      <xdr:rowOff>114300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FDB91706-B184-4B2B-B29D-B309E67F2529}"/>
            </a:ext>
          </a:extLst>
        </xdr:cNvPr>
        <xdr:cNvCxnSpPr/>
      </xdr:nvCxnSpPr>
      <xdr:spPr>
        <a:xfrm flipH="1">
          <a:off x="1325880" y="11022330"/>
          <a:ext cx="11430" cy="290322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118110</xdr:colOff>
      <xdr:row>70</xdr:row>
      <xdr:rowOff>121920</xdr:rowOff>
    </xdr:from>
    <xdr:to>
      <xdr:col>8</xdr:col>
      <xdr:colOff>83820</xdr:colOff>
      <xdr:row>70</xdr:row>
      <xdr:rowOff>144780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F7397F9F-5FA3-4427-B57F-0F7C7E5FD579}"/>
            </a:ext>
          </a:extLst>
        </xdr:cNvPr>
        <xdr:cNvCxnSpPr/>
      </xdr:nvCxnSpPr>
      <xdr:spPr>
        <a:xfrm flipV="1">
          <a:off x="880110" y="12409170"/>
          <a:ext cx="4480560" cy="2286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274320</xdr:colOff>
      <xdr:row>65</xdr:row>
      <xdr:rowOff>121920</xdr:rowOff>
    </xdr:from>
    <xdr:ext cx="327654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8778F979-7004-461A-98CA-80F938C71DFE}"/>
            </a:ext>
          </a:extLst>
        </xdr:cNvPr>
        <xdr:cNvSpPr txBox="1"/>
      </xdr:nvSpPr>
      <xdr:spPr>
        <a:xfrm>
          <a:off x="1798320" y="11456670"/>
          <a:ext cx="327654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 kern="1200"/>
            <a:t>22</a:t>
          </a:r>
        </a:p>
      </xdr:txBody>
    </xdr:sp>
    <xdr:clientData/>
  </xdr:oneCellAnchor>
  <xdr:oneCellAnchor>
    <xdr:from>
      <xdr:col>5</xdr:col>
      <xdr:colOff>148590</xdr:colOff>
      <xdr:row>68</xdr:row>
      <xdr:rowOff>108585</xdr:rowOff>
    </xdr:from>
    <xdr:ext cx="256160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B95CC162-A673-4C0A-9118-2E35865EE003}"/>
            </a:ext>
          </a:extLst>
        </xdr:cNvPr>
        <xdr:cNvSpPr txBox="1"/>
      </xdr:nvSpPr>
      <xdr:spPr>
        <a:xfrm>
          <a:off x="2053590" y="12014835"/>
          <a:ext cx="256160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 kern="1200"/>
            <a:t>7</a:t>
          </a:r>
        </a:p>
      </xdr:txBody>
    </xdr:sp>
    <xdr:clientData/>
  </xdr:oneCellAnchor>
  <xdr:twoCellAnchor editAs="oneCell">
    <xdr:from>
      <xdr:col>12</xdr:col>
      <xdr:colOff>373380</xdr:colOff>
      <xdr:row>2</xdr:row>
      <xdr:rowOff>33979</xdr:rowOff>
    </xdr:from>
    <xdr:to>
      <xdr:col>14</xdr:col>
      <xdr:colOff>665401</xdr:colOff>
      <xdr:row>8</xdr:row>
      <xdr:rowOff>15241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F6AEABD2-366C-4F98-84F1-645E34CE3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74230" y="281629"/>
          <a:ext cx="1882696" cy="1124262"/>
        </a:xfrm>
        <a:prstGeom prst="rect">
          <a:avLst/>
        </a:prstGeom>
      </xdr:spPr>
    </xdr:pic>
    <xdr:clientData/>
  </xdr:twoCellAnchor>
  <xdr:twoCellAnchor>
    <xdr:from>
      <xdr:col>0</xdr:col>
      <xdr:colOff>137160</xdr:colOff>
      <xdr:row>62</xdr:row>
      <xdr:rowOff>175260</xdr:rowOff>
    </xdr:from>
    <xdr:to>
      <xdr:col>3</xdr:col>
      <xdr:colOff>160020</xdr:colOff>
      <xdr:row>71</xdr:row>
      <xdr:rowOff>76200</xdr:rowOff>
    </xdr:to>
    <xdr:sp macro="" textlink="">
      <xdr:nvSpPr>
        <xdr:cNvPr id="23" name="Freeform: Shape 22">
          <a:extLst>
            <a:ext uri="{FF2B5EF4-FFF2-40B4-BE49-F238E27FC236}">
              <a16:creationId xmlns:a16="http://schemas.microsoft.com/office/drawing/2014/main" id="{6B7EB80E-1088-465C-94EF-97BCD1D266E0}"/>
            </a:ext>
          </a:extLst>
        </xdr:cNvPr>
        <xdr:cNvSpPr/>
      </xdr:nvSpPr>
      <xdr:spPr>
        <a:xfrm>
          <a:off x="137160" y="10938510"/>
          <a:ext cx="1165860" cy="1615440"/>
        </a:xfrm>
        <a:custGeom>
          <a:avLst/>
          <a:gdLst>
            <a:gd name="connsiteX0" fmla="*/ 1188720 w 1188720"/>
            <a:gd name="connsiteY0" fmla="*/ 0 h 1615440"/>
            <a:gd name="connsiteX1" fmla="*/ 510540 w 1188720"/>
            <a:gd name="connsiteY1" fmla="*/ 312420 h 1615440"/>
            <a:gd name="connsiteX2" fmla="*/ 0 w 1188720"/>
            <a:gd name="connsiteY2" fmla="*/ 1615440 h 16154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188720" h="1615440">
              <a:moveTo>
                <a:pt x="1188720" y="0"/>
              </a:moveTo>
              <a:cubicBezTo>
                <a:pt x="948690" y="21590"/>
                <a:pt x="708660" y="43180"/>
                <a:pt x="510540" y="312420"/>
              </a:cubicBezTo>
              <a:cubicBezTo>
                <a:pt x="312420" y="581660"/>
                <a:pt x="156210" y="1098550"/>
                <a:pt x="0" y="1615440"/>
              </a:cubicBezTo>
            </a:path>
          </a:pathLst>
        </a:custGeom>
        <a:noFill/>
        <a:ln>
          <a:solidFill>
            <a:srgbClr val="FFFF00"/>
          </a:solidFill>
          <a:headEnd type="arrow" w="med" len="med"/>
          <a:tailEnd type="arrow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 kern="1200"/>
        </a:p>
      </xdr:txBody>
    </xdr:sp>
    <xdr:clientData/>
  </xdr:twoCellAnchor>
  <xdr:twoCellAnchor>
    <xdr:from>
      <xdr:col>0</xdr:col>
      <xdr:colOff>167640</xdr:colOff>
      <xdr:row>72</xdr:row>
      <xdr:rowOff>38100</xdr:rowOff>
    </xdr:from>
    <xdr:to>
      <xdr:col>2</xdr:col>
      <xdr:colOff>49527</xdr:colOff>
      <xdr:row>73</xdr:row>
      <xdr:rowOff>15240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206B2E3D-D4AD-40D4-BB33-F8959834902C}"/>
            </a:ext>
          </a:extLst>
        </xdr:cNvPr>
        <xdr:cNvCxnSpPr>
          <a:cxnSpLocks/>
        </xdr:cNvCxnSpPr>
      </xdr:nvCxnSpPr>
      <xdr:spPr>
        <a:xfrm flipH="1" flipV="1">
          <a:off x="167640" y="12706350"/>
          <a:ext cx="643887" cy="16764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297180</xdr:colOff>
      <xdr:row>64</xdr:row>
      <xdr:rowOff>22860</xdr:rowOff>
    </xdr:from>
    <xdr:ext cx="256160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1318ED6-C63F-4B0D-9A4A-A8D702BF9F5A}"/>
            </a:ext>
          </a:extLst>
        </xdr:cNvPr>
        <xdr:cNvSpPr txBox="1"/>
      </xdr:nvSpPr>
      <xdr:spPr>
        <a:xfrm>
          <a:off x="297180" y="11167110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 kern="1200"/>
            <a:t>8</a:t>
          </a:r>
        </a:p>
      </xdr:txBody>
    </xdr:sp>
    <xdr:clientData/>
  </xdr:oneCellAnchor>
  <xdr:oneCellAnchor>
    <xdr:from>
      <xdr:col>7</xdr:col>
      <xdr:colOff>342900</xdr:colOff>
      <xdr:row>73</xdr:row>
      <xdr:rowOff>83820</xdr:rowOff>
    </xdr:from>
    <xdr:ext cx="337785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A049B66C-4ACF-4158-81CD-A0514FB71605}"/>
            </a:ext>
          </a:extLst>
        </xdr:cNvPr>
        <xdr:cNvSpPr txBox="1"/>
      </xdr:nvSpPr>
      <xdr:spPr>
        <a:xfrm>
          <a:off x="5238750" y="12942570"/>
          <a:ext cx="337785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 kern="1200"/>
            <a:t>1A</a:t>
          </a:r>
        </a:p>
      </xdr:txBody>
    </xdr:sp>
    <xdr:clientData/>
  </xdr:oneCellAnchor>
  <xdr:oneCellAnchor>
    <xdr:from>
      <xdr:col>7</xdr:col>
      <xdr:colOff>167640</xdr:colOff>
      <xdr:row>65</xdr:row>
      <xdr:rowOff>53340</xdr:rowOff>
    </xdr:from>
    <xdr:ext cx="256160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468BA5E5-2BD6-4575-A7D5-B8F642CD735E}"/>
            </a:ext>
          </a:extLst>
        </xdr:cNvPr>
        <xdr:cNvSpPr txBox="1"/>
      </xdr:nvSpPr>
      <xdr:spPr>
        <a:xfrm>
          <a:off x="5063490" y="11388090"/>
          <a:ext cx="256160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 kern="1200"/>
            <a:t>1</a:t>
          </a:r>
        </a:p>
      </xdr:txBody>
    </xdr:sp>
    <xdr:clientData/>
  </xdr:oneCellAnchor>
  <xdr:twoCellAnchor>
    <xdr:from>
      <xdr:col>5</xdr:col>
      <xdr:colOff>373380</xdr:colOff>
      <xdr:row>65</xdr:row>
      <xdr:rowOff>7620</xdr:rowOff>
    </xdr:from>
    <xdr:to>
      <xdr:col>7</xdr:col>
      <xdr:colOff>99060</xdr:colOff>
      <xdr:row>65</xdr:row>
      <xdr:rowOff>129540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650DC638-FADD-4C33-8D83-81D181BDF003}"/>
            </a:ext>
          </a:extLst>
        </xdr:cNvPr>
        <xdr:cNvCxnSpPr/>
      </xdr:nvCxnSpPr>
      <xdr:spPr>
        <a:xfrm flipV="1">
          <a:off x="2278380" y="11342370"/>
          <a:ext cx="2716530" cy="121920"/>
        </a:xfrm>
        <a:prstGeom prst="straightConnector1">
          <a:avLst/>
        </a:prstGeom>
        <a:ln>
          <a:solidFill>
            <a:srgbClr val="FFFF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hoi.nguyen/Desktop/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erchandising\CUSTOMERS\2%20-%20NEW%20FOLDER%20SYSTEM\CUSTOMERS\MCQ-%20ALEXANDER%20MC%20QUEEN\7.%20C6\1%20-%20SAMPLING\1.%20STYLE%20FILE\CUTTING%20DOCKET\SMS\ICON%200\1099-CR10_1099-624675-RSJ76%20-%20CROP%20SWEATSHIRT.XLSX" TargetMode="External"/></Relationships>
</file>

<file path=xl/externalLinks/_rels/externalLink3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CORTEIZ/3-SS24/2-PRODUCTION/2-STYLE-FILE/CUTTING%20DOCKETS/BULK/DROP%204/ALCATRAZ%20HOODIE%202024%20OFF%20WHITE-%20CRTZ-1206%20-%20BABY%20BLUE.xlsx" TargetMode="External"/><Relationship Id="rId2" Type="http://schemas.microsoft.com/office/2019/04/relationships/externalLinkLongPath" Target="/sites/COMMERCIAL/Shared%20Documents/General/2-CUSTOMER-FOLDER/CORTEIZ/3-SS24/2-PRODUCTION/2-STYLE-FILE/CUTTING%20DOCKETS/BULK/DROP%204/ALCATRAZ%20HOODIE%202024%20OFF%20WHITE-%20CRTZ-1206%20-%20BABY%20BLUE.xlsx?BA8C57DC" TargetMode="External"/><Relationship Id="rId1" Type="http://schemas.openxmlformats.org/officeDocument/2006/relationships/externalLinkPath" Target="file:///\\BA8C57DC\ALCATRAZ%20HOODIE%202024%20OFF%20WHITE-%20CRTZ-1206%20-%20BABY%20BL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UTTING"/>
      <sheetName val="2. TRIM"/>
      <sheetName val="1. CUTTING "/>
      <sheetName val="GRADING "/>
      <sheetName val="1099-624675"/>
      <sheetName val="3. ĐỊNH VỊ HÌNH IN.THÊU"/>
      <sheetName val="4. THÔNG SỐ SẢN XUẤT"/>
    </sheetNames>
    <sheetDataSet>
      <sheetData sheetId="0" refreshError="1"/>
      <sheetData sheetId="1" refreshError="1"/>
      <sheetData sheetId="2" refreshError="1">
        <row r="6">
          <cell r="B6" t="str">
            <v xml:space="preserve">JOB NUMBER:  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"/>
      <sheetName val="2. TRIM"/>
      <sheetName val="UA CHINH THEO NON MAU  120623"/>
      <sheetName val="PP MEETING"/>
      <sheetName val="1. CUTTING "/>
      <sheetName val="1099-624675"/>
      <sheetName val="3. ĐỊNH VỊ HÌNH IN.THÊU"/>
      <sheetName val="4. THÔNG SỐ SẢN XUẤT"/>
    </sheetNames>
    <sheetDataSet>
      <sheetData sheetId="0">
        <row r="6">
          <cell r="D6" t="str">
            <v>C21  SS24  G2693</v>
          </cell>
        </row>
        <row r="7">
          <cell r="D7" t="str">
            <v>CRTZ-1206</v>
          </cell>
        </row>
        <row r="8">
          <cell r="D8" t="str">
            <v>ALCATRAZ HOODIE 2024 OFF WHITE</v>
          </cell>
        </row>
        <row r="29">
          <cell r="E29"/>
        </row>
        <row r="33">
          <cell r="A33" t="str">
            <v>CREAM</v>
          </cell>
        </row>
        <row r="35">
          <cell r="E35" t="str">
            <v>CREAM</v>
          </cell>
        </row>
        <row r="37">
          <cell r="E37" t="str">
            <v>BABY BLUE</v>
          </cell>
        </row>
        <row r="42">
          <cell r="B42" t="str">
            <v>CHỈ 40/2</v>
          </cell>
          <cell r="F42" t="str">
            <v>WHITE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136"/>
  <sheetViews>
    <sheetView view="pageBreakPreview" topLeftCell="A22" zoomScale="40" zoomScaleNormal="10" zoomScaleSheetLayoutView="40" zoomScalePageLayoutView="25" workbookViewId="0">
      <selection activeCell="D11" sqref="D11:F11"/>
    </sheetView>
  </sheetViews>
  <sheetFormatPr defaultColWidth="9.28515625" defaultRowHeight="16.5"/>
  <cols>
    <col min="1" max="1" width="8.42578125" style="41" customWidth="1"/>
    <col min="2" max="2" width="31.28515625" style="41" customWidth="1"/>
    <col min="3" max="3" width="26.7109375" style="41" customWidth="1"/>
    <col min="4" max="4" width="29.5703125" style="41" customWidth="1"/>
    <col min="5" max="5" width="29.28515625" style="41" customWidth="1"/>
    <col min="6" max="6" width="24.5703125" style="41" customWidth="1"/>
    <col min="7" max="7" width="20" style="42" customWidth="1"/>
    <col min="8" max="8" width="26.28515625" style="41" customWidth="1"/>
    <col min="9" max="9" width="23.28515625" style="41" customWidth="1"/>
    <col min="10" max="10" width="20.42578125" style="41" customWidth="1"/>
    <col min="11" max="11" width="22.28515625" style="41" customWidth="1"/>
    <col min="12" max="12" width="21.7109375" style="41" customWidth="1"/>
    <col min="13" max="13" width="19.28515625" style="41" customWidth="1"/>
    <col min="14" max="14" width="13.42578125" style="41" customWidth="1"/>
    <col min="15" max="15" width="12.7109375" style="41" customWidth="1"/>
    <col min="16" max="16" width="9.7109375" style="41" customWidth="1"/>
    <col min="17" max="17" width="38.140625" style="41" customWidth="1"/>
    <col min="18" max="18" width="20.140625" style="41" bestFit="1" customWidth="1"/>
    <col min="19" max="19" width="30.5703125" style="110" bestFit="1" customWidth="1"/>
    <col min="20" max="22" width="20.140625" style="41" bestFit="1" customWidth="1"/>
    <col min="23" max="23" width="24.140625" style="41" bestFit="1" customWidth="1"/>
    <col min="24" max="16384" width="9.28515625" style="41"/>
  </cols>
  <sheetData>
    <row r="1" spans="1:19" s="1" customFormat="1" ht="39">
      <c r="A1" s="44"/>
      <c r="B1" s="44"/>
      <c r="C1" s="44"/>
      <c r="D1" s="45"/>
      <c r="E1" s="44"/>
      <c r="F1" s="44"/>
      <c r="G1" s="44"/>
      <c r="H1" s="44"/>
      <c r="I1" s="44"/>
      <c r="J1" s="44"/>
      <c r="K1" s="44"/>
      <c r="L1" s="46"/>
      <c r="M1" s="46"/>
      <c r="N1" s="244" t="s">
        <v>67</v>
      </c>
      <c r="O1" s="244" t="s">
        <v>67</v>
      </c>
      <c r="P1" s="245" t="s">
        <v>68</v>
      </c>
      <c r="Q1" s="245"/>
      <c r="S1" s="96"/>
    </row>
    <row r="2" spans="1:19" s="1" customFormat="1" ht="24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6"/>
      <c r="M2" s="46"/>
      <c r="N2" s="244" t="s">
        <v>69</v>
      </c>
      <c r="O2" s="244" t="s">
        <v>69</v>
      </c>
      <c r="P2" s="246" t="s">
        <v>70</v>
      </c>
      <c r="Q2" s="246"/>
      <c r="S2" s="96"/>
    </row>
    <row r="3" spans="1:19" s="1" customFormat="1" ht="24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6"/>
      <c r="M3" s="46"/>
      <c r="N3" s="244" t="s">
        <v>71</v>
      </c>
      <c r="O3" s="244" t="s">
        <v>71</v>
      </c>
      <c r="P3" s="247" t="s">
        <v>73</v>
      </c>
      <c r="Q3" s="245"/>
      <c r="S3" s="96"/>
    </row>
    <row r="4" spans="1:19" s="2" customFormat="1" ht="33" customHeight="1" thickBot="1">
      <c r="B4" s="3" t="s">
        <v>115</v>
      </c>
      <c r="G4" s="4"/>
      <c r="S4" s="97"/>
    </row>
    <row r="5" spans="1:19" s="2" customFormat="1" ht="52.5" customHeight="1">
      <c r="B5" s="5" t="s">
        <v>0</v>
      </c>
      <c r="C5" s="5"/>
      <c r="D5" s="3"/>
      <c r="F5" s="6"/>
      <c r="G5" s="248" t="s">
        <v>138</v>
      </c>
      <c r="H5" s="249"/>
      <c r="I5" s="249"/>
      <c r="J5" s="249"/>
      <c r="K5" s="249"/>
      <c r="L5" s="249"/>
      <c r="M5" s="250"/>
      <c r="O5" s="149"/>
      <c r="S5" s="97"/>
    </row>
    <row r="6" spans="1:19" s="7" customFormat="1" ht="52.5" customHeight="1">
      <c r="B6" s="8" t="s">
        <v>40</v>
      </c>
      <c r="C6" s="8"/>
      <c r="D6" s="57" t="s">
        <v>137</v>
      </c>
      <c r="E6" s="93"/>
      <c r="F6" s="8"/>
      <c r="G6" s="251"/>
      <c r="H6" s="252"/>
      <c r="I6" s="252"/>
      <c r="J6" s="252"/>
      <c r="K6" s="252"/>
      <c r="L6" s="252"/>
      <c r="M6" s="253"/>
      <c r="N6" s="149"/>
      <c r="O6" s="9"/>
      <c r="P6" s="9"/>
      <c r="Q6" s="9"/>
      <c r="S6" s="98"/>
    </row>
    <row r="7" spans="1:19" s="7" customFormat="1" ht="52.5" customHeight="1">
      <c r="B7" s="8" t="s">
        <v>41</v>
      </c>
      <c r="C7" s="8"/>
      <c r="D7" s="57" t="s">
        <v>199</v>
      </c>
      <c r="E7" s="57"/>
      <c r="F7" s="8"/>
      <c r="G7" s="251"/>
      <c r="H7" s="252"/>
      <c r="I7" s="252"/>
      <c r="J7" s="252"/>
      <c r="K7" s="252"/>
      <c r="L7" s="252"/>
      <c r="M7" s="253"/>
      <c r="N7" s="9"/>
      <c r="O7" s="9"/>
      <c r="P7" s="9"/>
      <c r="Q7" s="9"/>
      <c r="S7" s="98"/>
    </row>
    <row r="8" spans="1:19" s="7" customFormat="1" ht="79.150000000000006" customHeight="1" thickBot="1">
      <c r="B8" s="8" t="s">
        <v>42</v>
      </c>
      <c r="C8" s="8"/>
      <c r="D8" s="262" t="s">
        <v>198</v>
      </c>
      <c r="E8" s="263"/>
      <c r="F8" s="264"/>
      <c r="G8" s="254"/>
      <c r="H8" s="255"/>
      <c r="I8" s="255"/>
      <c r="J8" s="255"/>
      <c r="K8" s="255"/>
      <c r="L8" s="255"/>
      <c r="M8" s="256"/>
      <c r="N8" s="9"/>
      <c r="O8" s="9"/>
      <c r="P8" s="9"/>
      <c r="Q8" s="9"/>
      <c r="S8" s="98"/>
    </row>
    <row r="9" spans="1:19" s="10" customFormat="1" ht="33">
      <c r="B9" s="11" t="s">
        <v>1</v>
      </c>
      <c r="C9" s="11"/>
      <c r="D9" s="151" t="s">
        <v>139</v>
      </c>
      <c r="E9" s="12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  <c r="Q9" s="13"/>
      <c r="S9" s="99"/>
    </row>
    <row r="10" spans="1:19" s="10" customFormat="1" ht="33">
      <c r="B10" s="94" t="s">
        <v>2</v>
      </c>
      <c r="C10" s="15"/>
      <c r="D10" s="60" t="s">
        <v>112</v>
      </c>
      <c r="E10" s="16"/>
      <c r="F10" s="16"/>
      <c r="G10" s="17"/>
      <c r="H10" s="16"/>
      <c r="I10" s="18"/>
      <c r="J10" s="63" t="s">
        <v>43</v>
      </c>
      <c r="K10" s="18"/>
      <c r="L10" s="18" t="s">
        <v>131</v>
      </c>
      <c r="M10" s="18"/>
      <c r="N10" s="19"/>
      <c r="O10" s="19"/>
      <c r="P10" s="19"/>
      <c r="Q10" s="19"/>
      <c r="S10" s="99"/>
    </row>
    <row r="11" spans="1:19" s="10" customFormat="1" ht="130.5" customHeight="1">
      <c r="B11" s="18" t="s">
        <v>3</v>
      </c>
      <c r="C11" s="18"/>
      <c r="D11" s="258">
        <v>45653</v>
      </c>
      <c r="E11" s="259"/>
      <c r="F11" s="259"/>
      <c r="G11" s="20"/>
      <c r="H11" s="21"/>
      <c r="I11" s="18"/>
      <c r="J11" s="63" t="s">
        <v>4</v>
      </c>
      <c r="K11" s="18"/>
      <c r="L11" s="261" t="s">
        <v>200</v>
      </c>
      <c r="M11" s="261"/>
      <c r="N11" s="261"/>
      <c r="O11" s="261"/>
      <c r="P11" s="261"/>
      <c r="Q11" s="261"/>
      <c r="S11" s="99"/>
    </row>
    <row r="12" spans="1:19" s="10" customFormat="1" ht="33">
      <c r="B12" s="18" t="s">
        <v>5</v>
      </c>
      <c r="C12" s="18"/>
      <c r="D12" s="22"/>
      <c r="E12" s="18"/>
      <c r="F12" s="18"/>
      <c r="G12" s="23"/>
      <c r="H12" s="24"/>
      <c r="I12" s="18"/>
      <c r="J12" s="63" t="s">
        <v>38</v>
      </c>
      <c r="L12" s="18" t="s">
        <v>201</v>
      </c>
      <c r="M12" s="18"/>
      <c r="N12" s="18"/>
      <c r="O12" s="24"/>
      <c r="P12" s="24"/>
      <c r="Q12" s="19"/>
      <c r="S12" s="99"/>
    </row>
    <row r="13" spans="1:19" s="10" customFormat="1" ht="33">
      <c r="B13" s="260"/>
      <c r="C13" s="260"/>
      <c r="D13" s="260"/>
      <c r="E13" s="260"/>
      <c r="F13" s="260"/>
      <c r="G13" s="23"/>
      <c r="H13" s="24"/>
      <c r="I13" s="18"/>
      <c r="J13" s="63" t="s">
        <v>6</v>
      </c>
      <c r="K13" s="18"/>
      <c r="L13" s="18" t="s">
        <v>113</v>
      </c>
      <c r="M13" s="18"/>
      <c r="N13" s="24"/>
      <c r="O13" s="19"/>
      <c r="P13" s="19"/>
      <c r="Q13" s="24"/>
      <c r="S13" s="99"/>
    </row>
    <row r="14" spans="1:19" s="10" customFormat="1" ht="45">
      <c r="B14" s="18" t="s">
        <v>47</v>
      </c>
      <c r="C14" s="18"/>
      <c r="D14" s="18" t="s">
        <v>7</v>
      </c>
      <c r="E14" s="18"/>
      <c r="F14" s="18"/>
      <c r="G14" s="25"/>
      <c r="H14" s="18"/>
      <c r="I14" s="18"/>
      <c r="J14" s="63" t="s">
        <v>8</v>
      </c>
      <c r="K14" s="18"/>
      <c r="L14" s="117" t="s">
        <v>140</v>
      </c>
      <c r="M14" s="19"/>
      <c r="N14" s="19"/>
      <c r="O14" s="19"/>
      <c r="P14" s="19"/>
      <c r="Q14" s="19"/>
      <c r="S14" s="99"/>
    </row>
    <row r="15" spans="1:19" s="10" customFormat="1" ht="32.65" customHeight="1">
      <c r="B15" s="26" t="s">
        <v>59</v>
      </c>
      <c r="C15" s="26"/>
      <c r="D15" s="26"/>
      <c r="E15" s="11"/>
      <c r="F15" s="11"/>
      <c r="G15" s="27"/>
      <c r="H15" s="11"/>
      <c r="I15" s="11"/>
      <c r="J15" s="11"/>
      <c r="K15" s="11"/>
      <c r="L15" s="11"/>
      <c r="M15" s="11"/>
      <c r="N15" s="11"/>
      <c r="O15" s="11"/>
      <c r="P15" s="11"/>
      <c r="Q15" s="11"/>
      <c r="S15" s="99"/>
    </row>
    <row r="16" spans="1:19" s="28" customFormat="1" ht="18.75" customHeight="1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S16" s="100"/>
    </row>
    <row r="17" spans="2:23" s="79" customFormat="1" ht="52.5">
      <c r="B17" s="75"/>
      <c r="C17" s="152" t="s">
        <v>66</v>
      </c>
      <c r="D17" s="152" t="s">
        <v>9</v>
      </c>
      <c r="E17" s="77" t="s">
        <v>51</v>
      </c>
      <c r="F17" s="77"/>
      <c r="G17" s="77"/>
      <c r="H17" s="77" t="s">
        <v>55</v>
      </c>
      <c r="I17" s="77" t="s">
        <v>10</v>
      </c>
      <c r="J17" s="77" t="s">
        <v>52</v>
      </c>
      <c r="K17" s="77" t="s">
        <v>53</v>
      </c>
      <c r="L17" s="77" t="s">
        <v>87</v>
      </c>
      <c r="M17" s="77"/>
      <c r="N17" s="77"/>
      <c r="O17" s="77"/>
      <c r="P17" s="77"/>
      <c r="Q17" s="154" t="s">
        <v>11</v>
      </c>
      <c r="S17" s="101"/>
    </row>
    <row r="18" spans="2:23" s="79" customFormat="1" ht="85.5" customHeight="1">
      <c r="B18" s="153" t="s">
        <v>12</v>
      </c>
      <c r="C18" s="127"/>
      <c r="D18" s="81" t="s">
        <v>37</v>
      </c>
      <c r="E18" s="82"/>
      <c r="F18" s="124"/>
      <c r="G18" s="124"/>
      <c r="H18" s="124">
        <v>0</v>
      </c>
      <c r="I18" s="124">
        <v>1</v>
      </c>
      <c r="J18" s="124">
        <v>0</v>
      </c>
      <c r="K18" s="124">
        <v>0</v>
      </c>
      <c r="L18" s="124">
        <v>0</v>
      </c>
      <c r="M18" s="124"/>
      <c r="N18" s="83"/>
      <c r="O18" s="83"/>
      <c r="P18" s="83"/>
      <c r="Q18" s="84">
        <f>SUM(E18:P18)</f>
        <v>1</v>
      </c>
      <c r="R18" s="156"/>
      <c r="S18" s="157"/>
      <c r="T18" s="156"/>
      <c r="U18" s="156"/>
      <c r="V18" s="156"/>
    </row>
    <row r="19" spans="2:23" s="79" customFormat="1" ht="81.75" customHeight="1">
      <c r="B19" s="153" t="s">
        <v>58</v>
      </c>
      <c r="C19" s="127"/>
      <c r="D19" s="82" t="str">
        <f>+D18</f>
        <v>BLACK</v>
      </c>
      <c r="E19" s="82"/>
      <c r="F19" s="85"/>
      <c r="G19" s="85"/>
      <c r="H19" s="85">
        <f>+ROUND(H18*-5%,0)</f>
        <v>0</v>
      </c>
      <c r="I19" s="85">
        <v>2</v>
      </c>
      <c r="J19" s="85">
        <v>0</v>
      </c>
      <c r="K19" s="85">
        <f t="shared" ref="K19:L19" si="0">+ROUND(K18*-5%,0)</f>
        <v>0</v>
      </c>
      <c r="L19" s="85">
        <f t="shared" si="0"/>
        <v>0</v>
      </c>
      <c r="M19" s="85"/>
      <c r="N19" s="85"/>
      <c r="O19" s="85"/>
      <c r="P19" s="85"/>
      <c r="Q19" s="84">
        <f>SUM(E19:P19)</f>
        <v>2</v>
      </c>
      <c r="R19" s="85"/>
      <c r="S19" s="85"/>
      <c r="T19" s="85"/>
      <c r="U19" s="85"/>
      <c r="V19" s="85"/>
      <c r="W19" s="85"/>
    </row>
    <row r="20" spans="2:23" s="89" customFormat="1" ht="81.75" customHeight="1">
      <c r="B20" s="119" t="s">
        <v>91</v>
      </c>
      <c r="C20" s="120"/>
      <c r="D20" s="120"/>
      <c r="E20" s="121"/>
      <c r="F20" s="121"/>
      <c r="G20" s="121"/>
      <c r="H20" s="121">
        <v>0</v>
      </c>
      <c r="I20" s="121">
        <v>0</v>
      </c>
      <c r="J20" s="121">
        <v>0</v>
      </c>
      <c r="K20" s="121">
        <v>0</v>
      </c>
      <c r="L20" s="121">
        <v>0</v>
      </c>
      <c r="M20" s="121"/>
      <c r="N20" s="122"/>
      <c r="O20" s="122"/>
      <c r="P20" s="122"/>
      <c r="Q20" s="123">
        <f>SUM(F20:P20)</f>
        <v>0</v>
      </c>
      <c r="R20" s="158"/>
      <c r="S20" s="158"/>
      <c r="T20" s="158"/>
      <c r="U20" s="158"/>
      <c r="V20" s="158"/>
      <c r="W20" s="158"/>
    </row>
    <row r="21" spans="2:23" s="89" customFormat="1" ht="81.75" customHeight="1">
      <c r="B21" s="86" t="s">
        <v>13</v>
      </c>
      <c r="C21" s="86"/>
      <c r="D21" s="87" t="str">
        <f>+D19</f>
        <v>BLACK</v>
      </c>
      <c r="E21" s="88"/>
      <c r="F21" s="125"/>
      <c r="G21" s="125"/>
      <c r="H21" s="125">
        <f>SUM(H18:H20)</f>
        <v>0</v>
      </c>
      <c r="I21" s="125">
        <f t="shared" ref="I21:L21" si="1">SUM(I18:I20)</f>
        <v>3</v>
      </c>
      <c r="J21" s="125">
        <f t="shared" si="1"/>
        <v>0</v>
      </c>
      <c r="K21" s="125">
        <f t="shared" si="1"/>
        <v>0</v>
      </c>
      <c r="L21" s="125">
        <f t="shared" si="1"/>
        <v>0</v>
      </c>
      <c r="M21" s="125"/>
      <c r="N21" s="125"/>
      <c r="O21" s="125"/>
      <c r="P21" s="125"/>
      <c r="Q21" s="125">
        <f>SUM(Q18:Q20)</f>
        <v>3</v>
      </c>
      <c r="S21" s="111"/>
    </row>
    <row r="22" spans="2:23" s="79" customFormat="1" ht="52.5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S22" s="101"/>
    </row>
    <row r="23" spans="2:23" s="79" customFormat="1" ht="52.5" hidden="1">
      <c r="B23" s="75"/>
      <c r="C23" s="76" t="s">
        <v>66</v>
      </c>
      <c r="D23" s="76" t="s">
        <v>9</v>
      </c>
      <c r="E23" s="77" t="s">
        <v>51</v>
      </c>
      <c r="F23" s="77" t="s">
        <v>97</v>
      </c>
      <c r="G23" s="77" t="s">
        <v>81</v>
      </c>
      <c r="H23" s="77" t="s">
        <v>55</v>
      </c>
      <c r="I23" s="77" t="s">
        <v>10</v>
      </c>
      <c r="J23" s="77" t="s">
        <v>52</v>
      </c>
      <c r="K23" s="77" t="s">
        <v>53</v>
      </c>
      <c r="L23" s="77" t="s">
        <v>87</v>
      </c>
      <c r="M23" s="77" t="s">
        <v>85</v>
      </c>
      <c r="N23" s="77"/>
      <c r="O23" s="77"/>
      <c r="P23" s="77"/>
      <c r="Q23" s="78" t="s">
        <v>11</v>
      </c>
      <c r="S23" s="101"/>
    </row>
    <row r="24" spans="2:23" s="79" customFormat="1" ht="52.5" hidden="1">
      <c r="B24" s="80" t="s">
        <v>12</v>
      </c>
      <c r="C24" s="118" t="s">
        <v>96</v>
      </c>
      <c r="D24" s="81" t="s">
        <v>36</v>
      </c>
      <c r="E24" s="82"/>
      <c r="F24" s="124">
        <v>24</v>
      </c>
      <c r="G24" s="124">
        <v>48</v>
      </c>
      <c r="H24" s="124">
        <v>124</v>
      </c>
      <c r="I24" s="124">
        <v>232</v>
      </c>
      <c r="J24" s="124">
        <v>204</v>
      </c>
      <c r="K24" s="124">
        <v>100</v>
      </c>
      <c r="L24" s="124">
        <v>44</v>
      </c>
      <c r="M24" s="124">
        <v>24</v>
      </c>
      <c r="N24" s="83"/>
      <c r="O24" s="83"/>
      <c r="P24" s="83"/>
      <c r="Q24" s="84">
        <f>SUM(E24:P24)</f>
        <v>800</v>
      </c>
      <c r="S24" s="101"/>
    </row>
    <row r="25" spans="2:23" s="79" customFormat="1" ht="52.5" hidden="1">
      <c r="B25" s="80" t="s">
        <v>58</v>
      </c>
      <c r="C25" s="118" t="str">
        <f>C24</f>
        <v>M-0324-KT-5141</v>
      </c>
      <c r="D25" s="82" t="str">
        <f>+D24</f>
        <v>WHITE</v>
      </c>
      <c r="E25" s="82"/>
      <c r="F25" s="85">
        <f>+ROUND(F24*0.05,0)</f>
        <v>1</v>
      </c>
      <c r="G25" s="85">
        <f t="shared" ref="G25:M25" si="2">+ROUND(G24*0.05,0)</f>
        <v>2</v>
      </c>
      <c r="H25" s="85">
        <f t="shared" si="2"/>
        <v>6</v>
      </c>
      <c r="I25" s="85">
        <f t="shared" si="2"/>
        <v>12</v>
      </c>
      <c r="J25" s="85">
        <f t="shared" si="2"/>
        <v>10</v>
      </c>
      <c r="K25" s="85">
        <f t="shared" si="2"/>
        <v>5</v>
      </c>
      <c r="L25" s="85">
        <f t="shared" si="2"/>
        <v>2</v>
      </c>
      <c r="M25" s="85">
        <f t="shared" si="2"/>
        <v>1</v>
      </c>
      <c r="N25" s="85"/>
      <c r="O25" s="85"/>
      <c r="P25" s="85"/>
      <c r="Q25" s="84">
        <f>SUM(E25:P25)</f>
        <v>39</v>
      </c>
      <c r="S25" s="101"/>
    </row>
    <row r="26" spans="2:23" s="89" customFormat="1" ht="59.25" hidden="1">
      <c r="B26" s="119" t="s">
        <v>91</v>
      </c>
      <c r="C26" s="120"/>
      <c r="D26" s="120"/>
      <c r="E26" s="121"/>
      <c r="F26" s="121">
        <v>0</v>
      </c>
      <c r="G26" s="121">
        <v>1</v>
      </c>
      <c r="H26" s="121">
        <v>1</v>
      </c>
      <c r="I26" s="121">
        <v>3</v>
      </c>
      <c r="J26" s="121">
        <v>1</v>
      </c>
      <c r="K26" s="121">
        <v>1</v>
      </c>
      <c r="L26" s="121">
        <v>0</v>
      </c>
      <c r="M26" s="121">
        <v>0</v>
      </c>
      <c r="N26" s="122"/>
      <c r="O26" s="122"/>
      <c r="P26" s="122"/>
      <c r="Q26" s="123">
        <f>SUM(F26:P26)</f>
        <v>7</v>
      </c>
    </row>
    <row r="27" spans="2:23" s="89" customFormat="1" ht="52.5" hidden="1">
      <c r="B27" s="86" t="s">
        <v>13</v>
      </c>
      <c r="C27" s="86"/>
      <c r="D27" s="87" t="str">
        <f>+D25</f>
        <v>WHITE</v>
      </c>
      <c r="E27" s="88"/>
      <c r="F27" s="125">
        <f>SUM(F24:F26)</f>
        <v>25</v>
      </c>
      <c r="G27" s="125">
        <f t="shared" ref="G27" si="3">SUM(G24:G26)</f>
        <v>51</v>
      </c>
      <c r="H27" s="125">
        <f t="shared" ref="H27" si="4">SUM(H24:H26)</f>
        <v>131</v>
      </c>
      <c r="I27" s="125">
        <f t="shared" ref="I27" si="5">SUM(I24:I26)</f>
        <v>247</v>
      </c>
      <c r="J27" s="125">
        <f t="shared" ref="J27" si="6">SUM(J24:J26)</f>
        <v>215</v>
      </c>
      <c r="K27" s="125">
        <f t="shared" ref="K27" si="7">SUM(K24:K26)</f>
        <v>106</v>
      </c>
      <c r="L27" s="125">
        <f t="shared" ref="L27" si="8">SUM(L24:L26)</f>
        <v>46</v>
      </c>
      <c r="M27" s="125">
        <f t="shared" ref="M27" si="9">SUM(M24:M26)</f>
        <v>25</v>
      </c>
      <c r="N27" s="125">
        <f t="shared" ref="N27" si="10">SUM(N24:N26)</f>
        <v>0</v>
      </c>
      <c r="O27" s="125">
        <f t="shared" ref="O27" si="11">SUM(O24:O26)</f>
        <v>0</v>
      </c>
      <c r="P27" s="125">
        <f t="shared" ref="P27" si="12">SUM(P24:P26)</f>
        <v>0</v>
      </c>
      <c r="Q27" s="125">
        <f>SUM(Q24:Q26)</f>
        <v>846</v>
      </c>
      <c r="S27" s="111"/>
    </row>
    <row r="28" spans="2:23" s="79" customFormat="1" ht="52.5" hidden="1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S28" s="101"/>
    </row>
    <row r="29" spans="2:23" s="79" customFormat="1" ht="52.5" hidden="1">
      <c r="B29" s="75"/>
      <c r="C29" s="76" t="s">
        <v>66</v>
      </c>
      <c r="D29" s="76" t="s">
        <v>9</v>
      </c>
      <c r="E29" s="77" t="s">
        <v>51</v>
      </c>
      <c r="F29" s="77" t="s">
        <v>97</v>
      </c>
      <c r="G29" s="77" t="s">
        <v>81</v>
      </c>
      <c r="H29" s="77" t="s">
        <v>55</v>
      </c>
      <c r="I29" s="77" t="s">
        <v>10</v>
      </c>
      <c r="J29" s="77" t="s">
        <v>52</v>
      </c>
      <c r="K29" s="77" t="s">
        <v>53</v>
      </c>
      <c r="L29" s="77" t="s">
        <v>87</v>
      </c>
      <c r="M29" s="77" t="s">
        <v>85</v>
      </c>
      <c r="N29" s="77"/>
      <c r="O29" s="77"/>
      <c r="P29" s="77"/>
      <c r="Q29" s="78" t="s">
        <v>11</v>
      </c>
      <c r="S29" s="101"/>
    </row>
    <row r="30" spans="2:23" s="79" customFormat="1" ht="52.5" hidden="1">
      <c r="B30" s="80" t="s">
        <v>12</v>
      </c>
      <c r="C30" s="118" t="s">
        <v>96</v>
      </c>
      <c r="D30" s="81" t="s">
        <v>92</v>
      </c>
      <c r="E30" s="82"/>
      <c r="F30" s="124">
        <v>18</v>
      </c>
      <c r="G30" s="124">
        <v>36</v>
      </c>
      <c r="H30" s="124">
        <v>93</v>
      </c>
      <c r="I30" s="124">
        <v>174</v>
      </c>
      <c r="J30" s="124">
        <v>153</v>
      </c>
      <c r="K30" s="124">
        <v>75</v>
      </c>
      <c r="L30" s="124">
        <v>33</v>
      </c>
      <c r="M30" s="124">
        <v>18</v>
      </c>
      <c r="N30" s="83"/>
      <c r="O30" s="83"/>
      <c r="P30" s="83"/>
      <c r="Q30" s="84">
        <f>SUM(E30:P30)</f>
        <v>600</v>
      </c>
      <c r="S30" s="101"/>
    </row>
    <row r="31" spans="2:23" s="79" customFormat="1" ht="52.5" hidden="1">
      <c r="B31" s="80" t="s">
        <v>58</v>
      </c>
      <c r="C31" s="118" t="str">
        <f>C30</f>
        <v>M-0324-KT-5141</v>
      </c>
      <c r="D31" s="82" t="str">
        <f>+D30</f>
        <v>WHISPER WHITE</v>
      </c>
      <c r="E31" s="82"/>
      <c r="F31" s="85">
        <f>+ROUND(F30*0.05,0)</f>
        <v>1</v>
      </c>
      <c r="G31" s="85">
        <f t="shared" ref="G31:M31" si="13">+ROUND(G30*0.05,0)</f>
        <v>2</v>
      </c>
      <c r="H31" s="85">
        <f t="shared" si="13"/>
        <v>5</v>
      </c>
      <c r="I31" s="85">
        <f t="shared" si="13"/>
        <v>9</v>
      </c>
      <c r="J31" s="85">
        <f t="shared" si="13"/>
        <v>8</v>
      </c>
      <c r="K31" s="85">
        <f t="shared" si="13"/>
        <v>4</v>
      </c>
      <c r="L31" s="85">
        <f t="shared" si="13"/>
        <v>2</v>
      </c>
      <c r="M31" s="85">
        <f t="shared" si="13"/>
        <v>1</v>
      </c>
      <c r="N31" s="85"/>
      <c r="O31" s="85"/>
      <c r="P31" s="85"/>
      <c r="Q31" s="84">
        <f>SUM(E31:P31)</f>
        <v>32</v>
      </c>
      <c r="S31" s="101"/>
    </row>
    <row r="32" spans="2:23" s="89" customFormat="1" ht="59.25" hidden="1">
      <c r="B32" s="119" t="s">
        <v>91</v>
      </c>
      <c r="C32" s="120"/>
      <c r="D32" s="120"/>
      <c r="E32" s="121"/>
      <c r="F32" s="121">
        <v>0</v>
      </c>
      <c r="G32" s="121">
        <v>1</v>
      </c>
      <c r="H32" s="121">
        <v>1</v>
      </c>
      <c r="I32" s="121">
        <v>3</v>
      </c>
      <c r="J32" s="121">
        <v>1</v>
      </c>
      <c r="K32" s="121">
        <v>1</v>
      </c>
      <c r="L32" s="121">
        <v>0</v>
      </c>
      <c r="M32" s="121">
        <v>0</v>
      </c>
      <c r="N32" s="122"/>
      <c r="O32" s="122"/>
      <c r="P32" s="122"/>
      <c r="Q32" s="123">
        <f>SUM(F32:P32)</f>
        <v>7</v>
      </c>
    </row>
    <row r="33" spans="2:19" s="89" customFormat="1" ht="52.5" hidden="1">
      <c r="B33" s="86" t="s">
        <v>13</v>
      </c>
      <c r="C33" s="86"/>
      <c r="D33" s="87" t="str">
        <f>+D31</f>
        <v>WHISPER WHITE</v>
      </c>
      <c r="E33" s="88"/>
      <c r="F33" s="125">
        <f>SUM(F30:F32)</f>
        <v>19</v>
      </c>
      <c r="G33" s="125">
        <f t="shared" ref="G33" si="14">SUM(G30:G32)</f>
        <v>39</v>
      </c>
      <c r="H33" s="125">
        <f t="shared" ref="H33" si="15">SUM(H30:H32)</f>
        <v>99</v>
      </c>
      <c r="I33" s="125">
        <f t="shared" ref="I33" si="16">SUM(I30:I32)</f>
        <v>186</v>
      </c>
      <c r="J33" s="125">
        <f t="shared" ref="J33" si="17">SUM(J30:J32)</f>
        <v>162</v>
      </c>
      <c r="K33" s="125">
        <f t="shared" ref="K33" si="18">SUM(K30:K32)</f>
        <v>80</v>
      </c>
      <c r="L33" s="125">
        <f t="shared" ref="L33" si="19">SUM(L30:L32)</f>
        <v>35</v>
      </c>
      <c r="M33" s="125">
        <f t="shared" ref="M33" si="20">SUM(M30:M32)</f>
        <v>19</v>
      </c>
      <c r="N33" s="125">
        <f t="shared" ref="N33" si="21">SUM(N30:N32)</f>
        <v>0</v>
      </c>
      <c r="O33" s="125">
        <f t="shared" ref="O33" si="22">SUM(O30:O32)</f>
        <v>0</v>
      </c>
      <c r="P33" s="125">
        <f t="shared" ref="P33" si="23">SUM(P30:P32)</f>
        <v>0</v>
      </c>
      <c r="Q33" s="125">
        <f>SUM(Q30:Q32)</f>
        <v>639</v>
      </c>
      <c r="S33" s="111"/>
    </row>
    <row r="34" spans="2:19" s="79" customFormat="1" ht="52.5" hidden="1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S34" s="101"/>
    </row>
    <row r="35" spans="2:19" s="79" customFormat="1" ht="52.5" hidden="1">
      <c r="B35" s="75"/>
      <c r="C35" s="76" t="s">
        <v>66</v>
      </c>
      <c r="D35" s="76" t="s">
        <v>9</v>
      </c>
      <c r="E35" s="77" t="s">
        <v>51</v>
      </c>
      <c r="F35" s="77" t="s">
        <v>97</v>
      </c>
      <c r="G35" s="77" t="s">
        <v>81</v>
      </c>
      <c r="H35" s="77" t="s">
        <v>55</v>
      </c>
      <c r="I35" s="77" t="s">
        <v>10</v>
      </c>
      <c r="J35" s="77" t="s">
        <v>52</v>
      </c>
      <c r="K35" s="77" t="s">
        <v>53</v>
      </c>
      <c r="L35" s="77" t="s">
        <v>87</v>
      </c>
      <c r="M35" s="77" t="s">
        <v>85</v>
      </c>
      <c r="N35" s="77"/>
      <c r="O35" s="77"/>
      <c r="P35" s="77"/>
      <c r="Q35" s="78" t="s">
        <v>11</v>
      </c>
      <c r="S35" s="101"/>
    </row>
    <row r="36" spans="2:19" s="79" customFormat="1" ht="52.5" hidden="1">
      <c r="B36" s="80" t="s">
        <v>12</v>
      </c>
      <c r="C36" s="118" t="s">
        <v>96</v>
      </c>
      <c r="D36" s="81" t="s">
        <v>93</v>
      </c>
      <c r="E36" s="82"/>
      <c r="F36" s="124">
        <v>18</v>
      </c>
      <c r="G36" s="124">
        <v>36</v>
      </c>
      <c r="H36" s="124">
        <v>93</v>
      </c>
      <c r="I36" s="124">
        <v>174</v>
      </c>
      <c r="J36" s="124">
        <v>153</v>
      </c>
      <c r="K36" s="124">
        <v>75</v>
      </c>
      <c r="L36" s="124">
        <v>33</v>
      </c>
      <c r="M36" s="124">
        <v>18</v>
      </c>
      <c r="N36" s="83"/>
      <c r="O36" s="83"/>
      <c r="P36" s="83"/>
      <c r="Q36" s="84">
        <f>SUM(E36:P36)</f>
        <v>600</v>
      </c>
      <c r="S36" s="101"/>
    </row>
    <row r="37" spans="2:19" s="79" customFormat="1" ht="52.5" hidden="1">
      <c r="B37" s="80" t="s">
        <v>58</v>
      </c>
      <c r="C37" s="118" t="str">
        <f>C36</f>
        <v>M-0324-KT-5141</v>
      </c>
      <c r="D37" s="82" t="str">
        <f>+D36</f>
        <v>FLINT STONE</v>
      </c>
      <c r="E37" s="82"/>
      <c r="F37" s="85">
        <f>+ROUND(F36*0.05,0)</f>
        <v>1</v>
      </c>
      <c r="G37" s="85">
        <f t="shared" ref="G37:M37" si="24">+ROUND(G36*0.05,0)</f>
        <v>2</v>
      </c>
      <c r="H37" s="85">
        <f t="shared" si="24"/>
        <v>5</v>
      </c>
      <c r="I37" s="85">
        <f t="shared" si="24"/>
        <v>9</v>
      </c>
      <c r="J37" s="85">
        <f t="shared" si="24"/>
        <v>8</v>
      </c>
      <c r="K37" s="85">
        <f t="shared" si="24"/>
        <v>4</v>
      </c>
      <c r="L37" s="85">
        <f t="shared" si="24"/>
        <v>2</v>
      </c>
      <c r="M37" s="85">
        <f t="shared" si="24"/>
        <v>1</v>
      </c>
      <c r="N37" s="85"/>
      <c r="O37" s="85"/>
      <c r="P37" s="85"/>
      <c r="Q37" s="84">
        <f>SUM(E37:P37)</f>
        <v>32</v>
      </c>
      <c r="S37" s="101"/>
    </row>
    <row r="38" spans="2:19" s="89" customFormat="1" ht="59.25" hidden="1">
      <c r="B38" s="119" t="s">
        <v>91</v>
      </c>
      <c r="C38" s="120"/>
      <c r="D38" s="120"/>
      <c r="E38" s="121"/>
      <c r="F38" s="121">
        <v>0</v>
      </c>
      <c r="G38" s="121">
        <v>1</v>
      </c>
      <c r="H38" s="121">
        <v>1</v>
      </c>
      <c r="I38" s="121">
        <v>3</v>
      </c>
      <c r="J38" s="121">
        <v>1</v>
      </c>
      <c r="K38" s="121">
        <v>1</v>
      </c>
      <c r="L38" s="121">
        <v>0</v>
      </c>
      <c r="M38" s="121">
        <v>0</v>
      </c>
      <c r="N38" s="122"/>
      <c r="O38" s="122"/>
      <c r="P38" s="122"/>
      <c r="Q38" s="123">
        <f>SUM(F38:P38)</f>
        <v>7</v>
      </c>
    </row>
    <row r="39" spans="2:19" s="89" customFormat="1" ht="52.5" hidden="1">
      <c r="B39" s="86" t="s">
        <v>13</v>
      </c>
      <c r="C39" s="86"/>
      <c r="D39" s="87" t="str">
        <f>+D37</f>
        <v>FLINT STONE</v>
      </c>
      <c r="E39" s="88"/>
      <c r="F39" s="125">
        <f>SUM(F36:F38)</f>
        <v>19</v>
      </c>
      <c r="G39" s="125">
        <f t="shared" ref="G39" si="25">SUM(G36:G38)</f>
        <v>39</v>
      </c>
      <c r="H39" s="125">
        <f t="shared" ref="H39" si="26">SUM(H36:H38)</f>
        <v>99</v>
      </c>
      <c r="I39" s="125">
        <f t="shared" ref="I39" si="27">SUM(I36:I38)</f>
        <v>186</v>
      </c>
      <c r="J39" s="125">
        <f t="shared" ref="J39" si="28">SUM(J36:J38)</f>
        <v>162</v>
      </c>
      <c r="K39" s="125">
        <f t="shared" ref="K39" si="29">SUM(K36:K38)</f>
        <v>80</v>
      </c>
      <c r="L39" s="125">
        <f t="shared" ref="L39" si="30">SUM(L36:L38)</f>
        <v>35</v>
      </c>
      <c r="M39" s="125">
        <f t="shared" ref="M39" si="31">SUM(M36:M38)</f>
        <v>19</v>
      </c>
      <c r="N39" s="125">
        <f t="shared" ref="N39" si="32">SUM(N36:N38)</f>
        <v>0</v>
      </c>
      <c r="O39" s="125">
        <f t="shared" ref="O39" si="33">SUM(O36:O38)</f>
        <v>0</v>
      </c>
      <c r="P39" s="125">
        <f t="shared" ref="P39" si="34">SUM(P36:P38)</f>
        <v>0</v>
      </c>
      <c r="Q39" s="125">
        <f>SUM(Q36:Q38)</f>
        <v>639</v>
      </c>
      <c r="S39" s="111"/>
    </row>
    <row r="40" spans="2:19" s="79" customFormat="1" ht="52.5" hidden="1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S40" s="101"/>
    </row>
    <row r="41" spans="2:19" s="79" customFormat="1" ht="52.5" hidden="1">
      <c r="B41" s="75"/>
      <c r="C41" s="76" t="s">
        <v>66</v>
      </c>
      <c r="D41" s="76" t="s">
        <v>9</v>
      </c>
      <c r="E41" s="77" t="s">
        <v>51</v>
      </c>
      <c r="F41" s="77" t="s">
        <v>97</v>
      </c>
      <c r="G41" s="77" t="s">
        <v>81</v>
      </c>
      <c r="H41" s="77" t="s">
        <v>55</v>
      </c>
      <c r="I41" s="77" t="s">
        <v>10</v>
      </c>
      <c r="J41" s="77" t="s">
        <v>52</v>
      </c>
      <c r="K41" s="77" t="s">
        <v>53</v>
      </c>
      <c r="L41" s="77" t="s">
        <v>87</v>
      </c>
      <c r="M41" s="77" t="s">
        <v>85</v>
      </c>
      <c r="N41" s="77"/>
      <c r="O41" s="77"/>
      <c r="P41" s="77"/>
      <c r="Q41" s="78" t="s">
        <v>11</v>
      </c>
      <c r="S41" s="101"/>
    </row>
    <row r="42" spans="2:19" s="79" customFormat="1" ht="52.5" hidden="1">
      <c r="B42" s="80" t="s">
        <v>12</v>
      </c>
      <c r="C42" s="118" t="s">
        <v>96</v>
      </c>
      <c r="D42" s="81" t="s">
        <v>94</v>
      </c>
      <c r="E42" s="82"/>
      <c r="F42" s="124">
        <v>12</v>
      </c>
      <c r="G42" s="124">
        <v>24</v>
      </c>
      <c r="H42" s="124">
        <v>62</v>
      </c>
      <c r="I42" s="124">
        <v>116</v>
      </c>
      <c r="J42" s="124">
        <v>102</v>
      </c>
      <c r="K42" s="124">
        <v>50</v>
      </c>
      <c r="L42" s="124">
        <v>22</v>
      </c>
      <c r="M42" s="124">
        <v>12</v>
      </c>
      <c r="N42" s="83"/>
      <c r="O42" s="83"/>
      <c r="P42" s="83"/>
      <c r="Q42" s="84">
        <f>SUM(E42:P42)</f>
        <v>400</v>
      </c>
      <c r="S42" s="101"/>
    </row>
    <row r="43" spans="2:19" s="79" customFormat="1" ht="52.5" hidden="1">
      <c r="B43" s="80" t="s">
        <v>58</v>
      </c>
      <c r="C43" s="118" t="str">
        <f>C42</f>
        <v>M-0324-KT-5141</v>
      </c>
      <c r="D43" s="82" t="str">
        <f>+D42</f>
        <v>BRONZE GREEN</v>
      </c>
      <c r="E43" s="82"/>
      <c r="F43" s="85">
        <f>+ROUND(F42*0.05,0)</f>
        <v>1</v>
      </c>
      <c r="G43" s="85">
        <f t="shared" ref="G43:M43" si="35">+ROUND(G42*0.05,0)</f>
        <v>1</v>
      </c>
      <c r="H43" s="85">
        <f t="shared" si="35"/>
        <v>3</v>
      </c>
      <c r="I43" s="85">
        <f t="shared" si="35"/>
        <v>6</v>
      </c>
      <c r="J43" s="85">
        <f t="shared" si="35"/>
        <v>5</v>
      </c>
      <c r="K43" s="85">
        <f t="shared" si="35"/>
        <v>3</v>
      </c>
      <c r="L43" s="85">
        <f t="shared" si="35"/>
        <v>1</v>
      </c>
      <c r="M43" s="85">
        <f t="shared" si="35"/>
        <v>1</v>
      </c>
      <c r="N43" s="85"/>
      <c r="O43" s="85"/>
      <c r="P43" s="85"/>
      <c r="Q43" s="84">
        <f>SUM(E43:P43)</f>
        <v>21</v>
      </c>
      <c r="S43" s="101"/>
    </row>
    <row r="44" spans="2:19" s="89" customFormat="1" ht="59.25" hidden="1">
      <c r="B44" s="119" t="s">
        <v>91</v>
      </c>
      <c r="C44" s="120"/>
      <c r="D44" s="120"/>
      <c r="E44" s="121"/>
      <c r="F44" s="121">
        <v>0</v>
      </c>
      <c r="G44" s="121">
        <v>1</v>
      </c>
      <c r="H44" s="121">
        <v>1</v>
      </c>
      <c r="I44" s="121">
        <v>3</v>
      </c>
      <c r="J44" s="121">
        <v>1</v>
      </c>
      <c r="K44" s="121">
        <v>1</v>
      </c>
      <c r="L44" s="121">
        <v>0</v>
      </c>
      <c r="M44" s="121">
        <v>0</v>
      </c>
      <c r="N44" s="122"/>
      <c r="O44" s="122"/>
      <c r="P44" s="122"/>
      <c r="Q44" s="123">
        <f>SUM(F44:P44)</f>
        <v>7</v>
      </c>
    </row>
    <row r="45" spans="2:19" s="89" customFormat="1" ht="52.5" hidden="1">
      <c r="B45" s="86" t="s">
        <v>13</v>
      </c>
      <c r="C45" s="86"/>
      <c r="D45" s="87" t="str">
        <f>+D43</f>
        <v>BRONZE GREEN</v>
      </c>
      <c r="E45" s="88"/>
      <c r="F45" s="125">
        <f>SUM(F42:F44)</f>
        <v>13</v>
      </c>
      <c r="G45" s="125">
        <f t="shared" ref="G45" si="36">SUM(G42:G44)</f>
        <v>26</v>
      </c>
      <c r="H45" s="125">
        <f t="shared" ref="H45" si="37">SUM(H42:H44)</f>
        <v>66</v>
      </c>
      <c r="I45" s="125">
        <f t="shared" ref="I45" si="38">SUM(I42:I44)</f>
        <v>125</v>
      </c>
      <c r="J45" s="125">
        <f t="shared" ref="J45" si="39">SUM(J42:J44)</f>
        <v>108</v>
      </c>
      <c r="K45" s="125">
        <f t="shared" ref="K45" si="40">SUM(K42:K44)</f>
        <v>54</v>
      </c>
      <c r="L45" s="125">
        <f t="shared" ref="L45" si="41">SUM(L42:L44)</f>
        <v>23</v>
      </c>
      <c r="M45" s="125">
        <f t="shared" ref="M45" si="42">SUM(M42:M44)</f>
        <v>13</v>
      </c>
      <c r="N45" s="125">
        <f t="shared" ref="N45" si="43">SUM(N42:N44)</f>
        <v>0</v>
      </c>
      <c r="O45" s="125">
        <f t="shared" ref="O45" si="44">SUM(O42:O44)</f>
        <v>0</v>
      </c>
      <c r="P45" s="125">
        <f t="shared" ref="P45" si="45">SUM(P42:P44)</f>
        <v>0</v>
      </c>
      <c r="Q45" s="125">
        <f>SUM(Q42:Q44)</f>
        <v>428</v>
      </c>
      <c r="S45" s="111"/>
    </row>
    <row r="46" spans="2:19" s="79" customFormat="1" ht="52.5" hidden="1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S46" s="101"/>
    </row>
    <row r="47" spans="2:19" s="79" customFormat="1" ht="52.5" hidden="1">
      <c r="B47" s="75"/>
      <c r="C47" s="76" t="s">
        <v>66</v>
      </c>
      <c r="D47" s="76" t="s">
        <v>9</v>
      </c>
      <c r="E47" s="77" t="s">
        <v>51</v>
      </c>
      <c r="F47" s="77" t="s">
        <v>97</v>
      </c>
      <c r="G47" s="77" t="s">
        <v>81</v>
      </c>
      <c r="H47" s="77" t="s">
        <v>55</v>
      </c>
      <c r="I47" s="77" t="s">
        <v>10</v>
      </c>
      <c r="J47" s="77" t="s">
        <v>52</v>
      </c>
      <c r="K47" s="77" t="s">
        <v>53</v>
      </c>
      <c r="L47" s="77" t="s">
        <v>87</v>
      </c>
      <c r="M47" s="77" t="s">
        <v>85</v>
      </c>
      <c r="N47" s="77"/>
      <c r="O47" s="77"/>
      <c r="P47" s="77"/>
      <c r="Q47" s="78" t="s">
        <v>11</v>
      </c>
      <c r="S47" s="101"/>
    </row>
    <row r="48" spans="2:19" s="79" customFormat="1" ht="52.5" hidden="1">
      <c r="B48" s="80" t="s">
        <v>12</v>
      </c>
      <c r="C48" s="118" t="s">
        <v>96</v>
      </c>
      <c r="D48" s="81" t="s">
        <v>95</v>
      </c>
      <c r="E48" s="82"/>
      <c r="F48" s="124">
        <v>12</v>
      </c>
      <c r="G48" s="124">
        <v>24</v>
      </c>
      <c r="H48" s="124">
        <v>62</v>
      </c>
      <c r="I48" s="124">
        <v>116</v>
      </c>
      <c r="J48" s="124">
        <v>102</v>
      </c>
      <c r="K48" s="124">
        <v>50</v>
      </c>
      <c r="L48" s="124">
        <v>22</v>
      </c>
      <c r="M48" s="124">
        <v>12</v>
      </c>
      <c r="N48" s="83"/>
      <c r="O48" s="83"/>
      <c r="P48" s="83"/>
      <c r="Q48" s="84">
        <f>SUM(E48:P48)</f>
        <v>400</v>
      </c>
      <c r="S48" s="101"/>
    </row>
    <row r="49" spans="1:19" s="79" customFormat="1" ht="52.5" hidden="1">
      <c r="B49" s="80" t="s">
        <v>58</v>
      </c>
      <c r="C49" s="118" t="str">
        <f>+C48</f>
        <v>M-0324-KT-5141</v>
      </c>
      <c r="D49" s="82" t="str">
        <f>+D48</f>
        <v>WILD GINGER</v>
      </c>
      <c r="E49" s="82"/>
      <c r="F49" s="85">
        <f>+ROUND(F48*0.05,0)</f>
        <v>1</v>
      </c>
      <c r="G49" s="85">
        <f t="shared" ref="G49:M49" si="46">+ROUND(G48*0.05,0)</f>
        <v>1</v>
      </c>
      <c r="H49" s="85">
        <f t="shared" si="46"/>
        <v>3</v>
      </c>
      <c r="I49" s="85">
        <f t="shared" si="46"/>
        <v>6</v>
      </c>
      <c r="J49" s="85">
        <f t="shared" si="46"/>
        <v>5</v>
      </c>
      <c r="K49" s="85">
        <f t="shared" si="46"/>
        <v>3</v>
      </c>
      <c r="L49" s="85">
        <f t="shared" si="46"/>
        <v>1</v>
      </c>
      <c r="M49" s="85">
        <f t="shared" si="46"/>
        <v>1</v>
      </c>
      <c r="N49" s="85"/>
      <c r="O49" s="85"/>
      <c r="P49" s="85"/>
      <c r="Q49" s="84">
        <f>SUM(E49:P49)</f>
        <v>21</v>
      </c>
      <c r="S49" s="101"/>
    </row>
    <row r="50" spans="1:19" s="89" customFormat="1" ht="59.25" hidden="1">
      <c r="B50" s="119" t="s">
        <v>91</v>
      </c>
      <c r="C50" s="120"/>
      <c r="D50" s="120"/>
      <c r="E50" s="121"/>
      <c r="F50" s="121">
        <v>0</v>
      </c>
      <c r="G50" s="121">
        <v>1</v>
      </c>
      <c r="H50" s="121">
        <v>1</v>
      </c>
      <c r="I50" s="121">
        <v>3</v>
      </c>
      <c r="J50" s="121">
        <v>1</v>
      </c>
      <c r="K50" s="121">
        <v>1</v>
      </c>
      <c r="L50" s="121">
        <v>0</v>
      </c>
      <c r="M50" s="121">
        <v>0</v>
      </c>
      <c r="N50" s="122"/>
      <c r="O50" s="122"/>
      <c r="P50" s="122"/>
      <c r="Q50" s="123">
        <f>SUM(F50:P50)</f>
        <v>7</v>
      </c>
    </row>
    <row r="51" spans="1:19" s="89" customFormat="1" ht="52.5" hidden="1">
      <c r="B51" s="86" t="s">
        <v>13</v>
      </c>
      <c r="C51" s="86"/>
      <c r="D51" s="87" t="str">
        <f>+D49</f>
        <v>WILD GINGER</v>
      </c>
      <c r="E51" s="88"/>
      <c r="F51" s="125">
        <f>SUM(F48:F50)</f>
        <v>13</v>
      </c>
      <c r="G51" s="125">
        <f t="shared" ref="G51" si="47">SUM(G48:G50)</f>
        <v>26</v>
      </c>
      <c r="H51" s="125">
        <f t="shared" ref="H51" si="48">SUM(H48:H50)</f>
        <v>66</v>
      </c>
      <c r="I51" s="125">
        <f t="shared" ref="I51" si="49">SUM(I48:I50)</f>
        <v>125</v>
      </c>
      <c r="J51" s="125">
        <f t="shared" ref="J51" si="50">SUM(J48:J50)</f>
        <v>108</v>
      </c>
      <c r="K51" s="125">
        <f t="shared" ref="K51" si="51">SUM(K48:K50)</f>
        <v>54</v>
      </c>
      <c r="L51" s="125">
        <f t="shared" ref="L51" si="52">SUM(L48:L50)</f>
        <v>23</v>
      </c>
      <c r="M51" s="125">
        <f t="shared" ref="M51" si="53">SUM(M48:M50)</f>
        <v>13</v>
      </c>
      <c r="N51" s="125">
        <f t="shared" ref="N51" si="54">SUM(N48:N50)</f>
        <v>0</v>
      </c>
      <c r="O51" s="125">
        <f t="shared" ref="O51" si="55">SUM(O48:O50)</f>
        <v>0</v>
      </c>
      <c r="P51" s="125">
        <f t="shared" ref="P51" si="56">SUM(P48:P50)</f>
        <v>0</v>
      </c>
      <c r="Q51" s="125">
        <f>SUM(Q48:Q50)</f>
        <v>428</v>
      </c>
      <c r="S51" s="111"/>
    </row>
    <row r="52" spans="1:19" s="79" customFormat="1" ht="52.5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S52" s="101"/>
    </row>
    <row r="53" spans="1:19" s="89" customFormat="1" ht="78" customHeight="1">
      <c r="B53" s="90" t="s">
        <v>77</v>
      </c>
      <c r="C53" s="91"/>
      <c r="D53" s="90"/>
      <c r="E53" s="92"/>
      <c r="F53" s="95"/>
      <c r="G53" s="95"/>
      <c r="H53" s="95">
        <f t="shared" ref="H53:Q53" si="57">H21</f>
        <v>0</v>
      </c>
      <c r="I53" s="95">
        <f t="shared" si="57"/>
        <v>3</v>
      </c>
      <c r="J53" s="95">
        <f t="shared" si="57"/>
        <v>0</v>
      </c>
      <c r="K53" s="95">
        <f t="shared" si="57"/>
        <v>0</v>
      </c>
      <c r="L53" s="95">
        <f t="shared" si="57"/>
        <v>0</v>
      </c>
      <c r="M53" s="95"/>
      <c r="N53" s="95"/>
      <c r="O53" s="95"/>
      <c r="P53" s="95"/>
      <c r="Q53" s="95">
        <f t="shared" si="57"/>
        <v>3</v>
      </c>
      <c r="S53" s="102"/>
    </row>
    <row r="54" spans="1:19" s="54" customFormat="1" ht="45">
      <c r="B54" s="55"/>
      <c r="C54" s="56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S54" s="103"/>
    </row>
    <row r="55" spans="1:19" s="79" customFormat="1" ht="76.900000000000006" customHeight="1">
      <c r="B55" s="155" t="s">
        <v>14</v>
      </c>
      <c r="C55" s="150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S55" s="101"/>
    </row>
    <row r="56" spans="1:19" s="30" customFormat="1" ht="120">
      <c r="A56" s="268" t="s">
        <v>15</v>
      </c>
      <c r="B56" s="268"/>
      <c r="C56" s="268"/>
      <c r="D56" s="68" t="s">
        <v>16</v>
      </c>
      <c r="E56" s="68" t="s">
        <v>17</v>
      </c>
      <c r="F56" s="68" t="s">
        <v>18</v>
      </c>
      <c r="G56" s="67" t="s">
        <v>19</v>
      </c>
      <c r="H56" s="67" t="s">
        <v>20</v>
      </c>
      <c r="I56" s="67" t="s">
        <v>34</v>
      </c>
      <c r="J56" s="67" t="s">
        <v>80</v>
      </c>
      <c r="K56" s="67" t="s">
        <v>78</v>
      </c>
      <c r="L56" s="67" t="s">
        <v>79</v>
      </c>
      <c r="M56" s="67" t="s">
        <v>35</v>
      </c>
      <c r="N56" s="265" t="s">
        <v>48</v>
      </c>
      <c r="O56" s="265"/>
      <c r="P56" s="265"/>
      <c r="Q56" s="265"/>
      <c r="S56" s="104"/>
    </row>
    <row r="57" spans="1:19" s="36" customFormat="1" ht="72.75" customHeight="1">
      <c r="A57" s="203" t="str">
        <f>$D$21</f>
        <v>BLACK</v>
      </c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S57" s="105"/>
    </row>
    <row r="58" spans="1:19" s="58" customFormat="1" ht="231.75" customHeight="1">
      <c r="A58" s="59">
        <v>1</v>
      </c>
      <c r="B58" s="204" t="str">
        <f>$L$11</f>
        <v>MA037 - MESH 100%POLY 140GSM, CW: 156CM IN AOP</v>
      </c>
      <c r="C58" s="204"/>
      <c r="D58" s="72" t="s">
        <v>202</v>
      </c>
      <c r="E58" s="72" t="s">
        <v>37</v>
      </c>
      <c r="F58" s="59" t="s">
        <v>10</v>
      </c>
      <c r="G58" s="73">
        <f>$Q$21</f>
        <v>3</v>
      </c>
      <c r="H58" s="74">
        <v>1.07</v>
      </c>
      <c r="I58" s="61">
        <f>H58*G58</f>
        <v>3.21</v>
      </c>
      <c r="J58" s="65">
        <f>I58*3.7%+(I58/30)*0.5</f>
        <v>0.17227000000000001</v>
      </c>
      <c r="K58" s="65">
        <v>0</v>
      </c>
      <c r="L58" s="65">
        <v>3</v>
      </c>
      <c r="M58" s="112">
        <f>ROUNDUP(SUM(I58:L58),0)</f>
        <v>7</v>
      </c>
      <c r="N58" s="266"/>
      <c r="O58" s="267"/>
      <c r="P58" s="267"/>
      <c r="Q58" s="267"/>
      <c r="S58" s="106"/>
    </row>
    <row r="59" spans="1:19" s="58" customFormat="1" ht="216.75" customHeight="1">
      <c r="A59" s="59">
        <v>1</v>
      </c>
      <c r="B59" s="204" t="str">
        <f>$L$11</f>
        <v>MA037 - MESH 100%POLY 140GSM, CW: 156CM IN AOP</v>
      </c>
      <c r="C59" s="204"/>
      <c r="D59" s="72" t="s">
        <v>203</v>
      </c>
      <c r="E59" s="72" t="s">
        <v>204</v>
      </c>
      <c r="F59" s="59" t="s">
        <v>10</v>
      </c>
      <c r="G59" s="73">
        <f>$Q$21</f>
        <v>3</v>
      </c>
      <c r="H59" s="74">
        <v>1.07</v>
      </c>
      <c r="I59" s="61">
        <f>H59*G59</f>
        <v>3.21</v>
      </c>
      <c r="J59" s="65">
        <f>I59*3.7%+(I59/30)*0.5</f>
        <v>0.17227000000000001</v>
      </c>
      <c r="K59" s="65">
        <v>0</v>
      </c>
      <c r="L59" s="65">
        <v>3</v>
      </c>
      <c r="M59" s="112">
        <f>ROUNDUP(SUM(I59:L59),0)</f>
        <v>7</v>
      </c>
      <c r="N59" s="266"/>
      <c r="O59" s="267"/>
      <c r="P59" s="267"/>
      <c r="Q59" s="267"/>
      <c r="S59" s="106"/>
    </row>
    <row r="60" spans="1:19" s="58" customFormat="1" ht="150.75" customHeight="1">
      <c r="A60" s="59">
        <v>1</v>
      </c>
      <c r="B60" s="204" t="str">
        <f>$L$11</f>
        <v>MA037 - MESH 100%POLY 140GSM, CW: 156CM IN AOP</v>
      </c>
      <c r="C60" s="204"/>
      <c r="D60" s="72" t="s">
        <v>207</v>
      </c>
      <c r="E60" s="72" t="s">
        <v>205</v>
      </c>
      <c r="F60" s="59" t="s">
        <v>10</v>
      </c>
      <c r="G60" s="73">
        <f>$Q$21</f>
        <v>3</v>
      </c>
      <c r="H60" s="74">
        <v>1.07</v>
      </c>
      <c r="I60" s="61">
        <f>H60*G60</f>
        <v>3.21</v>
      </c>
      <c r="J60" s="65">
        <f>I60*3.7%+(I60/30)*0.5</f>
        <v>0.17227000000000001</v>
      </c>
      <c r="K60" s="65">
        <v>0</v>
      </c>
      <c r="L60" s="65">
        <v>3</v>
      </c>
      <c r="M60" s="112">
        <f>ROUNDUP(SUM(I60:L60),0)</f>
        <v>7</v>
      </c>
      <c r="N60" s="266"/>
      <c r="O60" s="267"/>
      <c r="P60" s="267"/>
      <c r="Q60" s="267"/>
      <c r="S60" s="106"/>
    </row>
    <row r="61" spans="1:19" s="58" customFormat="1" ht="150.75" customHeight="1">
      <c r="A61" s="59">
        <v>2</v>
      </c>
      <c r="B61" s="202" t="s">
        <v>206</v>
      </c>
      <c r="C61" s="202"/>
      <c r="D61" s="72" t="s">
        <v>136</v>
      </c>
      <c r="E61" s="72" t="s">
        <v>208</v>
      </c>
      <c r="F61" s="59" t="s">
        <v>10</v>
      </c>
      <c r="G61" s="73">
        <f>G58</f>
        <v>3</v>
      </c>
      <c r="H61" s="74">
        <v>0.25</v>
      </c>
      <c r="I61" s="61">
        <f>H61*G61</f>
        <v>0.75</v>
      </c>
      <c r="J61" s="65">
        <f>I61*5.7%+(I61/30)*0.5</f>
        <v>5.5250000000000007E-2</v>
      </c>
      <c r="K61" s="65">
        <v>0</v>
      </c>
      <c r="L61" s="65">
        <v>0</v>
      </c>
      <c r="M61" s="112">
        <f>ROUNDUP(SUM(I61:L61),0)</f>
        <v>1</v>
      </c>
      <c r="N61" s="266"/>
      <c r="O61" s="267"/>
      <c r="P61" s="267"/>
      <c r="Q61" s="267"/>
      <c r="S61" s="159"/>
    </row>
    <row r="62" spans="1:19" s="36" customFormat="1" ht="47.25" hidden="1" customHeight="1">
      <c r="A62" s="203" t="s">
        <v>36</v>
      </c>
      <c r="B62" s="203"/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S62" s="105"/>
    </row>
    <row r="63" spans="1:19" s="58" customFormat="1" ht="114" hidden="1" customHeight="1">
      <c r="A63" s="59">
        <v>3</v>
      </c>
      <c r="B63" s="204" t="str">
        <f>$L$11</f>
        <v>MA037 - MESH 100%POLY 140GSM, CW: 156CM IN AOP</v>
      </c>
      <c r="C63" s="204"/>
      <c r="D63" s="72" t="s">
        <v>76</v>
      </c>
      <c r="E63" s="72" t="s">
        <v>90</v>
      </c>
      <c r="F63" s="59" t="s">
        <v>10</v>
      </c>
      <c r="G63" s="73">
        <f>$Q$27</f>
        <v>846</v>
      </c>
      <c r="H63" s="74">
        <v>0</v>
      </c>
      <c r="I63" s="61">
        <f>H63*G63</f>
        <v>0</v>
      </c>
      <c r="J63" s="65">
        <f>I63*1.8%+(I63/50)*0.5</f>
        <v>0</v>
      </c>
      <c r="K63" s="65">
        <v>3</v>
      </c>
      <c r="L63" s="65">
        <v>0</v>
      </c>
      <c r="M63" s="112">
        <f>ROUNDUP(SUM(I63:L63),0)</f>
        <v>3</v>
      </c>
      <c r="N63" s="269" t="s">
        <v>103</v>
      </c>
      <c r="O63" s="270"/>
      <c r="P63" s="270"/>
      <c r="Q63" s="270"/>
      <c r="S63" s="106"/>
    </row>
    <row r="64" spans="1:19" s="58" customFormat="1" ht="107.65" hidden="1" customHeight="1" thickBot="1">
      <c r="A64" s="59">
        <v>4</v>
      </c>
      <c r="B64" s="202" t="s">
        <v>83</v>
      </c>
      <c r="C64" s="202"/>
      <c r="D64" s="72" t="s">
        <v>84</v>
      </c>
      <c r="E64" s="72" t="str">
        <f>E63</f>
        <v>WHITE OVO STANDARD</v>
      </c>
      <c r="F64" s="59" t="s">
        <v>10</v>
      </c>
      <c r="G64" s="73">
        <f>G63</f>
        <v>846</v>
      </c>
      <c r="H64" s="74">
        <v>0</v>
      </c>
      <c r="I64" s="61">
        <f>H64*G64</f>
        <v>0</v>
      </c>
      <c r="J64" s="65">
        <f>I64*5%</f>
        <v>0</v>
      </c>
      <c r="K64" s="65">
        <v>0</v>
      </c>
      <c r="L64" s="65">
        <v>0</v>
      </c>
      <c r="M64" s="112">
        <f>ROUNDUP(SUM(I64:L64),0)</f>
        <v>0</v>
      </c>
      <c r="N64" s="269" t="s">
        <v>98</v>
      </c>
      <c r="O64" s="270"/>
      <c r="P64" s="270"/>
      <c r="Q64" s="270"/>
      <c r="S64" s="106"/>
    </row>
    <row r="65" spans="1:19" s="36" customFormat="1" ht="40.5" hidden="1">
      <c r="A65" s="203" t="str">
        <f>$D$33</f>
        <v>WHISPER WHITE</v>
      </c>
      <c r="B65" s="203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S65" s="105"/>
    </row>
    <row r="66" spans="1:19" s="58" customFormat="1" ht="234.6" hidden="1" customHeight="1" thickBot="1">
      <c r="A66" s="59">
        <v>5</v>
      </c>
      <c r="B66" s="204" t="str">
        <f>$L$11</f>
        <v>MA037 - MESH 100%POLY 140GSM, CW: 156CM IN AOP</v>
      </c>
      <c r="C66" s="204"/>
      <c r="D66" s="72" t="s">
        <v>76</v>
      </c>
      <c r="E66" s="72" t="str">
        <f>$D$33</f>
        <v>WHISPER WHITE</v>
      </c>
      <c r="F66" s="59" t="s">
        <v>10</v>
      </c>
      <c r="G66" s="73">
        <f>$Q$33</f>
        <v>639</v>
      </c>
      <c r="H66" s="74">
        <v>0</v>
      </c>
      <c r="I66" s="61">
        <f>H66*G66</f>
        <v>0</v>
      </c>
      <c r="J66" s="65">
        <f>I66*2%+(I66/40)*0.5</f>
        <v>0</v>
      </c>
      <c r="K66" s="65">
        <v>3</v>
      </c>
      <c r="L66" s="65">
        <v>0</v>
      </c>
      <c r="M66" s="112">
        <f>ROUNDUP(SUM(I66:L66),0)</f>
        <v>3</v>
      </c>
      <c r="N66" s="200" t="s">
        <v>104</v>
      </c>
      <c r="O66" s="201"/>
      <c r="P66" s="201"/>
      <c r="Q66" s="201"/>
      <c r="S66" s="106"/>
    </row>
    <row r="67" spans="1:19" s="58" customFormat="1" ht="250.5" hidden="1" customHeight="1" thickBot="1">
      <c r="A67" s="59">
        <v>6</v>
      </c>
      <c r="B67" s="202" t="s">
        <v>83</v>
      </c>
      <c r="C67" s="202"/>
      <c r="D67" s="72" t="s">
        <v>84</v>
      </c>
      <c r="E67" s="72" t="str">
        <f>E66</f>
        <v>WHISPER WHITE</v>
      </c>
      <c r="F67" s="59" t="s">
        <v>10</v>
      </c>
      <c r="G67" s="73">
        <f>G66</f>
        <v>639</v>
      </c>
      <c r="H67" s="74">
        <v>0</v>
      </c>
      <c r="I67" s="61">
        <f>H67*G67</f>
        <v>0</v>
      </c>
      <c r="J67" s="65">
        <f>I67*5%</f>
        <v>0</v>
      </c>
      <c r="K67" s="65">
        <v>0</v>
      </c>
      <c r="L67" s="65">
        <v>0</v>
      </c>
      <c r="M67" s="112">
        <f>ROUNDUP(SUM(I67:L67),0)</f>
        <v>0</v>
      </c>
      <c r="N67" s="200" t="s">
        <v>101</v>
      </c>
      <c r="O67" s="201"/>
      <c r="P67" s="201"/>
      <c r="Q67" s="201"/>
      <c r="S67" s="106"/>
    </row>
    <row r="68" spans="1:19" s="36" customFormat="1" ht="40.5" hidden="1">
      <c r="A68" s="203" t="str">
        <f>$D$39</f>
        <v>FLINT STONE</v>
      </c>
      <c r="B68" s="203"/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S68" s="105"/>
    </row>
    <row r="69" spans="1:19" s="58" customFormat="1" ht="231.6" hidden="1" customHeight="1" thickBot="1">
      <c r="A69" s="59">
        <v>7</v>
      </c>
      <c r="B69" s="204" t="str">
        <f>$L$11</f>
        <v>MA037 - MESH 100%POLY 140GSM, CW: 156CM IN AOP</v>
      </c>
      <c r="C69" s="204"/>
      <c r="D69" s="72" t="s">
        <v>76</v>
      </c>
      <c r="E69" s="72" t="str">
        <f>$D$39</f>
        <v>FLINT STONE</v>
      </c>
      <c r="F69" s="59" t="s">
        <v>10</v>
      </c>
      <c r="G69" s="73">
        <f>$Q$39</f>
        <v>639</v>
      </c>
      <c r="H69" s="74">
        <v>0</v>
      </c>
      <c r="I69" s="61">
        <f>H69*G69</f>
        <v>0</v>
      </c>
      <c r="J69" s="65">
        <f>I69*0.5%+(I69/50)*0.5</f>
        <v>0</v>
      </c>
      <c r="K69" s="65">
        <v>3</v>
      </c>
      <c r="L69" s="65">
        <v>0</v>
      </c>
      <c r="M69" s="112">
        <f>ROUNDUP(SUM(I69:L69),0)</f>
        <v>3</v>
      </c>
      <c r="N69" s="200" t="s">
        <v>105</v>
      </c>
      <c r="O69" s="201"/>
      <c r="P69" s="201"/>
      <c r="Q69" s="201"/>
      <c r="S69" s="106"/>
    </row>
    <row r="70" spans="1:19" s="58" customFormat="1" ht="269.10000000000002" hidden="1" customHeight="1" thickBot="1">
      <c r="A70" s="59">
        <v>8</v>
      </c>
      <c r="B70" s="202" t="s">
        <v>83</v>
      </c>
      <c r="C70" s="202"/>
      <c r="D70" s="72" t="s">
        <v>84</v>
      </c>
      <c r="E70" s="72" t="str">
        <f>E69</f>
        <v>FLINT STONE</v>
      </c>
      <c r="F70" s="59" t="s">
        <v>10</v>
      </c>
      <c r="G70" s="73">
        <f>G69</f>
        <v>639</v>
      </c>
      <c r="H70" s="74">
        <v>0</v>
      </c>
      <c r="I70" s="61">
        <f>H70*G70</f>
        <v>0</v>
      </c>
      <c r="J70" s="65">
        <f>I70*5%</f>
        <v>0</v>
      </c>
      <c r="K70" s="65">
        <v>0</v>
      </c>
      <c r="L70" s="65">
        <v>0</v>
      </c>
      <c r="M70" s="112">
        <f>ROUNDUP(SUM(I70:L70),0)</f>
        <v>0</v>
      </c>
      <c r="N70" s="200" t="s">
        <v>102</v>
      </c>
      <c r="O70" s="201"/>
      <c r="P70" s="201"/>
      <c r="Q70" s="201"/>
      <c r="S70" s="106"/>
    </row>
    <row r="71" spans="1:19" s="36" customFormat="1" ht="40.5" hidden="1">
      <c r="A71" s="203" t="str">
        <f>+D42</f>
        <v>BRONZE GREEN</v>
      </c>
      <c r="B71" s="203"/>
      <c r="C71" s="203"/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S71" s="105"/>
    </row>
    <row r="72" spans="1:19" s="58" customFormat="1" ht="116.65" hidden="1" customHeight="1" thickBot="1">
      <c r="A72" s="59">
        <v>7</v>
      </c>
      <c r="B72" s="204" t="str">
        <f>$L$11</f>
        <v>MA037 - MESH 100%POLY 140GSM, CW: 156CM IN AOP</v>
      </c>
      <c r="C72" s="204"/>
      <c r="D72" s="72" t="s">
        <v>76</v>
      </c>
      <c r="E72" s="72" t="str">
        <f>+A71</f>
        <v>BRONZE GREEN</v>
      </c>
      <c r="F72" s="59" t="s">
        <v>10</v>
      </c>
      <c r="G72" s="73">
        <f>+Q45</f>
        <v>428</v>
      </c>
      <c r="H72" s="74">
        <v>0</v>
      </c>
      <c r="I72" s="61">
        <f>H72*G72</f>
        <v>0</v>
      </c>
      <c r="J72" s="65">
        <f>I72*0.7%+(I72/50)*0.5</f>
        <v>0</v>
      </c>
      <c r="K72" s="65">
        <v>3</v>
      </c>
      <c r="L72" s="65">
        <v>0</v>
      </c>
      <c r="M72" s="112">
        <f>ROUNDUP(SUM(I72:L72),0)</f>
        <v>3</v>
      </c>
      <c r="N72" s="200" t="s">
        <v>106</v>
      </c>
      <c r="O72" s="201"/>
      <c r="P72" s="201"/>
      <c r="Q72" s="201"/>
      <c r="S72" s="106"/>
    </row>
    <row r="73" spans="1:19" s="58" customFormat="1" ht="70.150000000000006" hidden="1" customHeight="1" thickBot="1">
      <c r="A73" s="59">
        <v>8</v>
      </c>
      <c r="B73" s="202" t="s">
        <v>83</v>
      </c>
      <c r="C73" s="202"/>
      <c r="D73" s="72" t="s">
        <v>84</v>
      </c>
      <c r="E73" s="72" t="str">
        <f>E72</f>
        <v>BRONZE GREEN</v>
      </c>
      <c r="F73" s="59" t="s">
        <v>10</v>
      </c>
      <c r="G73" s="73">
        <f>G72</f>
        <v>428</v>
      </c>
      <c r="H73" s="74">
        <v>0</v>
      </c>
      <c r="I73" s="61">
        <f>H73*G73</f>
        <v>0</v>
      </c>
      <c r="J73" s="65">
        <f>I73*5%</f>
        <v>0</v>
      </c>
      <c r="K73" s="65">
        <v>0</v>
      </c>
      <c r="L73" s="65">
        <v>0</v>
      </c>
      <c r="M73" s="112">
        <f>ROUNDUP(SUM(I73:L73),0)</f>
        <v>0</v>
      </c>
      <c r="N73" s="200" t="s">
        <v>99</v>
      </c>
      <c r="O73" s="201"/>
      <c r="P73" s="201"/>
      <c r="Q73" s="201"/>
      <c r="S73" s="106"/>
    </row>
    <row r="74" spans="1:19" s="36" customFormat="1" ht="40.5" hidden="1">
      <c r="A74" s="203" t="str">
        <f>+D48</f>
        <v>WILD GINGER</v>
      </c>
      <c r="B74" s="203"/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S74" s="105"/>
    </row>
    <row r="75" spans="1:19" s="58" customFormat="1" ht="125.65" hidden="1" customHeight="1" thickBot="1">
      <c r="A75" s="59">
        <v>9</v>
      </c>
      <c r="B75" s="204" t="str">
        <f>$L$11</f>
        <v>MA037 - MESH 100%POLY 140GSM, CW: 156CM IN AOP</v>
      </c>
      <c r="C75" s="204"/>
      <c r="D75" s="72" t="s">
        <v>76</v>
      </c>
      <c r="E75" s="72" t="str">
        <f>$D$51</f>
        <v>WILD GINGER</v>
      </c>
      <c r="F75" s="59" t="s">
        <v>10</v>
      </c>
      <c r="G75" s="73">
        <f>$Q$51</f>
        <v>428</v>
      </c>
      <c r="H75" s="74">
        <v>0</v>
      </c>
      <c r="I75" s="61">
        <f>H75*G75</f>
        <v>0</v>
      </c>
      <c r="J75" s="65">
        <f>I75*0.6%+(I75/50)*0.5</f>
        <v>0</v>
      </c>
      <c r="K75" s="65">
        <v>3</v>
      </c>
      <c r="L75" s="65">
        <v>0</v>
      </c>
      <c r="M75" s="112">
        <f>ROUNDUP(SUM(I75:L75),0)</f>
        <v>3</v>
      </c>
      <c r="N75" s="200" t="s">
        <v>107</v>
      </c>
      <c r="O75" s="201"/>
      <c r="P75" s="201"/>
      <c r="Q75" s="201"/>
      <c r="S75" s="106"/>
    </row>
    <row r="76" spans="1:19" s="58" customFormat="1" ht="1.5" hidden="1" customHeight="1">
      <c r="A76" s="59">
        <v>10</v>
      </c>
      <c r="B76" s="202" t="s">
        <v>83</v>
      </c>
      <c r="C76" s="202"/>
      <c r="D76" s="72" t="s">
        <v>84</v>
      </c>
      <c r="E76" s="72" t="str">
        <f>E75</f>
        <v>WILD GINGER</v>
      </c>
      <c r="F76" s="59" t="s">
        <v>10</v>
      </c>
      <c r="G76" s="73">
        <f>G75</f>
        <v>428</v>
      </c>
      <c r="H76" s="74">
        <v>0</v>
      </c>
      <c r="I76" s="61">
        <f>H76*G76</f>
        <v>0</v>
      </c>
      <c r="J76" s="65">
        <f>I76*5%</f>
        <v>0</v>
      </c>
      <c r="K76" s="65">
        <v>0</v>
      </c>
      <c r="L76" s="65">
        <v>0</v>
      </c>
      <c r="M76" s="112">
        <f>ROUNDUP(SUM(I76:L76),0)</f>
        <v>0</v>
      </c>
      <c r="N76" s="200" t="s">
        <v>100</v>
      </c>
      <c r="O76" s="201"/>
      <c r="P76" s="201"/>
      <c r="Q76" s="201"/>
      <c r="S76" s="106"/>
    </row>
    <row r="77" spans="1:19" s="79" customFormat="1" ht="76.900000000000006" customHeight="1" thickBot="1">
      <c r="B77" s="155" t="s">
        <v>21</v>
      </c>
      <c r="C77" s="150"/>
      <c r="D77" s="32"/>
      <c r="E77" s="32"/>
      <c r="F77" s="31"/>
      <c r="G77" s="33"/>
      <c r="H77" s="31"/>
      <c r="I77" s="31"/>
      <c r="J77" s="31"/>
      <c r="K77" s="31"/>
      <c r="L77" s="31"/>
      <c r="M77" s="31"/>
      <c r="N77" s="31"/>
      <c r="O77" s="31"/>
      <c r="P77" s="31"/>
      <c r="Q77" s="34"/>
      <c r="S77" s="101"/>
    </row>
    <row r="78" spans="1:19" s="43" customFormat="1" ht="72">
      <c r="A78" s="209" t="s">
        <v>22</v>
      </c>
      <c r="B78" s="210"/>
      <c r="C78" s="210"/>
      <c r="D78" s="210"/>
      <c r="E78" s="211"/>
      <c r="F78" s="47" t="s">
        <v>44</v>
      </c>
      <c r="G78" s="47" t="s">
        <v>23</v>
      </c>
      <c r="H78" s="205" t="s">
        <v>39</v>
      </c>
      <c r="I78" s="213"/>
      <c r="J78" s="48" t="s">
        <v>18</v>
      </c>
      <c r="K78" s="47" t="s">
        <v>45</v>
      </c>
      <c r="L78" s="47" t="s">
        <v>24</v>
      </c>
      <c r="M78" s="49" t="s">
        <v>25</v>
      </c>
      <c r="N78" s="49" t="s">
        <v>26</v>
      </c>
      <c r="O78" s="49" t="s">
        <v>27</v>
      </c>
      <c r="P78" s="205" t="s">
        <v>28</v>
      </c>
      <c r="Q78" s="206"/>
      <c r="S78" s="107"/>
    </row>
    <row r="79" spans="1:19" s="10" customFormat="1" ht="75.400000000000006" customHeight="1">
      <c r="A79" s="69">
        <f>ROW()-ROW($A$78)</f>
        <v>1</v>
      </c>
      <c r="B79" s="212" t="s">
        <v>108</v>
      </c>
      <c r="C79" s="212"/>
      <c r="D79" s="212"/>
      <c r="E79" s="212"/>
      <c r="F79" s="148" t="s">
        <v>141</v>
      </c>
      <c r="G79" s="148" t="s">
        <v>141</v>
      </c>
      <c r="H79" s="214" t="str">
        <f>$D$21</f>
        <v>BLACK</v>
      </c>
      <c r="I79" s="215"/>
      <c r="J79" s="64" t="s">
        <v>29</v>
      </c>
      <c r="K79" s="64">
        <f>+$Q$21</f>
        <v>3</v>
      </c>
      <c r="L79" s="71">
        <f>220/4500</f>
        <v>4.8888888888888891E-2</v>
      </c>
      <c r="M79" s="70">
        <f>K79*L79</f>
        <v>0.14666666666666667</v>
      </c>
      <c r="N79" s="70"/>
      <c r="O79" s="66">
        <f t="shared" ref="O79" si="58">ROUNDUP(N79+M79,0)</f>
        <v>1</v>
      </c>
      <c r="P79" s="207"/>
      <c r="Q79" s="208"/>
      <c r="S79" s="99"/>
    </row>
    <row r="80" spans="1:19" s="10" customFormat="1" ht="75.400000000000006" customHeight="1">
      <c r="A80" s="69">
        <f t="shared" ref="A80:A82" si="59">ROW()-ROW($A$78)</f>
        <v>2</v>
      </c>
      <c r="B80" s="212" t="s">
        <v>142</v>
      </c>
      <c r="C80" s="212"/>
      <c r="D80" s="212"/>
      <c r="E80" s="212"/>
      <c r="F80" s="148" t="s">
        <v>36</v>
      </c>
      <c r="G80" s="148" t="s">
        <v>36</v>
      </c>
      <c r="H80" s="214" t="str">
        <f t="shared" ref="H80:H82" si="60">$D$21</f>
        <v>BLACK</v>
      </c>
      <c r="I80" s="215"/>
      <c r="J80" s="64" t="s">
        <v>30</v>
      </c>
      <c r="K80" s="64">
        <f t="shared" ref="K80:K82" si="61">+$Q$21</f>
        <v>3</v>
      </c>
      <c r="L80" s="71">
        <v>1</v>
      </c>
      <c r="M80" s="70">
        <f t="shared" ref="M80" si="62">K80*L80</f>
        <v>3</v>
      </c>
      <c r="N80" s="70"/>
      <c r="O80" s="66">
        <f t="shared" ref="O80" si="63">ROUNDUP(N80+M80,0)</f>
        <v>3</v>
      </c>
      <c r="P80" s="207"/>
      <c r="Q80" s="208"/>
      <c r="S80" s="99"/>
    </row>
    <row r="81" spans="1:19 16384:16384" s="10" customFormat="1" ht="75.400000000000006" customHeight="1">
      <c r="A81" s="69">
        <f t="shared" si="59"/>
        <v>3</v>
      </c>
      <c r="B81" s="212" t="s">
        <v>187</v>
      </c>
      <c r="C81" s="212"/>
      <c r="D81" s="212"/>
      <c r="E81" s="212"/>
      <c r="F81" s="148" t="s">
        <v>36</v>
      </c>
      <c r="G81" s="148" t="s">
        <v>36</v>
      </c>
      <c r="H81" s="214" t="str">
        <f t="shared" si="60"/>
        <v>BLACK</v>
      </c>
      <c r="I81" s="215"/>
      <c r="J81" s="64" t="s">
        <v>30</v>
      </c>
      <c r="K81" s="64">
        <f t="shared" si="61"/>
        <v>3</v>
      </c>
      <c r="L81" s="71">
        <v>1</v>
      </c>
      <c r="M81" s="70">
        <f t="shared" ref="M81" si="64">K81*L81</f>
        <v>3</v>
      </c>
      <c r="N81" s="70"/>
      <c r="O81" s="66">
        <f t="shared" ref="O81" si="65">ROUNDUP(N81+M81,0)</f>
        <v>3</v>
      </c>
      <c r="P81" s="207"/>
      <c r="Q81" s="208"/>
      <c r="S81" s="99"/>
    </row>
    <row r="82" spans="1:19 16384:16384" s="10" customFormat="1" ht="75.400000000000006" customHeight="1">
      <c r="A82" s="69">
        <f t="shared" si="59"/>
        <v>4</v>
      </c>
      <c r="B82" s="212" t="s">
        <v>132</v>
      </c>
      <c r="C82" s="212"/>
      <c r="D82" s="212"/>
      <c r="E82" s="212"/>
      <c r="F82" s="148" t="s">
        <v>36</v>
      </c>
      <c r="G82" s="148" t="s">
        <v>36</v>
      </c>
      <c r="H82" s="214" t="str">
        <f t="shared" si="60"/>
        <v>BLACK</v>
      </c>
      <c r="I82" s="215"/>
      <c r="J82" s="64" t="s">
        <v>30</v>
      </c>
      <c r="K82" s="64">
        <f t="shared" si="61"/>
        <v>3</v>
      </c>
      <c r="L82" s="71">
        <v>1</v>
      </c>
      <c r="M82" s="70">
        <f t="shared" ref="M82" si="66">K82*L82</f>
        <v>3</v>
      </c>
      <c r="N82" s="70"/>
      <c r="O82" s="66">
        <f t="shared" ref="O82" si="67">ROUNDUP(N82+M82,0)</f>
        <v>3</v>
      </c>
      <c r="P82" s="207"/>
      <c r="Q82" s="208"/>
      <c r="S82" s="99"/>
    </row>
    <row r="83" spans="1:19 16384:16384" s="79" customFormat="1" ht="76.900000000000006" hidden="1" customHeight="1">
      <c r="B83" s="155" t="s">
        <v>60</v>
      </c>
      <c r="C83" s="150"/>
      <c r="D83" s="32"/>
      <c r="E83" s="32"/>
      <c r="F83" s="31"/>
      <c r="G83" s="33"/>
      <c r="H83" s="31"/>
      <c r="I83" s="31"/>
      <c r="J83" s="31"/>
      <c r="K83" s="31"/>
      <c r="L83" s="31"/>
      <c r="M83" s="31"/>
      <c r="N83" s="31"/>
      <c r="O83" s="31"/>
      <c r="P83" s="31"/>
      <c r="Q83" s="34"/>
      <c r="S83" s="101"/>
    </row>
    <row r="84" spans="1:19 16384:16384" s="43" customFormat="1" ht="72" hidden="1">
      <c r="A84" s="268" t="s">
        <v>22</v>
      </c>
      <c r="B84" s="268"/>
      <c r="C84" s="268"/>
      <c r="D84" s="268"/>
      <c r="E84" s="268"/>
      <c r="F84" s="67" t="s">
        <v>44</v>
      </c>
      <c r="G84" s="67" t="s">
        <v>23</v>
      </c>
      <c r="H84" s="277" t="s">
        <v>39</v>
      </c>
      <c r="I84" s="278"/>
      <c r="J84" s="68" t="s">
        <v>18</v>
      </c>
      <c r="K84" s="67" t="s">
        <v>45</v>
      </c>
      <c r="L84" s="67" t="s">
        <v>24</v>
      </c>
      <c r="M84" s="67" t="s">
        <v>25</v>
      </c>
      <c r="N84" s="67" t="s">
        <v>26</v>
      </c>
      <c r="O84" s="67" t="s">
        <v>27</v>
      </c>
      <c r="P84" s="265" t="s">
        <v>28</v>
      </c>
      <c r="Q84" s="265"/>
      <c r="S84" s="107"/>
    </row>
    <row r="85" spans="1:19 16384:16384" s="36" customFormat="1" ht="73.5" hidden="1" customHeight="1">
      <c r="A85" s="69">
        <f>ROW()-ROW($A$84)</f>
        <v>1</v>
      </c>
      <c r="B85" s="271" t="s">
        <v>116</v>
      </c>
      <c r="C85" s="272"/>
      <c r="D85" s="272"/>
      <c r="E85" s="273"/>
      <c r="F85" s="113" t="s">
        <v>37</v>
      </c>
      <c r="G85" s="62"/>
      <c r="H85" s="214" t="str">
        <f t="shared" ref="H85:H93" si="68">$D$21</f>
        <v>BLACK</v>
      </c>
      <c r="I85" s="215"/>
      <c r="J85" s="64" t="s">
        <v>117</v>
      </c>
      <c r="K85" s="64">
        <f>+$Q$21</f>
        <v>3</v>
      </c>
      <c r="L85" s="64">
        <v>1</v>
      </c>
      <c r="M85" s="64">
        <f t="shared" ref="M85:M93" si="69">K85*L85</f>
        <v>3</v>
      </c>
      <c r="N85" s="70"/>
      <c r="O85" s="66">
        <f t="shared" ref="O85:O93" si="70">ROUNDUP(N85+M85,0)</f>
        <v>3</v>
      </c>
      <c r="P85" s="274" t="s">
        <v>119</v>
      </c>
      <c r="Q85" s="276"/>
      <c r="S85" s="105"/>
    </row>
    <row r="86" spans="1:19 16384:16384" s="36" customFormat="1" ht="73.5" hidden="1" customHeight="1">
      <c r="A86" s="69">
        <f t="shared" ref="A86:A93" si="71">ROW()-ROW($A$84)</f>
        <v>2</v>
      </c>
      <c r="B86" s="271" t="s">
        <v>120</v>
      </c>
      <c r="C86" s="272"/>
      <c r="D86" s="272"/>
      <c r="E86" s="273"/>
      <c r="F86" s="62" t="s">
        <v>121</v>
      </c>
      <c r="G86" s="62"/>
      <c r="H86" s="214" t="str">
        <f t="shared" si="68"/>
        <v>BLACK</v>
      </c>
      <c r="I86" s="215"/>
      <c r="J86" s="64" t="s">
        <v>30</v>
      </c>
      <c r="K86" s="64">
        <f t="shared" ref="K86" si="72">+$Q$21</f>
        <v>3</v>
      </c>
      <c r="L86" s="64">
        <v>1</v>
      </c>
      <c r="M86" s="64">
        <f t="shared" si="69"/>
        <v>3</v>
      </c>
      <c r="N86" s="70"/>
      <c r="O86" s="66">
        <f t="shared" si="70"/>
        <v>3</v>
      </c>
      <c r="P86" s="274" t="s">
        <v>118</v>
      </c>
      <c r="Q86" s="275"/>
      <c r="S86" s="105"/>
    </row>
    <row r="87" spans="1:19 16384:16384" s="36" customFormat="1" ht="73.5" hidden="1" customHeight="1">
      <c r="A87" s="69">
        <f t="shared" si="71"/>
        <v>3</v>
      </c>
      <c r="B87" s="271" t="s">
        <v>127</v>
      </c>
      <c r="C87" s="272"/>
      <c r="D87" s="272"/>
      <c r="E87" s="273"/>
      <c r="F87" s="62" t="s">
        <v>121</v>
      </c>
      <c r="G87" s="62"/>
      <c r="H87" s="214" t="str">
        <f t="shared" si="68"/>
        <v>BLACK</v>
      </c>
      <c r="I87" s="215"/>
      <c r="J87" s="64" t="s">
        <v>30</v>
      </c>
      <c r="K87" s="64">
        <f t="shared" ref="K87:K88" si="73">+$Q$21</f>
        <v>3</v>
      </c>
      <c r="L87" s="64">
        <v>1</v>
      </c>
      <c r="M87" s="64">
        <f t="shared" si="69"/>
        <v>3</v>
      </c>
      <c r="N87" s="70"/>
      <c r="O87" s="66">
        <f t="shared" si="70"/>
        <v>3</v>
      </c>
      <c r="P87" s="274" t="s">
        <v>118</v>
      </c>
      <c r="Q87" s="275"/>
      <c r="S87" s="105"/>
    </row>
    <row r="88" spans="1:19 16384:16384" s="36" customFormat="1" ht="73.5" hidden="1" customHeight="1">
      <c r="A88" s="69">
        <f t="shared" si="71"/>
        <v>4</v>
      </c>
      <c r="B88" s="271" t="s">
        <v>122</v>
      </c>
      <c r="C88" s="272"/>
      <c r="D88" s="272"/>
      <c r="E88" s="273"/>
      <c r="F88" s="62" t="s">
        <v>36</v>
      </c>
      <c r="G88" s="62"/>
      <c r="H88" s="214" t="str">
        <f t="shared" si="68"/>
        <v>BLACK</v>
      </c>
      <c r="I88" s="215"/>
      <c r="J88" s="64" t="s">
        <v>30</v>
      </c>
      <c r="K88" s="64">
        <f t="shared" si="73"/>
        <v>3</v>
      </c>
      <c r="L88" s="64">
        <v>1</v>
      </c>
      <c r="M88" s="64">
        <f t="shared" ref="M88" si="74">K88*L88</f>
        <v>3</v>
      </c>
      <c r="N88" s="70"/>
      <c r="O88" s="66">
        <f t="shared" ref="O88" si="75">ROUNDUP(N88+M88,0)</f>
        <v>3</v>
      </c>
      <c r="P88" s="274" t="s">
        <v>123</v>
      </c>
      <c r="Q88" s="276"/>
      <c r="S88" s="105"/>
    </row>
    <row r="89" spans="1:19 16384:16384" s="36" customFormat="1" ht="73.5" hidden="1" customHeight="1">
      <c r="A89" s="69">
        <f t="shared" si="71"/>
        <v>5</v>
      </c>
      <c r="B89" s="271" t="s">
        <v>124</v>
      </c>
      <c r="C89" s="272"/>
      <c r="D89" s="272"/>
      <c r="E89" s="273"/>
      <c r="F89" s="62" t="s">
        <v>74</v>
      </c>
      <c r="G89" s="62"/>
      <c r="H89" s="214" t="str">
        <f t="shared" si="68"/>
        <v>BLACK</v>
      </c>
      <c r="I89" s="215"/>
      <c r="J89" s="64" t="s">
        <v>30</v>
      </c>
      <c r="K89" s="64">
        <f t="shared" ref="K89:K91" si="76">+$Q$21</f>
        <v>3</v>
      </c>
      <c r="L89" s="64">
        <v>1</v>
      </c>
      <c r="M89" s="64">
        <f t="shared" si="69"/>
        <v>3</v>
      </c>
      <c r="N89" s="70"/>
      <c r="O89" s="66">
        <f t="shared" si="70"/>
        <v>3</v>
      </c>
      <c r="P89" s="279" t="s">
        <v>125</v>
      </c>
      <c r="Q89" s="275"/>
      <c r="S89" s="105"/>
    </row>
    <row r="90" spans="1:19 16384:16384" s="36" customFormat="1" ht="73.5" hidden="1" customHeight="1">
      <c r="A90" s="69">
        <f t="shared" si="71"/>
        <v>6</v>
      </c>
      <c r="B90" s="280" t="s">
        <v>88</v>
      </c>
      <c r="C90" s="280"/>
      <c r="D90" s="280"/>
      <c r="E90" s="280"/>
      <c r="F90" s="62" t="s">
        <v>36</v>
      </c>
      <c r="G90" s="62"/>
      <c r="H90" s="214" t="str">
        <f t="shared" si="68"/>
        <v>BLACK</v>
      </c>
      <c r="I90" s="215"/>
      <c r="J90" s="64" t="s">
        <v>30</v>
      </c>
      <c r="K90" s="64">
        <f t="shared" si="76"/>
        <v>3</v>
      </c>
      <c r="L90" s="64">
        <v>1</v>
      </c>
      <c r="M90" s="64">
        <f t="shared" si="69"/>
        <v>3</v>
      </c>
      <c r="N90" s="70"/>
      <c r="O90" s="66">
        <f t="shared" si="70"/>
        <v>3</v>
      </c>
      <c r="P90" s="208"/>
      <c r="Q90" s="208"/>
      <c r="S90" s="105"/>
    </row>
    <row r="91" spans="1:19 16384:16384" s="36" customFormat="1" ht="73.5" hidden="1" customHeight="1">
      <c r="A91" s="69">
        <f t="shared" si="71"/>
        <v>7</v>
      </c>
      <c r="B91" s="280" t="s">
        <v>89</v>
      </c>
      <c r="C91" s="280"/>
      <c r="D91" s="280"/>
      <c r="E91" s="280"/>
      <c r="F91" s="62" t="s">
        <v>74</v>
      </c>
      <c r="G91" s="62"/>
      <c r="H91" s="214" t="str">
        <f t="shared" si="68"/>
        <v>BLACK</v>
      </c>
      <c r="I91" s="215"/>
      <c r="J91" s="64" t="s">
        <v>30</v>
      </c>
      <c r="K91" s="64">
        <f t="shared" si="76"/>
        <v>3</v>
      </c>
      <c r="L91" s="71">
        <f>1/18</f>
        <v>5.5555555555555552E-2</v>
      </c>
      <c r="M91" s="64">
        <f t="shared" si="69"/>
        <v>0.16666666666666666</v>
      </c>
      <c r="N91" s="70"/>
      <c r="O91" s="66">
        <f t="shared" si="70"/>
        <v>1</v>
      </c>
      <c r="P91" s="208"/>
      <c r="Q91" s="208"/>
      <c r="S91" s="105"/>
    </row>
    <row r="92" spans="1:19 16384:16384" s="36" customFormat="1" ht="73.5" hidden="1" customHeight="1">
      <c r="A92" s="69">
        <f t="shared" si="71"/>
        <v>8</v>
      </c>
      <c r="B92" s="271" t="s">
        <v>82</v>
      </c>
      <c r="C92" s="272"/>
      <c r="D92" s="272"/>
      <c r="E92" s="273"/>
      <c r="F92" s="62" t="s">
        <v>50</v>
      </c>
      <c r="G92" s="62"/>
      <c r="H92" s="214" t="str">
        <f t="shared" si="68"/>
        <v>BLACK</v>
      </c>
      <c r="I92" s="215"/>
      <c r="J92" s="64" t="s">
        <v>30</v>
      </c>
      <c r="K92" s="64">
        <f t="shared" ref="K92" si="77">+$Q$21</f>
        <v>3</v>
      </c>
      <c r="L92" s="71">
        <f>1/58</f>
        <v>1.7241379310344827E-2</v>
      </c>
      <c r="M92" s="64">
        <f t="shared" si="69"/>
        <v>5.1724137931034482E-2</v>
      </c>
      <c r="N92" s="70"/>
      <c r="O92" s="66">
        <f t="shared" si="70"/>
        <v>1</v>
      </c>
      <c r="P92" s="279"/>
      <c r="Q92" s="275"/>
      <c r="S92" s="105"/>
      <c r="XFD92" s="36">
        <f>SUM(A92:XFC92)</f>
        <v>12.068965517241379</v>
      </c>
    </row>
    <row r="93" spans="1:19 16384:16384" s="36" customFormat="1" ht="73.5" hidden="1" customHeight="1">
      <c r="A93" s="69">
        <f t="shared" si="71"/>
        <v>9</v>
      </c>
      <c r="B93" s="271" t="s">
        <v>75</v>
      </c>
      <c r="C93" s="272"/>
      <c r="D93" s="272"/>
      <c r="E93" s="273"/>
      <c r="F93" s="62" t="s">
        <v>50</v>
      </c>
      <c r="G93" s="62"/>
      <c r="H93" s="214" t="str">
        <f t="shared" si="68"/>
        <v>BLACK</v>
      </c>
      <c r="I93" s="215"/>
      <c r="J93" s="64" t="s">
        <v>30</v>
      </c>
      <c r="K93" s="64">
        <f t="shared" ref="K93" si="78">+$Q$21</f>
        <v>3</v>
      </c>
      <c r="L93" s="71">
        <f>L92*2</f>
        <v>3.4482758620689655E-2</v>
      </c>
      <c r="M93" s="64">
        <f t="shared" si="69"/>
        <v>0.10344827586206896</v>
      </c>
      <c r="N93" s="70"/>
      <c r="O93" s="66">
        <f t="shared" si="70"/>
        <v>1</v>
      </c>
      <c r="P93" s="279"/>
      <c r="Q93" s="275"/>
      <c r="S93" s="105"/>
    </row>
    <row r="94" spans="1:19 16384:16384" s="10" customFormat="1" ht="33">
      <c r="A94" s="50"/>
      <c r="B94" s="50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S94" s="99"/>
    </row>
    <row r="95" spans="1:19 16384:16384" s="79" customFormat="1" ht="67.150000000000006" customHeight="1">
      <c r="B95" s="155" t="s">
        <v>61</v>
      </c>
      <c r="C95" s="150"/>
      <c r="D95" s="32"/>
      <c r="E95" s="32"/>
      <c r="F95" s="31"/>
      <c r="G95" s="33"/>
      <c r="H95" s="31"/>
      <c r="I95" s="31"/>
      <c r="J95" s="155" t="s">
        <v>31</v>
      </c>
      <c r="K95" s="31"/>
      <c r="L95" s="31"/>
      <c r="M95" s="31"/>
      <c r="N95" s="31"/>
      <c r="O95" s="31"/>
      <c r="P95" s="31"/>
      <c r="Q95" s="34"/>
      <c r="S95" s="101"/>
    </row>
    <row r="96" spans="1:19 16384:16384" s="163" customFormat="1" ht="123.75" customHeight="1">
      <c r="A96" s="163">
        <v>1</v>
      </c>
      <c r="B96" s="165" t="s">
        <v>134</v>
      </c>
      <c r="C96" s="283" t="s">
        <v>188</v>
      </c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S96" s="164"/>
    </row>
    <row r="97" spans="1:19" s="166" customFormat="1" ht="49.5" hidden="1" customHeight="1">
      <c r="A97" s="163"/>
      <c r="B97" s="219" t="s">
        <v>46</v>
      </c>
      <c r="C97" s="220"/>
      <c r="D97" s="220"/>
      <c r="E97" s="220"/>
      <c r="F97" s="220"/>
      <c r="G97" s="220"/>
      <c r="H97" s="220"/>
      <c r="I97" s="221"/>
      <c r="J97" s="161"/>
      <c r="K97" s="162"/>
      <c r="L97" s="162"/>
      <c r="M97" s="161"/>
      <c r="N97" s="161"/>
      <c r="O97" s="161"/>
      <c r="P97" s="161"/>
      <c r="Q97" s="161"/>
      <c r="S97" s="167"/>
    </row>
    <row r="98" spans="1:19" s="166" customFormat="1" ht="49.5" hidden="1" customHeight="1">
      <c r="A98" s="163"/>
      <c r="B98" s="240" t="s">
        <v>39</v>
      </c>
      <c r="C98" s="241"/>
      <c r="D98" s="222" t="s">
        <v>86</v>
      </c>
      <c r="E98" s="223"/>
      <c r="F98" s="223"/>
      <c r="G98" s="223"/>
      <c r="H98" s="223"/>
      <c r="I98" s="224"/>
      <c r="J98" s="161"/>
      <c r="K98" s="161"/>
      <c r="L98" s="161"/>
      <c r="M98" s="161"/>
      <c r="N98" s="161"/>
      <c r="O98" s="161"/>
      <c r="P98" s="161"/>
      <c r="Q98" s="161"/>
      <c r="S98" s="167"/>
    </row>
    <row r="99" spans="1:19" s="166" customFormat="1" ht="168.75" hidden="1" customHeight="1">
      <c r="A99" s="163"/>
      <c r="B99" s="239" t="str">
        <f>$D$21</f>
        <v>BLACK</v>
      </c>
      <c r="C99" s="239"/>
      <c r="D99" s="225" t="s">
        <v>143</v>
      </c>
      <c r="E99" s="226"/>
      <c r="F99" s="226"/>
      <c r="G99" s="226"/>
      <c r="H99" s="226"/>
      <c r="I99" s="227"/>
      <c r="J99" s="161"/>
      <c r="K99" s="161"/>
      <c r="L99" s="161"/>
      <c r="M99" s="161"/>
      <c r="N99" s="161"/>
      <c r="O99" s="161"/>
      <c r="S99" s="167"/>
    </row>
    <row r="100" spans="1:19" s="168" customFormat="1" ht="82.5" hidden="1" customHeight="1">
      <c r="A100" s="160"/>
      <c r="B100" s="219" t="s">
        <v>109</v>
      </c>
      <c r="C100" s="220"/>
      <c r="D100" s="242"/>
      <c r="E100" s="242"/>
      <c r="F100" s="242"/>
      <c r="G100" s="242"/>
      <c r="H100" s="242"/>
      <c r="I100" s="243"/>
      <c r="J100" s="162"/>
      <c r="K100" s="162"/>
      <c r="L100" s="162"/>
      <c r="M100" s="161"/>
      <c r="N100" s="162"/>
      <c r="O100" s="162"/>
      <c r="S100" s="169"/>
    </row>
    <row r="101" spans="1:19" s="166" customFormat="1" ht="91.5" hidden="1" customHeight="1">
      <c r="A101" s="163"/>
      <c r="B101" s="228"/>
      <c r="C101" s="229"/>
      <c r="D101" s="170" t="s">
        <v>81</v>
      </c>
      <c r="E101" s="170" t="s">
        <v>55</v>
      </c>
      <c r="F101" s="170" t="s">
        <v>10</v>
      </c>
      <c r="G101" s="170" t="s">
        <v>52</v>
      </c>
      <c r="H101" s="170" t="s">
        <v>53</v>
      </c>
      <c r="I101" s="170" t="s">
        <v>54</v>
      </c>
      <c r="J101" s="161"/>
      <c r="K101" s="161"/>
      <c r="L101" s="161"/>
      <c r="M101" s="161"/>
      <c r="N101" s="161"/>
      <c r="O101" s="161"/>
      <c r="S101" s="167"/>
    </row>
    <row r="102" spans="1:19" s="166" customFormat="1" ht="258.75" hidden="1" customHeight="1">
      <c r="A102" s="163"/>
      <c r="B102" s="281" t="s">
        <v>190</v>
      </c>
      <c r="C102" s="282"/>
      <c r="D102" s="171" t="s">
        <v>114</v>
      </c>
      <c r="E102" s="171" t="s">
        <v>114</v>
      </c>
      <c r="F102" s="171" t="s">
        <v>144</v>
      </c>
      <c r="G102" s="171" t="s">
        <v>114</v>
      </c>
      <c r="H102" s="171" t="s">
        <v>114</v>
      </c>
      <c r="I102" s="171" t="s">
        <v>114</v>
      </c>
      <c r="J102" s="161"/>
      <c r="K102" s="161"/>
      <c r="L102" s="161"/>
      <c r="M102" s="161"/>
      <c r="N102" s="161"/>
      <c r="O102" s="161"/>
      <c r="S102" s="167"/>
    </row>
    <row r="103" spans="1:19" s="166" customFormat="1" ht="258.75" hidden="1" customHeight="1">
      <c r="A103" s="163"/>
      <c r="B103" s="281" t="s">
        <v>191</v>
      </c>
      <c r="C103" s="282"/>
      <c r="D103" s="171" t="s">
        <v>114</v>
      </c>
      <c r="E103" s="171" t="s">
        <v>114</v>
      </c>
      <c r="F103" s="171" t="s">
        <v>145</v>
      </c>
      <c r="G103" s="171" t="s">
        <v>114</v>
      </c>
      <c r="H103" s="171" t="s">
        <v>114</v>
      </c>
      <c r="I103" s="171" t="s">
        <v>114</v>
      </c>
      <c r="J103" s="161"/>
      <c r="K103" s="161"/>
      <c r="L103" s="161"/>
      <c r="M103" s="161"/>
      <c r="N103" s="161"/>
      <c r="O103" s="161"/>
      <c r="S103" s="167"/>
    </row>
    <row r="104" spans="1:19" s="166" customFormat="1" ht="81" hidden="1">
      <c r="S104" s="167"/>
    </row>
    <row r="105" spans="1:19" s="166" customFormat="1" ht="12.75" customHeight="1">
      <c r="A105" s="163"/>
      <c r="B105" s="163"/>
      <c r="C105" s="163"/>
      <c r="D105" s="163"/>
      <c r="E105" s="163"/>
      <c r="F105" s="163"/>
      <c r="G105" s="163"/>
      <c r="H105" s="163"/>
      <c r="I105" s="163"/>
      <c r="J105" s="161"/>
      <c r="K105" s="161"/>
      <c r="L105" s="161"/>
      <c r="M105" s="161"/>
      <c r="N105" s="161"/>
      <c r="O105" s="161"/>
      <c r="P105" s="161"/>
      <c r="Q105" s="161"/>
      <c r="S105" s="167"/>
    </row>
    <row r="106" spans="1:19" s="163" customFormat="1" ht="92.25" customHeight="1">
      <c r="A106" s="160">
        <v>2</v>
      </c>
      <c r="B106" s="165" t="s">
        <v>126</v>
      </c>
      <c r="C106" s="160" t="s">
        <v>189</v>
      </c>
      <c r="D106" s="160"/>
      <c r="E106" s="160"/>
      <c r="F106" s="160"/>
      <c r="G106" s="161"/>
      <c r="H106" s="161"/>
      <c r="I106" s="161"/>
      <c r="J106" s="161"/>
      <c r="K106" s="162"/>
      <c r="L106" s="162"/>
      <c r="M106" s="161"/>
      <c r="N106" s="161"/>
      <c r="O106" s="161"/>
      <c r="P106" s="161"/>
      <c r="Q106" s="161"/>
      <c r="S106" s="164"/>
    </row>
    <row r="107" spans="1:19" s="166" customFormat="1" ht="65.25" hidden="1" customHeight="1">
      <c r="A107" s="163"/>
      <c r="B107" s="219" t="s">
        <v>46</v>
      </c>
      <c r="C107" s="220"/>
      <c r="D107" s="220"/>
      <c r="E107" s="220"/>
      <c r="F107" s="220"/>
      <c r="G107" s="220"/>
      <c r="H107" s="220"/>
      <c r="I107" s="221"/>
      <c r="J107" s="161"/>
      <c r="K107" s="162"/>
      <c r="L107" s="162"/>
      <c r="M107" s="161"/>
      <c r="N107" s="161"/>
      <c r="O107" s="161"/>
      <c r="P107" s="161"/>
      <c r="Q107" s="161"/>
      <c r="S107" s="167"/>
    </row>
    <row r="108" spans="1:19" s="166" customFormat="1" ht="63" hidden="1" customHeight="1">
      <c r="A108" s="163"/>
      <c r="B108" s="240" t="s">
        <v>39</v>
      </c>
      <c r="C108" s="241"/>
      <c r="D108" s="222" t="s">
        <v>64</v>
      </c>
      <c r="E108" s="223"/>
      <c r="F108" s="223"/>
      <c r="G108" s="223"/>
      <c r="H108" s="223"/>
      <c r="I108" s="224"/>
      <c r="J108" s="161"/>
      <c r="K108" s="161"/>
      <c r="L108" s="161"/>
      <c r="M108" s="161"/>
      <c r="N108" s="161"/>
      <c r="O108" s="161"/>
      <c r="P108" s="161"/>
      <c r="Q108" s="161"/>
      <c r="S108" s="167"/>
    </row>
    <row r="109" spans="1:19" s="166" customFormat="1" ht="94.5" hidden="1" customHeight="1">
      <c r="A109" s="163"/>
      <c r="B109" s="239" t="str">
        <f>$D$21</f>
        <v>BLACK</v>
      </c>
      <c r="C109" s="239" t="str">
        <f t="shared" ref="C109" si="79">$E$58</f>
        <v>BLACK</v>
      </c>
      <c r="D109" s="225" t="s">
        <v>146</v>
      </c>
      <c r="E109" s="226"/>
      <c r="F109" s="226"/>
      <c r="G109" s="226"/>
      <c r="H109" s="226"/>
      <c r="I109" s="227"/>
      <c r="J109" s="161"/>
      <c r="K109" s="161"/>
      <c r="L109" s="161"/>
      <c r="M109" s="161"/>
      <c r="N109" s="161"/>
      <c r="O109" s="161"/>
      <c r="S109" s="167"/>
    </row>
    <row r="110" spans="1:19" s="166" customFormat="1" ht="54" hidden="1" customHeight="1">
      <c r="A110" s="163"/>
      <c r="B110" s="172"/>
      <c r="C110" s="173"/>
      <c r="D110" s="174"/>
      <c r="E110" s="175"/>
      <c r="F110" s="175"/>
      <c r="G110" s="175"/>
      <c r="H110" s="175"/>
      <c r="I110" s="176"/>
      <c r="J110" s="161"/>
      <c r="K110" s="161"/>
      <c r="L110" s="161"/>
      <c r="M110" s="161"/>
      <c r="N110" s="161"/>
      <c r="O110" s="161"/>
      <c r="S110" s="167"/>
    </row>
    <row r="111" spans="1:19" s="166" customFormat="1" ht="59.25" hidden="1" customHeight="1">
      <c r="A111" s="163"/>
      <c r="B111" s="219" t="s">
        <v>65</v>
      </c>
      <c r="C111" s="220"/>
      <c r="D111" s="220"/>
      <c r="E111" s="220"/>
      <c r="F111" s="220"/>
      <c r="G111" s="220"/>
      <c r="H111" s="220"/>
      <c r="I111" s="221"/>
      <c r="J111" s="161"/>
      <c r="K111" s="161"/>
      <c r="L111" s="161"/>
      <c r="S111" s="167"/>
    </row>
    <row r="112" spans="1:19" s="166" customFormat="1" ht="56.25" hidden="1" customHeight="1">
      <c r="A112" s="163"/>
      <c r="B112" s="231"/>
      <c r="C112" s="232"/>
      <c r="D112" s="170" t="s">
        <v>81</v>
      </c>
      <c r="E112" s="170" t="s">
        <v>55</v>
      </c>
      <c r="F112" s="170" t="s">
        <v>10</v>
      </c>
      <c r="G112" s="170" t="s">
        <v>52</v>
      </c>
      <c r="H112" s="170" t="s">
        <v>53</v>
      </c>
      <c r="I112" s="170" t="s">
        <v>54</v>
      </c>
      <c r="J112" s="161"/>
      <c r="S112" s="167"/>
    </row>
    <row r="113" spans="1:19" s="166" customFormat="1" ht="232.5" hidden="1" customHeight="1">
      <c r="A113" s="163"/>
      <c r="B113" s="236" t="s">
        <v>147</v>
      </c>
      <c r="C113" s="236"/>
      <c r="D113" s="171" t="s">
        <v>114</v>
      </c>
      <c r="E113" s="171" t="s">
        <v>114</v>
      </c>
      <c r="F113" s="171" t="s">
        <v>148</v>
      </c>
      <c r="G113" s="171" t="s">
        <v>114</v>
      </c>
      <c r="H113" s="171" t="s">
        <v>114</v>
      </c>
      <c r="I113" s="171" t="s">
        <v>114</v>
      </c>
      <c r="J113" s="161"/>
      <c r="S113" s="167"/>
    </row>
    <row r="114" spans="1:19" s="166" customFormat="1" ht="232.5" hidden="1" customHeight="1">
      <c r="A114" s="163"/>
      <c r="B114" s="236" t="s">
        <v>150</v>
      </c>
      <c r="C114" s="236"/>
      <c r="D114" s="171" t="s">
        <v>114</v>
      </c>
      <c r="E114" s="171" t="s">
        <v>114</v>
      </c>
      <c r="F114" s="171" t="s">
        <v>149</v>
      </c>
      <c r="G114" s="171" t="s">
        <v>114</v>
      </c>
      <c r="H114" s="171" t="s">
        <v>114</v>
      </c>
      <c r="I114" s="171" t="s">
        <v>114</v>
      </c>
      <c r="J114" s="161"/>
      <c r="S114" s="167"/>
    </row>
    <row r="115" spans="1:19" s="166" customFormat="1" ht="232.5" hidden="1" customHeight="1">
      <c r="A115" s="163"/>
      <c r="B115" s="236" t="s">
        <v>151</v>
      </c>
      <c r="C115" s="236"/>
      <c r="D115" s="171" t="s">
        <v>114</v>
      </c>
      <c r="E115" s="171" t="s">
        <v>114</v>
      </c>
      <c r="F115" s="171" t="s">
        <v>152</v>
      </c>
      <c r="G115" s="171" t="s">
        <v>114</v>
      </c>
      <c r="H115" s="171" t="s">
        <v>114</v>
      </c>
      <c r="I115" s="171" t="s">
        <v>114</v>
      </c>
      <c r="J115" s="161"/>
      <c r="S115" s="167"/>
    </row>
    <row r="116" spans="1:19" s="166" customFormat="1" ht="232.5" hidden="1" customHeight="1">
      <c r="A116" s="163"/>
      <c r="B116" s="236" t="s">
        <v>153</v>
      </c>
      <c r="C116" s="236"/>
      <c r="D116" s="171" t="s">
        <v>114</v>
      </c>
      <c r="E116" s="171" t="s">
        <v>114</v>
      </c>
      <c r="F116" s="171" t="s">
        <v>154</v>
      </c>
      <c r="G116" s="171" t="s">
        <v>114</v>
      </c>
      <c r="H116" s="171" t="s">
        <v>114</v>
      </c>
      <c r="I116" s="171" t="s">
        <v>114</v>
      </c>
      <c r="J116" s="161"/>
      <c r="S116" s="167"/>
    </row>
    <row r="117" spans="1:19" s="166" customFormat="1" ht="232.5" hidden="1" customHeight="1">
      <c r="A117" s="163"/>
      <c r="B117" s="236" t="s">
        <v>155</v>
      </c>
      <c r="C117" s="236"/>
      <c r="D117" s="171" t="s">
        <v>114</v>
      </c>
      <c r="E117" s="171" t="s">
        <v>114</v>
      </c>
      <c r="F117" s="171" t="s">
        <v>133</v>
      </c>
      <c r="G117" s="171" t="s">
        <v>114</v>
      </c>
      <c r="H117" s="171" t="s">
        <v>114</v>
      </c>
      <c r="I117" s="171" t="s">
        <v>114</v>
      </c>
      <c r="J117" s="161"/>
      <c r="S117" s="167"/>
    </row>
    <row r="118" spans="1:19" s="166" customFormat="1" ht="232.5" hidden="1" customHeight="1">
      <c r="A118" s="163"/>
      <c r="B118" s="236" t="s">
        <v>184</v>
      </c>
      <c r="C118" s="236"/>
      <c r="D118" s="171" t="s">
        <v>114</v>
      </c>
      <c r="E118" s="171" t="s">
        <v>114</v>
      </c>
      <c r="F118" s="171" t="s">
        <v>185</v>
      </c>
      <c r="G118" s="171" t="s">
        <v>114</v>
      </c>
      <c r="H118" s="171" t="s">
        <v>114</v>
      </c>
      <c r="I118" s="171" t="s">
        <v>114</v>
      </c>
      <c r="J118" s="161"/>
      <c r="S118" s="167"/>
    </row>
    <row r="119" spans="1:19" s="166" customFormat="1" ht="232.5" hidden="1" customHeight="1">
      <c r="A119" s="163"/>
      <c r="B119" s="236" t="s">
        <v>186</v>
      </c>
      <c r="C119" s="236"/>
      <c r="D119" s="171" t="s">
        <v>114</v>
      </c>
      <c r="E119" s="171" t="s">
        <v>114</v>
      </c>
      <c r="F119" s="171" t="s">
        <v>148</v>
      </c>
      <c r="G119" s="171" t="s">
        <v>114</v>
      </c>
      <c r="H119" s="171" t="s">
        <v>114</v>
      </c>
      <c r="I119" s="171" t="s">
        <v>114</v>
      </c>
      <c r="J119" s="161"/>
      <c r="S119" s="167"/>
    </row>
    <row r="120" spans="1:19" s="163" customFormat="1" ht="74.25" customHeight="1">
      <c r="A120" s="160">
        <v>3</v>
      </c>
      <c r="B120" s="165" t="s">
        <v>192</v>
      </c>
      <c r="C120" s="168" t="s">
        <v>130</v>
      </c>
      <c r="D120" s="168"/>
      <c r="E120" s="168"/>
      <c r="F120" s="168"/>
      <c r="G120" s="161"/>
      <c r="H120" s="161"/>
      <c r="I120" s="161"/>
      <c r="J120" s="161"/>
      <c r="K120" s="162"/>
      <c r="L120" s="162"/>
      <c r="M120" s="161"/>
      <c r="N120" s="161"/>
      <c r="O120" s="161"/>
      <c r="P120" s="161"/>
      <c r="Q120" s="161"/>
      <c r="S120" s="164"/>
    </row>
    <row r="121" spans="1:19" s="10" customFormat="1" ht="101.25" hidden="1" customHeight="1">
      <c r="A121" s="50"/>
      <c r="B121" s="237" t="s">
        <v>39</v>
      </c>
      <c r="C121" s="238"/>
      <c r="D121" s="233" t="s">
        <v>110</v>
      </c>
      <c r="E121" s="234"/>
      <c r="F121" s="234"/>
      <c r="G121" s="234"/>
      <c r="H121" s="234"/>
      <c r="I121" s="235"/>
      <c r="J121" s="37"/>
      <c r="K121" s="37"/>
      <c r="L121" s="37"/>
      <c r="M121" s="37"/>
      <c r="N121" s="37"/>
      <c r="O121" s="37"/>
      <c r="P121" s="37"/>
      <c r="Q121" s="37"/>
      <c r="S121" s="99"/>
    </row>
    <row r="122" spans="1:19" s="10" customFormat="1" ht="111.75" hidden="1" customHeight="1">
      <c r="A122" s="50"/>
      <c r="B122" s="230" t="str">
        <f>$D$21</f>
        <v>BLACK</v>
      </c>
      <c r="C122" s="230" t="str">
        <f t="shared" ref="C122" si="80">$E$58</f>
        <v>BLACK</v>
      </c>
      <c r="D122" s="216" t="s">
        <v>128</v>
      </c>
      <c r="E122" s="217"/>
      <c r="F122" s="217"/>
      <c r="G122" s="217"/>
      <c r="H122" s="217"/>
      <c r="I122" s="218"/>
      <c r="J122" s="37"/>
      <c r="K122" s="37"/>
      <c r="L122" s="37"/>
      <c r="M122" s="37"/>
      <c r="N122" s="37"/>
      <c r="O122" s="37"/>
      <c r="S122" s="99"/>
    </row>
    <row r="123" spans="1:19" s="10" customFormat="1" ht="31.15" customHeight="1">
      <c r="A123" s="50"/>
      <c r="B123" s="50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S123" s="99"/>
    </row>
    <row r="124" spans="1:19" s="79" customFormat="1" ht="76.900000000000006" customHeight="1">
      <c r="B124" s="155" t="s">
        <v>72</v>
      </c>
      <c r="C124" s="150"/>
      <c r="D124" s="32"/>
      <c r="E124" s="32"/>
      <c r="F124" s="31"/>
      <c r="G124" s="33"/>
      <c r="H124" s="31"/>
      <c r="I124" s="31"/>
      <c r="J124" s="31"/>
      <c r="K124" s="31"/>
      <c r="L124" s="31"/>
      <c r="M124" s="31"/>
      <c r="N124" s="31"/>
      <c r="O124" s="31"/>
      <c r="P124" s="31"/>
      <c r="Q124" s="34"/>
      <c r="S124" s="101"/>
    </row>
    <row r="125" spans="1:19" s="10" customFormat="1" ht="60" customHeight="1">
      <c r="A125" s="50">
        <v>1</v>
      </c>
      <c r="B125" s="51" t="s">
        <v>49</v>
      </c>
      <c r="C125" s="50"/>
      <c r="D125" s="50"/>
      <c r="G125" s="37"/>
      <c r="N125" s="36"/>
      <c r="O125" s="35"/>
      <c r="P125" s="35"/>
      <c r="Q125" s="36"/>
      <c r="S125" s="99"/>
    </row>
    <row r="126" spans="1:19" s="10" customFormat="1" ht="60" customHeight="1">
      <c r="A126" s="50">
        <v>2</v>
      </c>
      <c r="B126" s="51" t="s">
        <v>62</v>
      </c>
      <c r="C126" s="50"/>
      <c r="D126" s="50"/>
      <c r="G126" s="37"/>
      <c r="N126" s="36"/>
      <c r="O126" s="35"/>
      <c r="P126" s="35"/>
      <c r="Q126" s="36"/>
      <c r="S126" s="99"/>
    </row>
    <row r="127" spans="1:19" s="10" customFormat="1" ht="60" customHeight="1">
      <c r="A127" s="50">
        <v>3</v>
      </c>
      <c r="B127" s="51" t="s">
        <v>63</v>
      </c>
      <c r="C127" s="50"/>
      <c r="D127" s="50"/>
      <c r="G127" s="37"/>
      <c r="N127" s="36"/>
      <c r="O127" s="35"/>
      <c r="P127" s="35"/>
      <c r="Q127" s="36"/>
      <c r="S127" s="99"/>
    </row>
    <row r="128" spans="1:19" s="13" customFormat="1" ht="55.5" customHeight="1">
      <c r="A128" s="11"/>
      <c r="B128" s="38" t="s">
        <v>56</v>
      </c>
      <c r="C128" s="114" t="s">
        <v>97</v>
      </c>
      <c r="D128" s="114" t="s">
        <v>81</v>
      </c>
      <c r="E128" s="114" t="s">
        <v>55</v>
      </c>
      <c r="F128" s="114" t="s">
        <v>10</v>
      </c>
      <c r="G128" s="114" t="s">
        <v>52</v>
      </c>
      <c r="H128" s="114" t="s">
        <v>53</v>
      </c>
      <c r="I128" s="115" t="s">
        <v>87</v>
      </c>
      <c r="J128" s="115" t="s">
        <v>85</v>
      </c>
      <c r="K128" s="126" t="s">
        <v>11</v>
      </c>
      <c r="M128" s="39"/>
      <c r="N128" s="40"/>
      <c r="O128" s="40"/>
      <c r="P128" s="39"/>
      <c r="S128" s="108"/>
    </row>
    <row r="129" spans="1:19" s="13" customFormat="1" ht="55.5" customHeight="1">
      <c r="A129" s="11"/>
      <c r="B129" s="38" t="s">
        <v>57</v>
      </c>
      <c r="C129" s="116">
        <f>+F53</f>
        <v>0</v>
      </c>
      <c r="D129" s="116">
        <f t="shared" ref="D129:J129" si="81">+G53</f>
        <v>0</v>
      </c>
      <c r="E129" s="116">
        <f t="shared" si="81"/>
        <v>0</v>
      </c>
      <c r="F129" s="116">
        <f t="shared" si="81"/>
        <v>3</v>
      </c>
      <c r="G129" s="116">
        <f t="shared" si="81"/>
        <v>0</v>
      </c>
      <c r="H129" s="116">
        <f t="shared" si="81"/>
        <v>0</v>
      </c>
      <c r="I129" s="116">
        <f t="shared" si="81"/>
        <v>0</v>
      </c>
      <c r="J129" s="116">
        <f t="shared" si="81"/>
        <v>0</v>
      </c>
      <c r="K129" s="126">
        <f>SUBTOTAL(9,C129:J129)</f>
        <v>3</v>
      </c>
      <c r="M129" s="39"/>
      <c r="N129" s="40"/>
      <c r="O129" s="40"/>
      <c r="P129" s="39"/>
      <c r="S129" s="108"/>
    </row>
    <row r="130" spans="1:19" s="52" customFormat="1" ht="33">
      <c r="G130" s="53"/>
      <c r="S130" s="109"/>
    </row>
    <row r="131" spans="1:19" s="52" customFormat="1" ht="33">
      <c r="G131" s="53"/>
      <c r="S131" s="109"/>
    </row>
    <row r="132" spans="1:19" s="52" customFormat="1" ht="33">
      <c r="G132" s="53"/>
      <c r="S132" s="109"/>
    </row>
    <row r="133" spans="1:19" s="52" customFormat="1" ht="33">
      <c r="G133" s="53"/>
      <c r="S133" s="109"/>
    </row>
    <row r="134" spans="1:19" s="52" customFormat="1" ht="33">
      <c r="G134" s="53"/>
      <c r="S134" s="109"/>
    </row>
    <row r="135" spans="1:19" s="52" customFormat="1" ht="33">
      <c r="G135" s="53"/>
      <c r="H135" s="41"/>
      <c r="I135" s="41"/>
      <c r="S135" s="109"/>
    </row>
    <row r="136" spans="1:19" s="52" customFormat="1" ht="33">
      <c r="G136" s="53"/>
      <c r="H136" s="41"/>
      <c r="I136" s="41"/>
      <c r="S136" s="109"/>
    </row>
  </sheetData>
  <autoFilter ref="A78:U78" xr:uid="{00000000-0009-0000-0000-000000000000}">
    <filterColumn colId="0" showButton="0"/>
    <filterColumn colId="1" showButton="0"/>
    <filterColumn colId="2" showButton="0"/>
    <filterColumn colId="3" showButton="0"/>
    <filterColumn colId="7" showButton="0"/>
    <filterColumn colId="15" showButton="0"/>
  </autoFilter>
  <mergeCells count="121">
    <mergeCell ref="B81:E81"/>
    <mergeCell ref="H81:I81"/>
    <mergeCell ref="P81:Q81"/>
    <mergeCell ref="P90:Q90"/>
    <mergeCell ref="P93:Q93"/>
    <mergeCell ref="B107:I107"/>
    <mergeCell ref="B88:E88"/>
    <mergeCell ref="H88:I88"/>
    <mergeCell ref="B90:E90"/>
    <mergeCell ref="H90:I90"/>
    <mergeCell ref="B93:E93"/>
    <mergeCell ref="H93:I93"/>
    <mergeCell ref="P88:Q88"/>
    <mergeCell ref="H91:I91"/>
    <mergeCell ref="P89:Q89"/>
    <mergeCell ref="B92:E92"/>
    <mergeCell ref="H92:I92"/>
    <mergeCell ref="P92:Q92"/>
    <mergeCell ref="B89:E89"/>
    <mergeCell ref="H89:I89"/>
    <mergeCell ref="B102:C102"/>
    <mergeCell ref="B103:C103"/>
    <mergeCell ref="C96:Q96"/>
    <mergeCell ref="B91:E91"/>
    <mergeCell ref="P91:Q91"/>
    <mergeCell ref="B80:E80"/>
    <mergeCell ref="H80:I80"/>
    <mergeCell ref="P80:Q80"/>
    <mergeCell ref="N76:Q76"/>
    <mergeCell ref="B76:C76"/>
    <mergeCell ref="A68:Q68"/>
    <mergeCell ref="A71:Q71"/>
    <mergeCell ref="B69:C69"/>
    <mergeCell ref="B87:E87"/>
    <mergeCell ref="H87:I87"/>
    <mergeCell ref="P87:Q87"/>
    <mergeCell ref="B85:E85"/>
    <mergeCell ref="P86:Q86"/>
    <mergeCell ref="P84:Q84"/>
    <mergeCell ref="H86:I86"/>
    <mergeCell ref="H85:I85"/>
    <mergeCell ref="P85:Q85"/>
    <mergeCell ref="H84:I84"/>
    <mergeCell ref="A84:E84"/>
    <mergeCell ref="P82:Q82"/>
    <mergeCell ref="B86:E86"/>
    <mergeCell ref="B82:E82"/>
    <mergeCell ref="H82:I82"/>
    <mergeCell ref="A62:Q62"/>
    <mergeCell ref="N56:Q56"/>
    <mergeCell ref="N58:Q58"/>
    <mergeCell ref="A56:C56"/>
    <mergeCell ref="B58:C58"/>
    <mergeCell ref="B61:C61"/>
    <mergeCell ref="N61:Q61"/>
    <mergeCell ref="A57:Q57"/>
    <mergeCell ref="B67:C67"/>
    <mergeCell ref="N67:Q67"/>
    <mergeCell ref="A65:Q65"/>
    <mergeCell ref="N63:Q63"/>
    <mergeCell ref="B66:C66"/>
    <mergeCell ref="N66:Q66"/>
    <mergeCell ref="B63:C63"/>
    <mergeCell ref="B64:C64"/>
    <mergeCell ref="N64:Q64"/>
    <mergeCell ref="B59:C59"/>
    <mergeCell ref="N59:Q59"/>
    <mergeCell ref="B60:C60"/>
    <mergeCell ref="N60:Q60"/>
    <mergeCell ref="N1:O1"/>
    <mergeCell ref="P1:Q1"/>
    <mergeCell ref="N2:O2"/>
    <mergeCell ref="P2:Q2"/>
    <mergeCell ref="N3:O3"/>
    <mergeCell ref="P3:Q3"/>
    <mergeCell ref="G5:M8"/>
    <mergeCell ref="D54:Q55"/>
    <mergeCell ref="D11:F11"/>
    <mergeCell ref="B13:F13"/>
    <mergeCell ref="L11:Q11"/>
    <mergeCell ref="D8:F8"/>
    <mergeCell ref="D122:I122"/>
    <mergeCell ref="B97:I97"/>
    <mergeCell ref="D98:I98"/>
    <mergeCell ref="D99:I99"/>
    <mergeCell ref="B101:C101"/>
    <mergeCell ref="B122:C122"/>
    <mergeCell ref="B112:C112"/>
    <mergeCell ref="D121:I121"/>
    <mergeCell ref="B113:C113"/>
    <mergeCell ref="B121:C121"/>
    <mergeCell ref="B109:C109"/>
    <mergeCell ref="B108:C108"/>
    <mergeCell ref="D108:I108"/>
    <mergeCell ref="D109:I109"/>
    <mergeCell ref="B111:I111"/>
    <mergeCell ref="B117:C117"/>
    <mergeCell ref="B98:C98"/>
    <mergeCell ref="B99:C99"/>
    <mergeCell ref="B100:I100"/>
    <mergeCell ref="B118:C118"/>
    <mergeCell ref="B119:C119"/>
    <mergeCell ref="B114:C114"/>
    <mergeCell ref="B115:C115"/>
    <mergeCell ref="B116:C116"/>
    <mergeCell ref="N69:Q69"/>
    <mergeCell ref="B70:C70"/>
    <mergeCell ref="N70:Q70"/>
    <mergeCell ref="A74:Q74"/>
    <mergeCell ref="B75:C75"/>
    <mergeCell ref="N75:Q75"/>
    <mergeCell ref="P78:Q78"/>
    <mergeCell ref="P79:Q79"/>
    <mergeCell ref="A78:E78"/>
    <mergeCell ref="B72:C72"/>
    <mergeCell ref="N72:Q72"/>
    <mergeCell ref="B73:C73"/>
    <mergeCell ref="N73:Q73"/>
    <mergeCell ref="B79:E79"/>
    <mergeCell ref="H78:I78"/>
    <mergeCell ref="H79:I79"/>
  </mergeCells>
  <phoneticPr fontId="65" type="noConversion"/>
  <conditionalFormatting sqref="F79:F82">
    <cfRule type="duplicateValues" dxfId="6" priority="29"/>
  </conditionalFormatting>
  <conditionalFormatting sqref="F79:G79">
    <cfRule type="cellIs" dxfId="5" priority="12" operator="lessThan">
      <formula>0</formula>
    </cfRule>
  </conditionalFormatting>
  <conditionalFormatting sqref="G79">
    <cfRule type="duplicateValues" dxfId="4" priority="4"/>
    <cfRule type="duplicateValues" dxfId="3" priority="8"/>
    <cfRule type="duplicateValues" dxfId="2" priority="11"/>
    <cfRule type="duplicateValues" dxfId="1" priority="15"/>
  </conditionalFormatting>
  <conditionalFormatting sqref="G80:G82">
    <cfRule type="duplicateValues" dxfId="0" priority="3"/>
  </conditionalFormatting>
  <printOptions horizontalCentered="1"/>
  <pageMargins left="0.25" right="0" top="0.61388888888888904" bottom="0.75" header="0" footer="0"/>
  <pageSetup paperSize="9" scale="26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93" max="16" man="1"/>
    <brk id="133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24"/>
  <sheetViews>
    <sheetView view="pageBreakPreview" zoomScale="25" zoomScaleNormal="40" zoomScaleSheetLayoutView="25" zoomScalePageLayoutView="25" workbookViewId="0">
      <pane ySplit="5" topLeftCell="A22" activePane="bottomLeft" state="frozen"/>
      <selection activeCell="D65" sqref="D65"/>
      <selection pane="bottomLeft" activeCell="G5" sqref="G5"/>
    </sheetView>
  </sheetViews>
  <sheetFormatPr defaultColWidth="9.28515625" defaultRowHeight="24"/>
  <cols>
    <col min="1" max="1" width="73.7109375" style="145" customWidth="1"/>
    <col min="2" max="2" width="97.5703125" style="146" hidden="1" customWidth="1"/>
    <col min="3" max="3" width="188.42578125" style="146" customWidth="1"/>
    <col min="4" max="16384" width="9.28515625" style="146"/>
  </cols>
  <sheetData>
    <row r="1" spans="1:8" s="130" customFormat="1" ht="134.25" customHeight="1">
      <c r="A1" s="128"/>
      <c r="B1" s="129"/>
      <c r="C1" s="129"/>
    </row>
    <row r="2" spans="1:8" s="130" customFormat="1" ht="37.5" customHeight="1">
      <c r="A2" s="129" t="str">
        <f>'[2]1. CUTTING '!B6</f>
        <v xml:space="preserve">JOB NUMBER:  </v>
      </c>
      <c r="B2" s="129" t="str">
        <f>'[3]1. CUTTING'!D6</f>
        <v>C21  SS24  G2693</v>
      </c>
      <c r="C2" s="129" t="str">
        <f>'1. CUTTING DOCKET'!$D$6</f>
        <v>K06  SP26  S2840</v>
      </c>
    </row>
    <row r="3" spans="1:8" s="130" customFormat="1" ht="37.5" customHeight="1">
      <c r="A3" s="131" t="str">
        <f>'[2]1. CUTTING '!B7</f>
        <v xml:space="preserve">STYLE NUMBER: </v>
      </c>
      <c r="B3" s="132" t="str">
        <f>'[3]1. CUTTING'!D7</f>
        <v>CRTZ-1206</v>
      </c>
      <c r="C3" s="129" t="str">
        <f>'1. CUTTING DOCKET'!D7</f>
        <v>C0074-PSS001</v>
      </c>
    </row>
    <row r="4" spans="1:8" s="130" customFormat="1" ht="37.5" customHeight="1">
      <c r="A4" s="131" t="str">
        <f>'[2]1. CUTTING '!B8</f>
        <v xml:space="preserve">STYLE NAME : </v>
      </c>
      <c r="B4" s="129" t="str">
        <f>'[3]1. CUTTING'!D8</f>
        <v>ALCATRAZ HOODIE 2024 OFF WHITE</v>
      </c>
      <c r="C4" s="129" t="str">
        <f>'1. CUTTING DOCKET'!D8</f>
        <v>TOUCHDOWN KREST SOCCER JERSEY</v>
      </c>
    </row>
    <row r="5" spans="1:8" s="130" customFormat="1" ht="76.150000000000006" customHeight="1">
      <c r="A5" s="133"/>
      <c r="B5" s="134" t="str">
        <f>'[3]1. CUTTING'!A33</f>
        <v>CREAM</v>
      </c>
      <c r="C5" s="134" t="str">
        <f>'1. CUTTING DOCKET'!$D$18</f>
        <v>BLACK</v>
      </c>
    </row>
    <row r="6" spans="1:8" s="137" customFormat="1" ht="89.25" customHeight="1">
      <c r="A6" s="135" t="s">
        <v>32</v>
      </c>
      <c r="B6" s="136" t="str">
        <f t="shared" ref="B6" si="0">B5</f>
        <v>CREAM</v>
      </c>
      <c r="C6" s="136" t="str">
        <f>'1. CUTTING DOCKET'!E58</f>
        <v>BLACK</v>
      </c>
    </row>
    <row r="7" spans="1:8" s="137" customFormat="1" ht="143.25" customHeight="1">
      <c r="A7" s="138" t="s">
        <v>33</v>
      </c>
      <c r="B7" s="288" t="str">
        <f>'1. CUTTING DOCKET'!$L$11</f>
        <v>MA037 - MESH 100%POLY 140GSM, CW: 156CM IN AOP</v>
      </c>
      <c r="C7" s="289"/>
    </row>
    <row r="8" spans="1:8" s="137" customFormat="1" ht="321" customHeight="1">
      <c r="A8" s="139" t="str">
        <f>'1. CUTTING DOCKET'!D58</f>
        <v>VẢI CHÍNH THÂN TRƯỚC + THÂN SAU +TAY</v>
      </c>
      <c r="B8" s="140"/>
      <c r="C8" s="147"/>
      <c r="H8" s="141"/>
    </row>
    <row r="9" spans="1:8" s="137" customFormat="1" ht="145.5" customHeight="1">
      <c r="A9" s="135" t="str">
        <f>'1. CUTTING DOCKET'!$B$59</f>
        <v>MA037 - MESH 100%POLY 140GSM, CW: 156CM IN AOP</v>
      </c>
      <c r="B9" s="135">
        <f>'[3]1. CUTTING'!E29</f>
        <v>0</v>
      </c>
      <c r="C9" s="135" t="str">
        <f>'1. CUTTING DOCKET'!$E$59</f>
        <v xml:space="preserve">WHITE </v>
      </c>
    </row>
    <row r="10" spans="1:8" s="137" customFormat="1" ht="321" customHeight="1">
      <c r="A10" s="139" t="str">
        <f>'1. CUTTING DOCKET'!$D$59</f>
        <v>PHỐI SƯỜN TRÁI + SƯỜN  PHẢI + NÁCH SAU</v>
      </c>
      <c r="B10" s="140"/>
      <c r="C10" s="147"/>
    </row>
    <row r="11" spans="1:8" s="137" customFormat="1" ht="321" customHeight="1">
      <c r="A11" s="135" t="str">
        <f>'1. CUTTING DOCKET'!$B$59</f>
        <v>MA037 - MESH 100%POLY 140GSM, CW: 156CM IN AOP</v>
      </c>
      <c r="B11" s="135">
        <f>'[3]1. CUTTING'!E31</f>
        <v>0</v>
      </c>
      <c r="C11" s="135" t="str">
        <f>'1. CUTTING DOCKET'!$E$59</f>
        <v xml:space="preserve">WHITE </v>
      </c>
    </row>
    <row r="12" spans="1:8" s="137" customFormat="1" ht="321" customHeight="1">
      <c r="A12" s="139" t="str">
        <f>'1. CUTTING DOCKET'!$D$60</f>
        <v>VIỀN THÂN + VIỀN TAY+ NẸP CỔ</v>
      </c>
      <c r="B12" s="140"/>
      <c r="C12" s="147"/>
    </row>
    <row r="13" spans="1:8" s="137" customFormat="1" ht="88.5" customHeight="1">
      <c r="A13" s="135" t="str">
        <f>'1. CUTTING DOCKET'!$B$61</f>
        <v>FLAT KNIT RIB</v>
      </c>
      <c r="B13" s="135" t="str">
        <f>'[3]1. CUTTING'!E35</f>
        <v>CREAM</v>
      </c>
      <c r="C13" s="135" t="str">
        <f>'1. CUTTING DOCKET'!$E$61</f>
        <v>WHITE/RED</v>
      </c>
    </row>
    <row r="14" spans="1:8" s="137" customFormat="1" ht="241.15" customHeight="1">
      <c r="A14" s="139" t="str">
        <f>'1. CUTTING DOCKET'!$D$61</f>
        <v xml:space="preserve"> BO CỔ</v>
      </c>
      <c r="B14" s="140"/>
      <c r="C14" s="147"/>
    </row>
    <row r="15" spans="1:8" s="137" customFormat="1" ht="40.5" hidden="1">
      <c r="A15" s="135" t="e">
        <f>'[3]1. CUTTING'!#REF!</f>
        <v>#REF!</v>
      </c>
      <c r="B15" s="135" t="str">
        <f>'[3]1. CUTTING'!E37</f>
        <v>BABY BLUE</v>
      </c>
      <c r="C15" s="135" t="e">
        <f>'[3]1. CUTTING'!#REF!</f>
        <v>#REF!</v>
      </c>
    </row>
    <row r="16" spans="1:8" s="137" customFormat="1" ht="241.15" hidden="1" customHeight="1">
      <c r="A16" s="139" t="e">
        <f>'[3]1. CUTTING'!#REF!</f>
        <v>#REF!</v>
      </c>
      <c r="B16" s="140"/>
      <c r="C16" s="140"/>
    </row>
    <row r="17" spans="1:3" s="137" customFormat="1" ht="72.75" customHeight="1">
      <c r="A17" s="135" t="str">
        <f>'[3]1. CUTTING'!B42</f>
        <v>CHỈ 40/2</v>
      </c>
      <c r="B17" s="142" t="str">
        <f>'[3]1. CUTTING'!F42</f>
        <v>WHITE</v>
      </c>
      <c r="C17" s="142" t="str">
        <f>'1. CUTTING DOCKET'!$F$79</f>
        <v>BLACK/WHITE</v>
      </c>
    </row>
    <row r="18" spans="1:3" s="137" customFormat="1" ht="100.5" customHeight="1">
      <c r="A18" s="139" t="s">
        <v>111</v>
      </c>
      <c r="B18" s="143"/>
      <c r="C18" s="143" t="str">
        <f>'1. CUTTING DOCKET'!$G$79</f>
        <v>BLACK/WHITE</v>
      </c>
    </row>
    <row r="19" spans="1:3" s="137" customFormat="1" ht="85.5" customHeight="1">
      <c r="A19" s="135" t="str">
        <f>'1. CUTTING DOCKET'!$B$80</f>
        <v>DÂY TAPE KL-001</v>
      </c>
      <c r="B19" s="284" t="str">
        <f>'1. CUTTING DOCKET'!$F$80</f>
        <v>WHITE</v>
      </c>
      <c r="C19" s="285"/>
    </row>
    <row r="20" spans="1:3" s="137" customFormat="1" ht="291.60000000000002" customHeight="1">
      <c r="A20" s="144" t="s">
        <v>193</v>
      </c>
      <c r="B20" s="290"/>
      <c r="C20" s="291"/>
    </row>
    <row r="21" spans="1:3" s="137" customFormat="1" ht="85.5" customHeight="1">
      <c r="A21" s="135" t="str">
        <f>'1. CUTTING DOCKET'!B81</f>
        <v>NHÃN SIZE</v>
      </c>
      <c r="B21" s="284" t="str">
        <f>'1. CUTTING DOCKET'!$F$80</f>
        <v>WHITE</v>
      </c>
      <c r="C21" s="285"/>
    </row>
    <row r="22" spans="1:3" s="137" customFormat="1" ht="291.60000000000002" customHeight="1">
      <c r="A22" s="144" t="s">
        <v>194</v>
      </c>
      <c r="B22" s="290"/>
      <c r="C22" s="291"/>
    </row>
    <row r="23" spans="1:3" s="137" customFormat="1" ht="210.75" customHeight="1">
      <c r="A23" s="135" t="str">
        <f>'1. CUTTING DOCKET'!$B$82</f>
        <v>NHÃN THÀNH PHẦN</v>
      </c>
      <c r="B23" s="284" t="str">
        <f>'1. CUTTING DOCKET'!$F$82</f>
        <v>WHITE</v>
      </c>
      <c r="C23" s="285"/>
    </row>
    <row r="24" spans="1:3" s="137" customFormat="1" ht="300.75" customHeight="1">
      <c r="A24" s="144" t="s">
        <v>156</v>
      </c>
      <c r="B24" s="286"/>
      <c r="C24" s="287"/>
    </row>
  </sheetData>
  <mergeCells count="7">
    <mergeCell ref="B23:C23"/>
    <mergeCell ref="B24:C24"/>
    <mergeCell ref="B7:C7"/>
    <mergeCell ref="B19:C19"/>
    <mergeCell ref="B20:C20"/>
    <mergeCell ref="B21:C21"/>
    <mergeCell ref="B22:C22"/>
  </mergeCells>
  <printOptions horizontalCentered="1"/>
  <pageMargins left="0.25" right="0" top="0.35416666699999999" bottom="0.2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13" max="2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FB0BA-7199-4EDA-80BD-2AA4A33942F7}">
  <dimension ref="A1:AC117"/>
  <sheetViews>
    <sheetView tabSelected="1" view="pageBreakPreview" topLeftCell="A87" zoomScaleNormal="100" zoomScaleSheetLayoutView="100" workbookViewId="0">
      <selection activeCell="K15" sqref="K15"/>
    </sheetView>
  </sheetViews>
  <sheetFormatPr defaultColWidth="8.7109375" defaultRowHeight="15"/>
  <cols>
    <col min="1" max="6" width="5.7109375" customWidth="1"/>
    <col min="7" max="7" width="39.140625" customWidth="1"/>
    <col min="8" max="9" width="5.7109375" customWidth="1"/>
    <col min="10" max="10" width="9.140625" customWidth="1"/>
    <col min="11" max="16" width="11.28515625" customWidth="1"/>
    <col min="17" max="21" width="5.7109375" customWidth="1"/>
  </cols>
  <sheetData>
    <row r="1" spans="1:18">
      <c r="A1" s="296"/>
      <c r="B1" s="292"/>
      <c r="C1" s="292"/>
      <c r="D1" s="292"/>
      <c r="E1" s="292"/>
      <c r="F1" s="292"/>
      <c r="G1" s="292"/>
      <c r="H1" s="292"/>
      <c r="I1" s="292"/>
      <c r="J1" s="177" t="s">
        <v>157</v>
      </c>
      <c r="K1" s="177"/>
      <c r="L1" s="295" t="s">
        <v>195</v>
      </c>
      <c r="M1" s="295"/>
      <c r="N1" s="296"/>
      <c r="O1" s="292"/>
      <c r="P1" s="292"/>
      <c r="Q1" s="292"/>
      <c r="R1" s="297"/>
    </row>
    <row r="2" spans="1:18" ht="4.9000000000000004" customHeight="1">
      <c r="A2" s="293"/>
      <c r="B2" s="294"/>
      <c r="C2" s="294"/>
      <c r="D2" s="294"/>
      <c r="E2" s="294"/>
      <c r="F2" s="294"/>
      <c r="G2" s="294"/>
      <c r="H2" s="294"/>
      <c r="I2" s="294"/>
      <c r="N2" s="293"/>
      <c r="O2" s="294"/>
      <c r="P2" s="294"/>
      <c r="Q2" s="294"/>
      <c r="R2" s="298"/>
    </row>
    <row r="3" spans="1:18">
      <c r="A3" s="293"/>
      <c r="B3" s="294"/>
      <c r="C3" s="294"/>
      <c r="D3" s="294"/>
      <c r="E3" s="294"/>
      <c r="F3" s="294"/>
      <c r="G3" s="294"/>
      <c r="H3" s="294"/>
      <c r="I3" s="294"/>
      <c r="J3" s="179" t="s">
        <v>158</v>
      </c>
      <c r="K3" s="179"/>
      <c r="L3" s="302" t="s">
        <v>209</v>
      </c>
      <c r="M3" s="302"/>
      <c r="N3" s="293"/>
      <c r="O3" s="294"/>
      <c r="P3" s="294"/>
      <c r="Q3" s="294"/>
      <c r="R3" s="298"/>
    </row>
    <row r="4" spans="1:18" ht="4.9000000000000004" customHeight="1">
      <c r="A4" s="293"/>
      <c r="B4" s="294"/>
      <c r="C4" s="294"/>
      <c r="D4" s="294"/>
      <c r="E4" s="294"/>
      <c r="F4" s="294"/>
      <c r="G4" s="294"/>
      <c r="H4" s="294"/>
      <c r="I4" s="294"/>
      <c r="N4" s="293"/>
      <c r="O4" s="294"/>
      <c r="P4" s="294"/>
      <c r="Q4" s="294"/>
      <c r="R4" s="298"/>
    </row>
    <row r="5" spans="1:18">
      <c r="A5" s="293"/>
      <c r="B5" s="294"/>
      <c r="C5" s="294"/>
      <c r="D5" s="294"/>
      <c r="E5" s="294"/>
      <c r="F5" s="294"/>
      <c r="G5" s="294"/>
      <c r="H5" s="294"/>
      <c r="I5" s="294"/>
      <c r="J5" s="179" t="s">
        <v>159</v>
      </c>
      <c r="K5" s="179"/>
      <c r="L5" s="302" t="s">
        <v>210</v>
      </c>
      <c r="M5" s="302"/>
      <c r="N5" s="293"/>
      <c r="O5" s="294"/>
      <c r="P5" s="294"/>
      <c r="Q5" s="294"/>
      <c r="R5" s="298"/>
    </row>
    <row r="6" spans="1:18" ht="4.9000000000000004" customHeight="1">
      <c r="A6" s="293"/>
      <c r="B6" s="294"/>
      <c r="C6" s="294"/>
      <c r="D6" s="294"/>
      <c r="E6" s="294"/>
      <c r="F6" s="294"/>
      <c r="G6" s="294"/>
      <c r="H6" s="294"/>
      <c r="I6" s="294"/>
      <c r="N6" s="293"/>
      <c r="O6" s="294"/>
      <c r="P6" s="294"/>
      <c r="Q6" s="294"/>
      <c r="R6" s="298"/>
    </row>
    <row r="7" spans="1:18">
      <c r="A7" s="293"/>
      <c r="B7" s="294"/>
      <c r="C7" s="294"/>
      <c r="D7" s="294"/>
      <c r="E7" s="294"/>
      <c r="F7" s="294"/>
      <c r="G7" s="294"/>
      <c r="H7" s="294"/>
      <c r="I7" s="294"/>
      <c r="J7" s="179" t="s">
        <v>160</v>
      </c>
      <c r="K7" s="179"/>
      <c r="L7" s="302" t="s">
        <v>161</v>
      </c>
      <c r="M7" s="303"/>
      <c r="N7" s="293"/>
      <c r="O7" s="294"/>
      <c r="P7" s="294"/>
      <c r="Q7" s="294"/>
      <c r="R7" s="298"/>
    </row>
    <row r="8" spans="1:18" ht="4.9000000000000004" customHeight="1">
      <c r="A8" s="180"/>
      <c r="N8" s="293"/>
      <c r="O8" s="294"/>
      <c r="P8" s="294"/>
      <c r="Q8" s="294"/>
      <c r="R8" s="298"/>
    </row>
    <row r="9" spans="1:18">
      <c r="A9" s="181" t="s">
        <v>162</v>
      </c>
      <c r="B9" s="179"/>
      <c r="C9" s="182"/>
      <c r="D9" s="302" t="s">
        <v>140</v>
      </c>
      <c r="E9" s="302"/>
      <c r="F9" s="302"/>
      <c r="G9" s="302"/>
      <c r="H9" s="302"/>
      <c r="I9" s="302"/>
      <c r="J9" s="183"/>
      <c r="L9" s="294"/>
      <c r="M9" s="298"/>
      <c r="N9" s="293"/>
      <c r="O9" s="294"/>
      <c r="P9" s="294"/>
      <c r="Q9" s="294"/>
      <c r="R9" s="298"/>
    </row>
    <row r="10" spans="1:18" ht="4.9000000000000004" customHeight="1">
      <c r="A10" s="180"/>
      <c r="N10" s="293"/>
      <c r="O10" s="294"/>
      <c r="P10" s="294"/>
      <c r="Q10" s="294"/>
      <c r="R10" s="298"/>
    </row>
    <row r="11" spans="1:18">
      <c r="A11" s="181" t="s">
        <v>163</v>
      </c>
      <c r="B11" s="179"/>
      <c r="C11" s="182"/>
      <c r="D11" s="302" t="s">
        <v>211</v>
      </c>
      <c r="E11" s="302"/>
      <c r="F11" s="302"/>
      <c r="G11" s="302"/>
      <c r="H11" s="302"/>
      <c r="I11" s="302"/>
      <c r="J11" s="183"/>
      <c r="L11" s="294"/>
      <c r="M11" s="298"/>
      <c r="N11" s="293"/>
      <c r="O11" s="294"/>
      <c r="P11" s="294"/>
      <c r="Q11" s="294"/>
      <c r="R11" s="298"/>
    </row>
    <row r="12" spans="1:18" ht="4.9000000000000004" customHeight="1">
      <c r="A12" s="180"/>
      <c r="N12" s="293"/>
      <c r="O12" s="294"/>
      <c r="P12" s="294"/>
      <c r="Q12" s="294"/>
      <c r="R12" s="298"/>
    </row>
    <row r="13" spans="1:18">
      <c r="A13" s="181" t="s">
        <v>164</v>
      </c>
      <c r="B13" s="179"/>
      <c r="C13" s="182"/>
      <c r="D13" s="304" t="s">
        <v>212</v>
      </c>
      <c r="E13" s="304"/>
      <c r="F13" s="304"/>
      <c r="G13" s="304"/>
      <c r="H13" s="304"/>
      <c r="I13" s="304"/>
      <c r="J13" s="183"/>
      <c r="L13" s="294"/>
      <c r="M13" s="298"/>
      <c r="N13" s="293"/>
      <c r="O13" s="294"/>
      <c r="P13" s="294"/>
      <c r="Q13" s="294"/>
      <c r="R13" s="298"/>
    </row>
    <row r="14" spans="1:18" ht="4.9000000000000004" customHeight="1">
      <c r="A14" s="180"/>
      <c r="N14" s="293"/>
      <c r="O14" s="294"/>
      <c r="P14" s="294"/>
      <c r="Q14" s="294"/>
      <c r="R14" s="298"/>
    </row>
    <row r="15" spans="1:18">
      <c r="A15" s="181" t="s">
        <v>165</v>
      </c>
      <c r="B15" s="179"/>
      <c r="C15" s="179"/>
      <c r="D15" s="302"/>
      <c r="E15" s="302"/>
      <c r="F15" s="302"/>
      <c r="G15" s="302"/>
      <c r="H15" s="302"/>
      <c r="I15" s="302"/>
      <c r="N15" s="293"/>
      <c r="O15" s="294"/>
      <c r="P15" s="294"/>
      <c r="Q15" s="294"/>
      <c r="R15" s="298"/>
    </row>
    <row r="16" spans="1:18" ht="4.9000000000000004" customHeight="1" thickBot="1">
      <c r="A16" s="184"/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299"/>
      <c r="O16" s="300"/>
      <c r="P16" s="300"/>
      <c r="Q16" s="300"/>
      <c r="R16" s="301"/>
    </row>
    <row r="17" spans="1:29" ht="16.5" thickTop="1" thickBot="1">
      <c r="A17" s="305" t="s">
        <v>213</v>
      </c>
      <c r="B17" s="305"/>
      <c r="C17" s="305"/>
      <c r="D17" s="305"/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6"/>
    </row>
    <row r="18" spans="1:29" s="188" customFormat="1" ht="15" customHeight="1" thickTop="1" thickBot="1">
      <c r="A18" s="307" t="s">
        <v>166</v>
      </c>
      <c r="B18" s="308"/>
      <c r="C18" s="308"/>
      <c r="D18" s="308"/>
      <c r="E18" s="308"/>
      <c r="F18" s="309"/>
      <c r="G18" s="185" t="s">
        <v>167</v>
      </c>
      <c r="H18" s="186" t="s">
        <v>168</v>
      </c>
      <c r="I18" s="186" t="s">
        <v>169</v>
      </c>
      <c r="J18" s="186" t="s">
        <v>170</v>
      </c>
      <c r="K18" s="186" t="s">
        <v>81</v>
      </c>
      <c r="L18" s="186" t="s">
        <v>55</v>
      </c>
      <c r="M18" s="310" t="s">
        <v>10</v>
      </c>
      <c r="N18" s="186" t="s">
        <v>52</v>
      </c>
      <c r="O18" s="186" t="s">
        <v>53</v>
      </c>
      <c r="P18" s="186" t="s">
        <v>54</v>
      </c>
      <c r="Q18" s="186"/>
      <c r="R18" s="186"/>
      <c r="S18" s="187" t="s">
        <v>53</v>
      </c>
      <c r="U18" s="188" t="s">
        <v>52</v>
      </c>
    </row>
    <row r="19" spans="1:29" s="188" customFormat="1" ht="15" customHeight="1" thickTop="1">
      <c r="A19" s="311" t="s">
        <v>214</v>
      </c>
      <c r="B19" s="189"/>
      <c r="C19" s="189"/>
      <c r="D19" s="189"/>
      <c r="E19" s="189"/>
      <c r="F19" s="190"/>
      <c r="G19" s="191" t="s">
        <v>215</v>
      </c>
      <c r="H19" s="192">
        <v>1</v>
      </c>
      <c r="I19" s="192">
        <v>0</v>
      </c>
      <c r="J19" s="192">
        <v>1</v>
      </c>
      <c r="K19" s="192">
        <f>L19-I19</f>
        <v>3</v>
      </c>
      <c r="L19" s="192">
        <f>M19-I19</f>
        <v>3</v>
      </c>
      <c r="M19" s="312">
        <v>3</v>
      </c>
      <c r="N19" s="192">
        <f>M19+I19</f>
        <v>3</v>
      </c>
      <c r="O19" s="192">
        <f>N19+I19</f>
        <v>3</v>
      </c>
      <c r="P19" s="192">
        <f>O19+I19</f>
        <v>3</v>
      </c>
      <c r="Q19" s="192"/>
      <c r="R19" s="192"/>
      <c r="S19" s="193"/>
      <c r="U19" s="188" t="s">
        <v>135</v>
      </c>
    </row>
    <row r="20" spans="1:29" s="188" customFormat="1" ht="15" customHeight="1">
      <c r="A20" s="313" t="s">
        <v>216</v>
      </c>
      <c r="B20" s="194"/>
      <c r="C20" s="194"/>
      <c r="D20" s="194"/>
      <c r="E20" s="194"/>
      <c r="F20" s="191"/>
      <c r="G20" s="191" t="s">
        <v>217</v>
      </c>
      <c r="H20" s="192" t="s">
        <v>218</v>
      </c>
      <c r="I20" s="192"/>
      <c r="J20" s="192"/>
      <c r="K20" s="192"/>
      <c r="L20" s="192"/>
      <c r="M20" s="312">
        <v>6.5</v>
      </c>
      <c r="N20" s="192"/>
      <c r="O20" s="192"/>
      <c r="P20" s="192"/>
      <c r="Q20" s="192"/>
      <c r="R20" s="192"/>
      <c r="S20" s="193"/>
    </row>
    <row r="21" spans="1:29" s="188" customFormat="1" ht="15" customHeight="1">
      <c r="A21" s="313" t="s">
        <v>171</v>
      </c>
      <c r="B21" s="196"/>
      <c r="C21" s="196"/>
      <c r="D21" s="196"/>
      <c r="E21" s="196"/>
      <c r="F21" s="197"/>
      <c r="G21" s="197" t="s">
        <v>196</v>
      </c>
      <c r="H21" s="195">
        <v>2</v>
      </c>
      <c r="I21" s="192">
        <v>0</v>
      </c>
      <c r="J21" s="192">
        <v>0.5</v>
      </c>
      <c r="K21" s="192">
        <f>L21-I21</f>
        <v>5</v>
      </c>
      <c r="L21" s="192">
        <f>M21-I21</f>
        <v>5</v>
      </c>
      <c r="M21" s="312">
        <v>5</v>
      </c>
      <c r="N21" s="192">
        <f>M21+I21</f>
        <v>5</v>
      </c>
      <c r="O21" s="192">
        <f>N21+I21</f>
        <v>5</v>
      </c>
      <c r="P21" s="192">
        <f>O21+I21</f>
        <v>5</v>
      </c>
      <c r="Q21" s="195"/>
      <c r="R21" s="192"/>
      <c r="S21" s="193"/>
    </row>
    <row r="22" spans="1:29" s="188" customFormat="1" ht="15" customHeight="1">
      <c r="A22" s="313"/>
      <c r="B22" s="196"/>
      <c r="C22" s="196"/>
      <c r="D22" s="196"/>
      <c r="E22" s="196"/>
      <c r="F22" s="197"/>
      <c r="G22" s="197"/>
      <c r="H22" s="195"/>
      <c r="I22" s="195"/>
      <c r="J22" s="195"/>
      <c r="K22" s="195"/>
      <c r="L22" s="195"/>
      <c r="M22" s="314"/>
      <c r="N22" s="195"/>
      <c r="O22" s="195"/>
      <c r="P22" s="195"/>
      <c r="Q22" s="192"/>
      <c r="R22" s="192"/>
      <c r="S22" s="193"/>
    </row>
    <row r="23" spans="1:29" s="188" customFormat="1" ht="15" customHeight="1">
      <c r="A23" s="313" t="s">
        <v>219</v>
      </c>
      <c r="B23" s="196"/>
      <c r="C23" s="196"/>
      <c r="D23" s="196"/>
      <c r="E23" s="196"/>
      <c r="F23" s="197"/>
      <c r="G23" s="197" t="s">
        <v>220</v>
      </c>
      <c r="H23" s="195">
        <v>3</v>
      </c>
      <c r="I23" s="192">
        <v>1</v>
      </c>
      <c r="J23" s="192">
        <v>1</v>
      </c>
      <c r="K23" s="192">
        <f>L23-I23</f>
        <v>39</v>
      </c>
      <c r="L23" s="192">
        <f>M23-I23</f>
        <v>40</v>
      </c>
      <c r="M23" s="312">
        <v>41</v>
      </c>
      <c r="N23" s="192">
        <f>M23+I23</f>
        <v>42</v>
      </c>
      <c r="O23" s="192">
        <f>N23+I23</f>
        <v>43</v>
      </c>
      <c r="P23" s="192">
        <f>O23+I23</f>
        <v>44</v>
      </c>
      <c r="Q23" s="192"/>
      <c r="R23" s="195"/>
      <c r="S23" s="193">
        <v>42</v>
      </c>
      <c r="W23"/>
    </row>
    <row r="24" spans="1:29" s="188" customFormat="1" ht="15" customHeight="1">
      <c r="A24" s="313"/>
      <c r="B24" s="196"/>
      <c r="C24" s="196"/>
      <c r="D24" s="196"/>
      <c r="E24" s="196"/>
      <c r="F24" s="197"/>
      <c r="G24" s="197"/>
      <c r="H24" s="195"/>
      <c r="I24" s="192"/>
      <c r="J24" s="192"/>
      <c r="K24" s="192"/>
      <c r="L24" s="192"/>
      <c r="M24" s="312"/>
      <c r="N24" s="192"/>
      <c r="O24" s="192"/>
      <c r="P24" s="192"/>
      <c r="Q24" s="192"/>
      <c r="R24" s="195"/>
      <c r="S24" s="193"/>
    </row>
    <row r="25" spans="1:29" s="188" customFormat="1" ht="15" customHeight="1">
      <c r="A25" s="313" t="s">
        <v>221</v>
      </c>
      <c r="B25" s="196"/>
      <c r="C25" s="196"/>
      <c r="D25" s="196"/>
      <c r="E25" s="196"/>
      <c r="F25" s="197"/>
      <c r="G25" s="197" t="s">
        <v>222</v>
      </c>
      <c r="H25" s="195">
        <v>4</v>
      </c>
      <c r="I25" s="192">
        <v>1</v>
      </c>
      <c r="J25" s="192">
        <v>1</v>
      </c>
      <c r="K25" s="192">
        <f>L25-I25</f>
        <v>39</v>
      </c>
      <c r="L25" s="192">
        <f>M25-I25</f>
        <v>40</v>
      </c>
      <c r="M25" s="312">
        <v>41</v>
      </c>
      <c r="N25" s="192">
        <f>M25+I25</f>
        <v>42</v>
      </c>
      <c r="O25" s="192">
        <f>N25+I25</f>
        <v>43</v>
      </c>
      <c r="P25" s="192">
        <f>O25+I25</f>
        <v>44</v>
      </c>
      <c r="Q25" s="192"/>
      <c r="R25" s="195"/>
      <c r="S25" s="193">
        <v>42</v>
      </c>
    </row>
    <row r="26" spans="1:29" s="188" customFormat="1" ht="15" customHeight="1">
      <c r="A26" s="313"/>
      <c r="B26" s="196"/>
      <c r="C26" s="196"/>
      <c r="D26" s="196"/>
      <c r="E26" s="196"/>
      <c r="F26" s="197"/>
      <c r="G26" s="197"/>
      <c r="H26" s="195"/>
      <c r="I26" s="195"/>
      <c r="J26" s="195"/>
      <c r="K26" s="195"/>
      <c r="L26" s="195"/>
      <c r="M26" s="314"/>
      <c r="N26" s="195"/>
      <c r="O26" s="195"/>
      <c r="P26" s="195"/>
      <c r="Q26" s="195"/>
      <c r="R26" s="192"/>
      <c r="S26" s="193"/>
      <c r="AC26" s="188" t="s">
        <v>135</v>
      </c>
    </row>
    <row r="27" spans="1:29" s="188" customFormat="1" ht="15" customHeight="1">
      <c r="A27" s="313" t="s">
        <v>172</v>
      </c>
      <c r="B27" s="196"/>
      <c r="C27" s="196"/>
      <c r="D27" s="196"/>
      <c r="E27" s="196"/>
      <c r="F27" s="197"/>
      <c r="G27" s="197" t="s">
        <v>173</v>
      </c>
      <c r="H27" s="195">
        <v>5</v>
      </c>
      <c r="I27" s="192">
        <v>5</v>
      </c>
      <c r="J27" s="192">
        <v>2</v>
      </c>
      <c r="K27" s="192">
        <f>L27-I27</f>
        <v>115</v>
      </c>
      <c r="L27" s="192">
        <f>M27-I27</f>
        <v>120</v>
      </c>
      <c r="M27" s="312">
        <v>125</v>
      </c>
      <c r="N27" s="192">
        <f>M27+I27</f>
        <v>130</v>
      </c>
      <c r="O27" s="192">
        <f>N27+I27</f>
        <v>135</v>
      </c>
      <c r="P27" s="192">
        <f>O27+I27</f>
        <v>140</v>
      </c>
      <c r="Q27" s="192"/>
      <c r="R27" s="192"/>
      <c r="S27" s="193">
        <v>130</v>
      </c>
    </row>
    <row r="28" spans="1:29" s="188" customFormat="1" ht="15" customHeight="1">
      <c r="A28" s="313"/>
      <c r="B28" s="196"/>
      <c r="C28" s="196"/>
      <c r="D28" s="196"/>
      <c r="E28" s="196"/>
      <c r="F28" s="197"/>
      <c r="G28" s="197"/>
      <c r="H28" s="195"/>
      <c r="I28" s="195"/>
      <c r="J28" s="195"/>
      <c r="K28" s="195"/>
      <c r="L28" s="195"/>
      <c r="M28" s="314"/>
      <c r="N28" s="195"/>
      <c r="O28" s="195"/>
      <c r="P28" s="195"/>
      <c r="Q28" s="192"/>
      <c r="R28" s="192"/>
      <c r="S28" s="193"/>
    </row>
    <row r="29" spans="1:29" s="188" customFormat="1" ht="15" customHeight="1">
      <c r="A29" s="313" t="s">
        <v>223</v>
      </c>
      <c r="B29" s="196"/>
      <c r="C29" s="196"/>
      <c r="D29" s="196"/>
      <c r="E29" s="196"/>
      <c r="F29" s="197"/>
      <c r="G29" s="197" t="s">
        <v>174</v>
      </c>
      <c r="H29" s="195">
        <v>6</v>
      </c>
      <c r="I29" s="192">
        <v>5</v>
      </c>
      <c r="J29" s="192">
        <v>2</v>
      </c>
      <c r="K29" s="192">
        <f>L29-I29</f>
        <v>110</v>
      </c>
      <c r="L29" s="192">
        <f>M29-I29</f>
        <v>115</v>
      </c>
      <c r="M29" s="312">
        <v>120</v>
      </c>
      <c r="N29" s="192">
        <f>M29+I29</f>
        <v>125</v>
      </c>
      <c r="O29" s="192">
        <f>N29+I29</f>
        <v>130</v>
      </c>
      <c r="P29" s="192">
        <f>O29+I29</f>
        <v>135</v>
      </c>
      <c r="Q29" s="192"/>
      <c r="R29" s="192"/>
      <c r="S29" s="193">
        <v>125</v>
      </c>
      <c r="T29" s="188" t="s">
        <v>135</v>
      </c>
    </row>
    <row r="30" spans="1:29" s="188" customFormat="1" ht="15" customHeight="1">
      <c r="A30" s="313"/>
      <c r="B30" s="196"/>
      <c r="C30" s="196"/>
      <c r="D30" s="196"/>
      <c r="E30" s="196"/>
      <c r="F30" s="197"/>
      <c r="G30" s="197"/>
      <c r="H30" s="195"/>
      <c r="I30" s="192"/>
      <c r="J30" s="192"/>
      <c r="K30" s="192"/>
      <c r="L30" s="192"/>
      <c r="M30" s="312"/>
      <c r="N30" s="192"/>
      <c r="O30" s="192"/>
      <c r="P30" s="192"/>
      <c r="Q30" s="192"/>
      <c r="R30" s="192"/>
      <c r="S30" s="193"/>
    </row>
    <row r="31" spans="1:29" s="188" customFormat="1" ht="15" customHeight="1">
      <c r="A31" s="313" t="s">
        <v>175</v>
      </c>
      <c r="B31" s="196"/>
      <c r="C31" s="196"/>
      <c r="D31" s="196"/>
      <c r="E31" s="196"/>
      <c r="F31" s="197"/>
      <c r="G31" s="197" t="s">
        <v>176</v>
      </c>
      <c r="H31" s="195">
        <v>7</v>
      </c>
      <c r="I31" s="192">
        <v>1</v>
      </c>
      <c r="J31" s="192">
        <v>0.5</v>
      </c>
      <c r="K31" s="192">
        <f>L31-I31</f>
        <v>28</v>
      </c>
      <c r="L31" s="192">
        <f>M31-I31</f>
        <v>29</v>
      </c>
      <c r="M31" s="312">
        <v>30</v>
      </c>
      <c r="N31" s="192">
        <f>M31+I31</f>
        <v>31</v>
      </c>
      <c r="O31" s="192">
        <f>N31+I31</f>
        <v>32</v>
      </c>
      <c r="P31" s="192">
        <f>O31+I31</f>
        <v>33</v>
      </c>
      <c r="Q31" s="192"/>
      <c r="R31" s="192"/>
      <c r="S31" s="193">
        <v>31</v>
      </c>
    </row>
    <row r="32" spans="1:29" s="188" customFormat="1" ht="15" customHeight="1">
      <c r="A32" s="313"/>
      <c r="B32" s="196"/>
      <c r="C32" s="196"/>
      <c r="D32" s="196"/>
      <c r="E32" s="196"/>
      <c r="F32" s="197"/>
      <c r="G32" s="197"/>
      <c r="H32" s="195"/>
      <c r="I32" s="195"/>
      <c r="J32" s="195"/>
      <c r="K32" s="195"/>
      <c r="L32" s="195"/>
      <c r="M32" s="314"/>
      <c r="N32" s="195"/>
      <c r="O32" s="195"/>
      <c r="P32" s="195"/>
      <c r="Q32" s="192"/>
      <c r="R32" s="192"/>
      <c r="S32" s="193"/>
    </row>
    <row r="33" spans="1:26" s="188" customFormat="1" ht="15" customHeight="1">
      <c r="A33" s="313" t="s">
        <v>224</v>
      </c>
      <c r="B33" s="196"/>
      <c r="C33" s="196"/>
      <c r="D33" s="196"/>
      <c r="E33" s="196"/>
      <c r="F33" s="197"/>
      <c r="G33" s="197" t="s">
        <v>225</v>
      </c>
      <c r="H33" s="195">
        <v>8</v>
      </c>
      <c r="I33" s="315">
        <v>1</v>
      </c>
      <c r="J33" s="192">
        <v>1</v>
      </c>
      <c r="K33" s="192">
        <f>L33-I33</f>
        <v>41</v>
      </c>
      <c r="L33" s="192">
        <f>M33-I33</f>
        <v>42</v>
      </c>
      <c r="M33" s="312">
        <v>43</v>
      </c>
      <c r="N33" s="192">
        <f>M33+I33</f>
        <v>44</v>
      </c>
      <c r="O33" s="192">
        <f>N33+I33</f>
        <v>45</v>
      </c>
      <c r="P33" s="192">
        <f>O33+I33</f>
        <v>46</v>
      </c>
      <c r="Q33" s="192"/>
      <c r="R33" s="192"/>
      <c r="S33" s="193">
        <v>44</v>
      </c>
    </row>
    <row r="34" spans="1:26" s="188" customFormat="1" ht="15" customHeight="1">
      <c r="A34" s="313"/>
      <c r="B34" s="196"/>
      <c r="C34" s="196"/>
      <c r="D34" s="196"/>
      <c r="E34" s="196"/>
      <c r="F34" s="197"/>
      <c r="G34" s="197"/>
      <c r="H34" s="195"/>
      <c r="I34" s="192"/>
      <c r="J34" s="192"/>
      <c r="K34" s="192"/>
      <c r="L34" s="192"/>
      <c r="M34" s="312"/>
      <c r="N34" s="192"/>
      <c r="O34" s="192"/>
      <c r="P34" s="192"/>
      <c r="Q34" s="192"/>
      <c r="R34" s="192"/>
      <c r="S34" s="193"/>
    </row>
    <row r="35" spans="1:26" s="188" customFormat="1" ht="15" customHeight="1">
      <c r="A35" s="313" t="s">
        <v>226</v>
      </c>
      <c r="B35" s="196"/>
      <c r="C35" s="196"/>
      <c r="D35" s="196"/>
      <c r="E35" s="196"/>
      <c r="F35" s="197"/>
      <c r="G35" s="197" t="s">
        <v>177</v>
      </c>
      <c r="H35" s="195">
        <v>9</v>
      </c>
      <c r="I35" s="192">
        <v>0</v>
      </c>
      <c r="J35" s="192">
        <v>1</v>
      </c>
      <c r="K35" s="192">
        <f>L35-I35</f>
        <v>15</v>
      </c>
      <c r="L35" s="192">
        <f>M35-I35</f>
        <v>15</v>
      </c>
      <c r="M35" s="312">
        <v>15</v>
      </c>
      <c r="N35" s="192">
        <f>M35+I35</f>
        <v>15</v>
      </c>
      <c r="O35" s="192">
        <f>N35+I35</f>
        <v>15</v>
      </c>
      <c r="P35" s="192">
        <f>O35+I35</f>
        <v>15</v>
      </c>
      <c r="Q35" s="192"/>
      <c r="R35" s="195"/>
      <c r="S35" s="193">
        <v>15</v>
      </c>
    </row>
    <row r="36" spans="1:26" s="188" customFormat="1" ht="15" customHeight="1">
      <c r="A36" s="313"/>
      <c r="B36" s="196"/>
      <c r="C36" s="196"/>
      <c r="D36" s="196"/>
      <c r="E36" s="196"/>
      <c r="F36" s="197"/>
      <c r="G36" s="197"/>
      <c r="H36" s="195" t="s">
        <v>227</v>
      </c>
      <c r="I36" s="192"/>
      <c r="J36" s="192"/>
      <c r="K36" s="192"/>
      <c r="L36" s="192"/>
      <c r="M36" s="312"/>
      <c r="N36" s="192"/>
      <c r="O36" s="192"/>
      <c r="P36" s="192"/>
      <c r="Q36" s="192"/>
      <c r="R36" s="192"/>
      <c r="S36" s="193"/>
    </row>
    <row r="37" spans="1:26" s="188" customFormat="1" ht="15" customHeight="1">
      <c r="A37" s="313" t="s">
        <v>178</v>
      </c>
      <c r="B37" s="196"/>
      <c r="C37" s="196"/>
      <c r="D37" s="196"/>
      <c r="E37" s="196"/>
      <c r="F37" s="197"/>
      <c r="G37" s="197" t="s">
        <v>179</v>
      </c>
      <c r="H37" s="195">
        <v>10</v>
      </c>
      <c r="I37" s="192">
        <v>2</v>
      </c>
      <c r="J37" s="192">
        <v>1</v>
      </c>
      <c r="K37" s="192">
        <f>L37-I37</f>
        <v>42</v>
      </c>
      <c r="L37" s="192">
        <f>M37-I37</f>
        <v>44</v>
      </c>
      <c r="M37" s="312">
        <v>46</v>
      </c>
      <c r="N37" s="192">
        <f>M37+I37</f>
        <v>48</v>
      </c>
      <c r="O37" s="192">
        <f>N37+I37</f>
        <v>50</v>
      </c>
      <c r="P37" s="192">
        <f>O37+I37</f>
        <v>52</v>
      </c>
      <c r="Q37" s="192"/>
      <c r="R37" s="192"/>
      <c r="S37" s="193">
        <v>48</v>
      </c>
    </row>
    <row r="38" spans="1:26" s="188" customFormat="1" ht="15" customHeight="1">
      <c r="A38" s="313"/>
      <c r="B38" s="196"/>
      <c r="C38" s="196"/>
      <c r="D38" s="196"/>
      <c r="E38" s="196"/>
      <c r="F38" s="197"/>
      <c r="G38" s="197"/>
      <c r="H38" s="195"/>
      <c r="I38" s="192"/>
      <c r="J38" s="192"/>
      <c r="K38" s="192"/>
      <c r="L38" s="192"/>
      <c r="M38" s="312"/>
      <c r="N38" s="192"/>
      <c r="O38" s="192"/>
      <c r="P38" s="192"/>
      <c r="Q38" s="192"/>
      <c r="R38" s="192"/>
      <c r="S38" s="193"/>
    </row>
    <row r="39" spans="1:26" s="188" customFormat="1" ht="15" customHeight="1">
      <c r="A39" s="313" t="s">
        <v>228</v>
      </c>
      <c r="B39" s="196"/>
      <c r="C39" s="196"/>
      <c r="D39" s="196"/>
      <c r="E39" s="196"/>
      <c r="F39" s="197"/>
      <c r="G39" s="197" t="s">
        <v>229</v>
      </c>
      <c r="H39" s="195">
        <v>11</v>
      </c>
      <c r="I39" s="192">
        <v>2</v>
      </c>
      <c r="J39" s="192">
        <v>1</v>
      </c>
      <c r="K39" s="192">
        <f>L39-I39</f>
        <v>34</v>
      </c>
      <c r="L39" s="192">
        <f>M39-I39</f>
        <v>36</v>
      </c>
      <c r="M39" s="312">
        <v>38</v>
      </c>
      <c r="N39" s="192">
        <f>M39+I39</f>
        <v>40</v>
      </c>
      <c r="O39" s="192">
        <f>N39+I39</f>
        <v>42</v>
      </c>
      <c r="P39" s="192">
        <f>O39+I39</f>
        <v>44</v>
      </c>
      <c r="Q39" s="192"/>
      <c r="R39" s="192"/>
      <c r="S39" s="193">
        <v>40</v>
      </c>
    </row>
    <row r="40" spans="1:26" s="188" customFormat="1" ht="15" customHeight="1">
      <c r="A40" s="313"/>
      <c r="B40" s="196"/>
      <c r="C40" s="196"/>
      <c r="D40" s="196"/>
      <c r="E40" s="196"/>
      <c r="F40" s="197"/>
      <c r="G40" s="197"/>
      <c r="H40" s="195"/>
      <c r="I40" s="192"/>
      <c r="J40" s="192"/>
      <c r="K40" s="192"/>
      <c r="L40" s="192"/>
      <c r="M40" s="312"/>
      <c r="N40" s="192"/>
      <c r="O40" s="192"/>
      <c r="P40" s="192"/>
      <c r="Q40" s="192"/>
      <c r="R40" s="192"/>
      <c r="S40" s="193"/>
      <c r="X40" s="188" t="s">
        <v>135</v>
      </c>
    </row>
    <row r="41" spans="1:26" s="188" customFormat="1" ht="15" customHeight="1">
      <c r="A41" s="313" t="s">
        <v>180</v>
      </c>
      <c r="B41" s="196"/>
      <c r="C41" s="196"/>
      <c r="D41" s="196"/>
      <c r="E41" s="196"/>
      <c r="F41" s="197"/>
      <c r="G41" s="197" t="s">
        <v>230</v>
      </c>
      <c r="H41" s="195">
        <v>12</v>
      </c>
      <c r="I41" s="192">
        <v>1</v>
      </c>
      <c r="J41" s="192">
        <v>1</v>
      </c>
      <c r="K41" s="192">
        <f>L41-1.5</f>
        <v>73</v>
      </c>
      <c r="L41" s="192">
        <f>M41-1.5</f>
        <v>74.5</v>
      </c>
      <c r="M41" s="316">
        <v>76</v>
      </c>
      <c r="N41" s="192">
        <f>M41+I41</f>
        <v>77</v>
      </c>
      <c r="O41" s="192">
        <f>N41+I41</f>
        <v>78</v>
      </c>
      <c r="P41" s="192">
        <f>O41+I41</f>
        <v>79</v>
      </c>
      <c r="Q41" s="192"/>
      <c r="R41" s="192"/>
      <c r="S41" s="193">
        <v>77</v>
      </c>
    </row>
    <row r="42" spans="1:26" s="188" customFormat="1" ht="15" customHeight="1">
      <c r="A42" s="313"/>
      <c r="B42" s="196"/>
      <c r="C42" s="196"/>
      <c r="D42" s="196"/>
      <c r="E42" s="196"/>
      <c r="F42" s="197"/>
      <c r="G42" s="197"/>
      <c r="H42" s="195"/>
      <c r="I42" s="195"/>
      <c r="J42" s="195"/>
      <c r="K42" s="195"/>
      <c r="L42" s="195"/>
      <c r="M42" s="314"/>
      <c r="N42" s="195"/>
      <c r="O42" s="195"/>
      <c r="P42" s="195"/>
      <c r="Q42" s="192"/>
      <c r="R42" s="192"/>
      <c r="S42" s="193"/>
    </row>
    <row r="43" spans="1:26" s="188" customFormat="1" ht="15" customHeight="1">
      <c r="A43" s="313" t="s">
        <v>181</v>
      </c>
      <c r="B43" s="196"/>
      <c r="C43" s="196"/>
      <c r="D43" s="196"/>
      <c r="E43" s="196"/>
      <c r="F43" s="197"/>
      <c r="G43" s="197" t="s">
        <v>231</v>
      </c>
      <c r="H43" s="195">
        <v>13</v>
      </c>
      <c r="I43" s="192">
        <v>0.5</v>
      </c>
      <c r="J43" s="192">
        <v>0.5</v>
      </c>
      <c r="K43" s="192">
        <f>L43-I43</f>
        <v>18.5</v>
      </c>
      <c r="L43" s="192">
        <f>M43-I43</f>
        <v>19</v>
      </c>
      <c r="M43" s="312">
        <v>19.5</v>
      </c>
      <c r="N43" s="192">
        <f>M43+I43</f>
        <v>20</v>
      </c>
      <c r="O43" s="192">
        <f>N43+I43</f>
        <v>20.5</v>
      </c>
      <c r="P43" s="192">
        <f>O43+I43</f>
        <v>21</v>
      </c>
      <c r="Q43" s="192"/>
      <c r="R43" s="192"/>
      <c r="S43" s="193">
        <v>20</v>
      </c>
    </row>
    <row r="44" spans="1:26" s="188" customFormat="1" ht="15" customHeight="1">
      <c r="A44" s="313"/>
      <c r="B44" s="317"/>
      <c r="C44" s="317"/>
      <c r="D44" s="317"/>
      <c r="E44" s="317"/>
      <c r="F44" s="318"/>
      <c r="G44" s="318"/>
      <c r="H44" s="195"/>
      <c r="I44" s="192"/>
      <c r="J44" s="192"/>
      <c r="K44" s="192"/>
      <c r="L44" s="192"/>
      <c r="M44" s="312"/>
      <c r="N44" s="192"/>
      <c r="O44" s="192"/>
      <c r="P44" s="192"/>
      <c r="Q44" s="192"/>
      <c r="R44" s="192"/>
      <c r="S44" s="193"/>
    </row>
    <row r="45" spans="1:26" s="188" customFormat="1" ht="15" customHeight="1">
      <c r="A45" s="313" t="s">
        <v>232</v>
      </c>
      <c r="B45" s="196"/>
      <c r="C45" s="196"/>
      <c r="D45" s="196"/>
      <c r="E45" s="196"/>
      <c r="F45" s="197"/>
      <c r="G45" s="197" t="s">
        <v>233</v>
      </c>
      <c r="H45" s="195">
        <v>14</v>
      </c>
      <c r="I45" s="192">
        <v>0.3</v>
      </c>
      <c r="J45" s="192">
        <v>0.5</v>
      </c>
      <c r="K45" s="192">
        <f>L45-I45</f>
        <v>10.399999999999999</v>
      </c>
      <c r="L45" s="192">
        <f>M45-I45</f>
        <v>10.7</v>
      </c>
      <c r="M45" s="312">
        <v>11</v>
      </c>
      <c r="N45" s="192">
        <f>M45+I45</f>
        <v>11.3</v>
      </c>
      <c r="O45" s="192">
        <f>N45+I45</f>
        <v>11.600000000000001</v>
      </c>
      <c r="P45" s="192">
        <f>O45+I45</f>
        <v>11.900000000000002</v>
      </c>
      <c r="Q45" s="195"/>
      <c r="R45" s="195"/>
      <c r="S45" s="193">
        <v>10</v>
      </c>
    </row>
    <row r="46" spans="1:26" ht="15" customHeight="1">
      <c r="A46" s="313"/>
      <c r="B46" s="317"/>
      <c r="C46" s="317"/>
      <c r="D46" s="317"/>
      <c r="E46" s="317"/>
      <c r="F46" s="318"/>
      <c r="G46" s="318"/>
      <c r="H46" s="195"/>
      <c r="I46" s="192"/>
      <c r="J46" s="192"/>
      <c r="K46" s="192"/>
      <c r="L46" s="192"/>
      <c r="M46" s="312"/>
      <c r="N46" s="192"/>
      <c r="O46" s="192"/>
      <c r="P46" s="192"/>
      <c r="Q46" s="195"/>
      <c r="R46" s="195"/>
      <c r="S46" s="178"/>
    </row>
    <row r="47" spans="1:26" s="188" customFormat="1" ht="15" customHeight="1">
      <c r="A47" s="313" t="s">
        <v>234</v>
      </c>
      <c r="B47" s="319"/>
      <c r="C47" s="319"/>
      <c r="D47" s="319"/>
      <c r="E47" s="319"/>
      <c r="F47" s="320"/>
      <c r="G47" s="320" t="s">
        <v>129</v>
      </c>
      <c r="H47" s="195">
        <v>15</v>
      </c>
      <c r="I47" s="192">
        <v>0</v>
      </c>
      <c r="J47" s="192">
        <v>0.5</v>
      </c>
      <c r="K47" s="192">
        <f>L47-I47</f>
        <v>2</v>
      </c>
      <c r="L47" s="192">
        <f>M47-I47</f>
        <v>2</v>
      </c>
      <c r="M47" s="321">
        <v>2</v>
      </c>
      <c r="N47" s="192">
        <f>M47+I47</f>
        <v>2</v>
      </c>
      <c r="O47" s="192">
        <f>N47+I47</f>
        <v>2</v>
      </c>
      <c r="P47" s="192">
        <f>O47+I47</f>
        <v>2</v>
      </c>
      <c r="Q47" s="195"/>
      <c r="R47" s="195"/>
      <c r="S47" s="193">
        <v>2</v>
      </c>
    </row>
    <row r="48" spans="1:26" s="188" customFormat="1" ht="15" customHeight="1">
      <c r="A48" s="313"/>
      <c r="B48" s="319"/>
      <c r="C48" s="319"/>
      <c r="D48" s="319"/>
      <c r="E48" s="319"/>
      <c r="F48" s="320"/>
      <c r="G48" s="320"/>
      <c r="H48" s="195"/>
      <c r="I48" s="192"/>
      <c r="J48" s="192"/>
      <c r="K48" s="192"/>
      <c r="L48" s="192"/>
      <c r="M48" s="321"/>
      <c r="N48" s="192"/>
      <c r="O48" s="192"/>
      <c r="P48" s="192"/>
      <c r="Q48" s="195"/>
      <c r="R48" s="195"/>
      <c r="S48" s="193"/>
      <c r="W48" s="188" t="s">
        <v>135</v>
      </c>
      <c r="Z48" s="188" t="s">
        <v>135</v>
      </c>
    </row>
    <row r="49" spans="1:24" s="188" customFormat="1" ht="15" customHeight="1">
      <c r="A49" s="313" t="s">
        <v>235</v>
      </c>
      <c r="B49" s="198"/>
      <c r="C49" s="198"/>
      <c r="D49" s="198"/>
      <c r="E49" s="198"/>
      <c r="F49" s="199"/>
      <c r="G49" s="199" t="s">
        <v>236</v>
      </c>
      <c r="H49" s="195">
        <v>16</v>
      </c>
      <c r="I49" s="192">
        <v>1</v>
      </c>
      <c r="J49" s="192">
        <v>1</v>
      </c>
      <c r="K49" s="192">
        <f>L49-1.5</f>
        <v>71</v>
      </c>
      <c r="L49" s="192">
        <f>M49-1.5</f>
        <v>72.5</v>
      </c>
      <c r="M49" s="312">
        <v>74</v>
      </c>
      <c r="N49" s="192">
        <f>M49+I49</f>
        <v>75</v>
      </c>
      <c r="O49" s="192">
        <f>N49+I49</f>
        <v>76</v>
      </c>
      <c r="P49" s="192">
        <f>O49+I49</f>
        <v>77</v>
      </c>
      <c r="Q49" s="195"/>
      <c r="R49" s="195"/>
      <c r="S49" s="193"/>
    </row>
    <row r="50" spans="1:24" s="188" customFormat="1" ht="15" customHeight="1">
      <c r="A50" s="313"/>
      <c r="B50" s="198"/>
      <c r="C50" s="198"/>
      <c r="D50" s="198"/>
      <c r="E50" s="198"/>
      <c r="F50" s="199"/>
      <c r="G50" s="199"/>
      <c r="H50" s="195"/>
      <c r="I50" s="195"/>
      <c r="J50" s="195"/>
      <c r="K50" s="195"/>
      <c r="L50" s="195"/>
      <c r="M50" s="314"/>
      <c r="N50" s="195"/>
      <c r="O50" s="195"/>
      <c r="P50" s="195"/>
      <c r="Q50" s="192"/>
      <c r="R50" s="192"/>
      <c r="S50" s="193"/>
      <c r="X50" s="188" t="s">
        <v>135</v>
      </c>
    </row>
    <row r="51" spans="1:24" s="188" customFormat="1" ht="15" customHeight="1">
      <c r="A51" s="313" t="s">
        <v>182</v>
      </c>
      <c r="B51" s="198"/>
      <c r="C51" s="198"/>
      <c r="D51" s="198"/>
      <c r="E51" s="198"/>
      <c r="F51" s="199"/>
      <c r="G51" s="199" t="s">
        <v>197</v>
      </c>
      <c r="H51" s="195"/>
      <c r="I51" s="192">
        <v>0</v>
      </c>
      <c r="J51" s="195" t="s">
        <v>183</v>
      </c>
      <c r="K51" s="192">
        <f>L51-I51</f>
        <v>58</v>
      </c>
      <c r="L51" s="192">
        <f>M51-I51</f>
        <v>58</v>
      </c>
      <c r="M51" s="312">
        <v>58</v>
      </c>
      <c r="N51" s="192">
        <f>M51+I51</f>
        <v>58</v>
      </c>
      <c r="O51" s="192">
        <f>N51+I51</f>
        <v>58</v>
      </c>
      <c r="P51" s="192">
        <f>O51+I51</f>
        <v>58</v>
      </c>
      <c r="Q51" s="195"/>
      <c r="R51" s="195"/>
      <c r="S51" s="193"/>
    </row>
    <row r="52" spans="1:24" s="188" customFormat="1" ht="15" customHeight="1">
      <c r="A52" s="322"/>
      <c r="B52" s="198"/>
      <c r="C52" s="198"/>
      <c r="D52" s="198"/>
      <c r="E52" s="198"/>
      <c r="F52" s="199"/>
      <c r="G52" s="199"/>
      <c r="H52" s="195"/>
      <c r="I52" s="192"/>
      <c r="J52" s="192"/>
      <c r="K52" s="192"/>
      <c r="L52" s="192"/>
      <c r="M52" s="312"/>
      <c r="N52" s="192"/>
      <c r="O52" s="192"/>
      <c r="P52" s="192"/>
      <c r="Q52" s="195"/>
      <c r="R52" s="195"/>
      <c r="S52" s="193"/>
    </row>
    <row r="53" spans="1:24" s="188" customFormat="1" ht="15" customHeight="1">
      <c r="A53" s="322" t="s">
        <v>237</v>
      </c>
      <c r="B53" s="198"/>
      <c r="C53" s="198"/>
      <c r="D53" s="198"/>
      <c r="E53" s="198"/>
      <c r="F53" s="199"/>
      <c r="G53" s="199" t="s">
        <v>238</v>
      </c>
      <c r="H53" s="195">
        <v>17</v>
      </c>
      <c r="I53" s="192">
        <v>0</v>
      </c>
      <c r="J53" s="192">
        <v>0.5</v>
      </c>
      <c r="K53" s="192">
        <f>L53-I53</f>
        <v>7.5</v>
      </c>
      <c r="L53" s="192">
        <f>M53-I53</f>
        <v>7.5</v>
      </c>
      <c r="M53" s="321">
        <v>7.5</v>
      </c>
      <c r="N53" s="192">
        <f>M53+I53</f>
        <v>7.5</v>
      </c>
      <c r="O53" s="192">
        <f>N53+I53</f>
        <v>7.5</v>
      </c>
      <c r="P53" s="192">
        <f>O53+I53</f>
        <v>7.5</v>
      </c>
      <c r="Q53" s="195"/>
      <c r="R53" s="195"/>
      <c r="S53" s="193">
        <v>7.5</v>
      </c>
      <c r="U53" s="188" t="s">
        <v>135</v>
      </c>
    </row>
    <row r="54" spans="1:24" s="188" customFormat="1" ht="15" customHeight="1">
      <c r="A54" s="322"/>
      <c r="B54" s="198"/>
      <c r="C54" s="198"/>
      <c r="D54" s="198"/>
      <c r="E54" s="198"/>
      <c r="F54" s="199"/>
      <c r="G54" s="199"/>
      <c r="H54" s="195"/>
      <c r="I54" s="192"/>
      <c r="J54" s="192"/>
      <c r="K54" s="192"/>
      <c r="L54" s="192"/>
      <c r="M54" s="312"/>
      <c r="N54" s="192"/>
      <c r="O54" s="192"/>
      <c r="P54" s="192"/>
      <c r="Q54" s="195"/>
      <c r="R54" s="195"/>
      <c r="S54" s="193"/>
    </row>
    <row r="55" spans="1:24" s="188" customFormat="1" ht="15" customHeight="1">
      <c r="A55" s="322" t="s">
        <v>239</v>
      </c>
      <c r="B55" s="198"/>
      <c r="C55" s="198"/>
      <c r="D55" s="198"/>
      <c r="E55" s="198"/>
      <c r="F55" s="199"/>
      <c r="G55" s="199" t="s">
        <v>240</v>
      </c>
      <c r="H55" s="195">
        <v>18</v>
      </c>
      <c r="I55" s="192">
        <v>0</v>
      </c>
      <c r="J55" s="192">
        <v>0.5</v>
      </c>
      <c r="K55" s="192">
        <f>L55-I55</f>
        <v>7.5</v>
      </c>
      <c r="L55" s="192">
        <f>M55-I55</f>
        <v>7.5</v>
      </c>
      <c r="M55" s="321">
        <v>7.5</v>
      </c>
      <c r="N55" s="192">
        <f>M55+I55</f>
        <v>7.5</v>
      </c>
      <c r="O55" s="192">
        <f>N55+I55</f>
        <v>7.5</v>
      </c>
      <c r="P55" s="192">
        <f>O55+I55</f>
        <v>7.5</v>
      </c>
      <c r="Q55" s="195"/>
      <c r="R55" s="195"/>
      <c r="S55" s="193">
        <v>7.5</v>
      </c>
    </row>
    <row r="56" spans="1:24" s="188" customFormat="1" ht="15" customHeight="1">
      <c r="A56" s="322"/>
      <c r="B56" s="198"/>
      <c r="C56" s="198"/>
      <c r="D56" s="198"/>
      <c r="E56" s="198"/>
      <c r="F56" s="199"/>
      <c r="G56" s="199"/>
      <c r="H56" s="195"/>
      <c r="I56" s="192"/>
      <c r="J56" s="192"/>
      <c r="K56" s="192"/>
      <c r="L56" s="192"/>
      <c r="M56" s="312"/>
      <c r="N56" s="192"/>
      <c r="O56" s="192"/>
      <c r="P56" s="192"/>
      <c r="Q56" s="195"/>
      <c r="R56" s="195"/>
      <c r="S56" s="193"/>
    </row>
    <row r="57" spans="1:24" ht="15" customHeight="1">
      <c r="A57" s="322" t="s">
        <v>241</v>
      </c>
      <c r="B57" s="198"/>
      <c r="C57" s="198"/>
      <c r="D57" s="198"/>
      <c r="E57" s="198"/>
      <c r="F57" s="199"/>
      <c r="G57" s="199" t="s">
        <v>242</v>
      </c>
      <c r="H57" s="195">
        <v>19</v>
      </c>
      <c r="I57" s="192">
        <v>1</v>
      </c>
      <c r="J57" s="192">
        <v>1</v>
      </c>
      <c r="K57" s="192">
        <f>L57-1.5</f>
        <v>45</v>
      </c>
      <c r="L57" s="192">
        <f>M57-1.5</f>
        <v>46.5</v>
      </c>
      <c r="M57" s="312">
        <v>48</v>
      </c>
      <c r="N57" s="192">
        <f>M57+I57</f>
        <v>49</v>
      </c>
      <c r="O57" s="192">
        <f>N57+I57</f>
        <v>50</v>
      </c>
      <c r="P57" s="192">
        <f>O57+I57</f>
        <v>51</v>
      </c>
      <c r="Q57" s="195"/>
      <c r="R57" s="195"/>
      <c r="S57" s="178">
        <v>48</v>
      </c>
    </row>
    <row r="58" spans="1:24" ht="15" customHeight="1">
      <c r="A58" s="322"/>
      <c r="B58" s="198"/>
      <c r="C58" s="198"/>
      <c r="D58" s="198"/>
      <c r="E58" s="198"/>
      <c r="F58" s="199"/>
      <c r="G58" s="199"/>
      <c r="H58" s="195"/>
      <c r="I58" s="192"/>
      <c r="J58" s="192"/>
      <c r="K58" s="192"/>
      <c r="L58" s="192"/>
      <c r="M58" s="312"/>
      <c r="N58" s="192"/>
      <c r="O58" s="192"/>
      <c r="P58" s="192"/>
      <c r="Q58" s="195"/>
      <c r="R58" s="195"/>
      <c r="S58" s="178"/>
    </row>
    <row r="59" spans="1:24" ht="15" customHeight="1">
      <c r="A59" s="322" t="s">
        <v>243</v>
      </c>
      <c r="B59" s="198"/>
      <c r="C59" s="198"/>
      <c r="D59" s="198"/>
      <c r="E59" s="198"/>
      <c r="F59" s="199"/>
      <c r="G59" s="199" t="s">
        <v>244</v>
      </c>
      <c r="H59" s="195">
        <v>22</v>
      </c>
      <c r="I59" s="192">
        <v>0.2</v>
      </c>
      <c r="J59" s="192">
        <v>0.5</v>
      </c>
      <c r="K59" s="192">
        <f>L59-I59</f>
        <v>17.600000000000001</v>
      </c>
      <c r="L59" s="192">
        <f>M59-I59</f>
        <v>17.8</v>
      </c>
      <c r="M59" s="321">
        <v>18</v>
      </c>
      <c r="N59" s="192">
        <f>M59+I59</f>
        <v>18.2</v>
      </c>
      <c r="O59" s="192">
        <f>N59+I59</f>
        <v>18.399999999999999</v>
      </c>
      <c r="P59" s="192">
        <f>O59+I59</f>
        <v>18.599999999999998</v>
      </c>
      <c r="Q59" s="195"/>
      <c r="R59" s="195"/>
      <c r="S59" s="178"/>
    </row>
    <row r="60" spans="1:24" ht="15" customHeight="1">
      <c r="A60" s="322"/>
      <c r="B60" s="198"/>
      <c r="C60" s="198"/>
      <c r="D60" s="198"/>
      <c r="E60" s="198"/>
      <c r="F60" s="199"/>
      <c r="G60" s="199"/>
      <c r="H60" s="195"/>
      <c r="I60" s="192"/>
      <c r="J60" s="192"/>
      <c r="K60" s="192"/>
      <c r="L60" s="192"/>
      <c r="M60" s="312"/>
      <c r="N60" s="192"/>
      <c r="O60" s="192"/>
      <c r="P60" s="192"/>
      <c r="Q60" s="195"/>
      <c r="R60" s="195"/>
      <c r="S60" s="178"/>
    </row>
    <row r="61" spans="1:24" ht="15" customHeight="1">
      <c r="A61" s="322" t="s">
        <v>245</v>
      </c>
      <c r="B61" s="198"/>
      <c r="C61" s="198"/>
      <c r="D61" s="198"/>
      <c r="E61" s="198"/>
      <c r="F61" s="199"/>
      <c r="G61" s="199" t="s">
        <v>246</v>
      </c>
      <c r="H61" s="195">
        <v>23</v>
      </c>
      <c r="I61" s="192">
        <v>0.2</v>
      </c>
      <c r="J61" s="192">
        <v>0.5</v>
      </c>
      <c r="K61" s="192">
        <f>L61-I61</f>
        <v>12.600000000000001</v>
      </c>
      <c r="L61" s="192">
        <f>M61-I61</f>
        <v>12.8</v>
      </c>
      <c r="M61" s="321">
        <v>13</v>
      </c>
      <c r="N61" s="192">
        <f>M61+I61</f>
        <v>13.2</v>
      </c>
      <c r="O61" s="192">
        <f>N61+I61</f>
        <v>13.399999999999999</v>
      </c>
      <c r="P61" s="192">
        <f>O61+I61</f>
        <v>13.599999999999998</v>
      </c>
      <c r="Q61" s="195"/>
      <c r="R61" s="195"/>
      <c r="S61" s="178"/>
    </row>
    <row r="62" spans="1:24" ht="15" customHeight="1">
      <c r="S62" s="178"/>
    </row>
    <row r="63" spans="1:24" ht="15" customHeight="1">
      <c r="S63" s="178"/>
    </row>
    <row r="64" spans="1:24" ht="15" customHeight="1">
      <c r="S64" s="178"/>
    </row>
    <row r="65" spans="19:24" ht="15" customHeight="1">
      <c r="S65" s="178"/>
      <c r="W65" t="s">
        <v>135</v>
      </c>
      <c r="X65" t="s">
        <v>135</v>
      </c>
    </row>
    <row r="66" spans="19:24" ht="15" customHeight="1">
      <c r="S66" s="178"/>
    </row>
    <row r="67" spans="19:24" ht="15" customHeight="1">
      <c r="S67" s="178"/>
      <c r="V67" t="s">
        <v>135</v>
      </c>
      <c r="W67" t="s">
        <v>135</v>
      </c>
    </row>
    <row r="68" spans="19:24" ht="15" customHeight="1">
      <c r="S68" s="178"/>
    </row>
    <row r="69" spans="19:24" ht="15" customHeight="1">
      <c r="S69" s="178"/>
    </row>
    <row r="70" spans="19:24" ht="15" customHeight="1">
      <c r="S70" s="178"/>
    </row>
    <row r="71" spans="19:24" ht="15" customHeight="1">
      <c r="S71" s="178"/>
    </row>
    <row r="72" spans="19:24" ht="15" customHeight="1">
      <c r="S72" s="178"/>
    </row>
    <row r="73" spans="19:24" ht="15" customHeight="1">
      <c r="S73" s="178"/>
    </row>
    <row r="74" spans="19:24" ht="15" customHeight="1">
      <c r="S74" s="178"/>
    </row>
    <row r="75" spans="19:24" ht="15" customHeight="1">
      <c r="S75" s="178"/>
    </row>
    <row r="76" spans="19:24" ht="15" customHeight="1">
      <c r="S76" s="178"/>
    </row>
    <row r="77" spans="19:24" ht="15" customHeight="1">
      <c r="S77" s="178"/>
    </row>
    <row r="78" spans="19:24" ht="15" customHeight="1">
      <c r="S78" s="178"/>
      <c r="V78" t="s">
        <v>135</v>
      </c>
    </row>
    <row r="79" spans="19:24" ht="15" customHeight="1">
      <c r="S79" s="178"/>
    </row>
    <row r="80" spans="19:24" ht="15" customHeight="1">
      <c r="S80" s="178"/>
    </row>
    <row r="81" spans="19:19" ht="15" customHeight="1">
      <c r="S81" s="178"/>
    </row>
    <row r="82" spans="19:19" ht="15" customHeight="1">
      <c r="S82" s="178"/>
    </row>
    <row r="83" spans="19:19" ht="15" customHeight="1">
      <c r="S83" s="178"/>
    </row>
    <row r="84" spans="19:19" ht="15" customHeight="1">
      <c r="S84" s="178"/>
    </row>
    <row r="85" spans="19:19" ht="15" customHeight="1">
      <c r="S85" s="178"/>
    </row>
    <row r="86" spans="19:19" ht="15" customHeight="1">
      <c r="S86" s="178"/>
    </row>
    <row r="87" spans="19:19" ht="15" customHeight="1">
      <c r="S87" s="178"/>
    </row>
    <row r="88" spans="19:19" ht="15" customHeight="1">
      <c r="S88" s="178"/>
    </row>
    <row r="89" spans="19:19" ht="15" customHeight="1">
      <c r="S89" s="178"/>
    </row>
    <row r="90" spans="19:19" ht="15" customHeight="1">
      <c r="S90" s="178"/>
    </row>
    <row r="91" spans="19:19" ht="15" customHeight="1">
      <c r="S91" s="178"/>
    </row>
    <row r="92" spans="19:19" ht="15" customHeight="1">
      <c r="S92" s="178"/>
    </row>
    <row r="93" spans="19:19" ht="15" customHeight="1">
      <c r="S93" s="178"/>
    </row>
    <row r="94" spans="19:19" ht="15" customHeight="1">
      <c r="S94" s="178"/>
    </row>
    <row r="95" spans="19:19" ht="15" customHeight="1">
      <c r="S95" s="178"/>
    </row>
    <row r="96" spans="19:19" ht="15" customHeight="1">
      <c r="S96" s="178"/>
    </row>
    <row r="97" spans="19:19" ht="15" customHeight="1">
      <c r="S97" s="178"/>
    </row>
    <row r="98" spans="19:19" ht="15" customHeight="1">
      <c r="S98" s="178"/>
    </row>
    <row r="99" spans="19:19" ht="15" customHeight="1">
      <c r="S99" s="178"/>
    </row>
    <row r="100" spans="19:19" ht="15" customHeight="1">
      <c r="S100" s="178"/>
    </row>
    <row r="101" spans="19:19" ht="15" customHeight="1">
      <c r="S101" s="178"/>
    </row>
    <row r="102" spans="19:19" ht="15" customHeight="1">
      <c r="S102" s="178"/>
    </row>
    <row r="103" spans="19:19" ht="15" customHeight="1">
      <c r="S103" s="178"/>
    </row>
    <row r="104" spans="19:19" ht="15" customHeight="1">
      <c r="S104" s="178"/>
    </row>
    <row r="105" spans="19:19" ht="15" customHeight="1">
      <c r="S105" s="178"/>
    </row>
    <row r="106" spans="19:19" ht="15" customHeight="1">
      <c r="S106" s="178"/>
    </row>
    <row r="107" spans="19:19" ht="15" customHeight="1">
      <c r="S107" s="178"/>
    </row>
    <row r="108" spans="19:19" ht="15" customHeight="1">
      <c r="S108" s="178"/>
    </row>
    <row r="109" spans="19:19" ht="15" customHeight="1">
      <c r="S109" s="178"/>
    </row>
    <row r="110" spans="19:19">
      <c r="S110" s="178"/>
    </row>
    <row r="117" spans="24:24">
      <c r="X117" t="s">
        <v>135</v>
      </c>
    </row>
  </sheetData>
  <mergeCells count="15">
    <mergeCell ref="D13:I13"/>
    <mergeCell ref="L13:M13"/>
    <mergeCell ref="D15:I15"/>
    <mergeCell ref="A17:R17"/>
    <mergeCell ref="A18:F18"/>
    <mergeCell ref="A1:I7"/>
    <mergeCell ref="L1:M1"/>
    <mergeCell ref="N1:R16"/>
    <mergeCell ref="L3:M3"/>
    <mergeCell ref="L5:M5"/>
    <mergeCell ref="L7:M7"/>
    <mergeCell ref="D9:I9"/>
    <mergeCell ref="L9:M9"/>
    <mergeCell ref="D11:I11"/>
    <mergeCell ref="L11:M11"/>
  </mergeCells>
  <dataValidations count="4">
    <dataValidation type="list" allowBlank="1" showInputMessage="1" showErrorMessage="1" sqref="D15:I15" xr:uid="{77A2E9C6-0263-4D5E-B3F7-A00030BAC6AF}">
      <formula1>"MAJESTIC, GENERAL PRODUCTS, FBN, FREESTYLE, AURORA, ESTRELA, 606 LIMITED, PERA, AKARTEKS, SIMRAN, MINERVA, FM TEXTILES"</formula1>
    </dataValidation>
    <dataValidation type="list" allowBlank="1" showInputMessage="1" showErrorMessage="1" sqref="L3:M3" xr:uid="{E13BFE87-853B-46F6-B3EF-D2D2B93BB6D6}">
      <formula1>"PRESPRING 26, SPRING 26, PREFALL 22, FALL 25, SMU"</formula1>
    </dataValidation>
    <dataValidation type="list" allowBlank="1" showInputMessage="1" showErrorMessage="1" sqref="L5:M5" xr:uid="{59FDD9B6-2B26-4091-9AAE-6DD8D9E570AF}">
      <formula1>"KIRRILEE"</formula1>
    </dataValidation>
    <dataValidation type="list" allowBlank="1" showInputMessage="1" showErrorMessage="1" sqref="L7:M7" xr:uid="{4A6A24B7-3AE7-40EC-9089-C10A03B196F5}">
      <formula1>"CHARLIE"</formula1>
    </dataValidation>
  </dataValidations>
  <printOptions horizontalCentered="1"/>
  <pageMargins left="0" right="0" top="0" bottom="0" header="0" footer="0"/>
  <pageSetup paperSize="9" scale="69" orientation="landscape" verticalDpi="0" r:id="rId1"/>
  <rowBreaks count="1" manualBreakCount="1">
    <brk id="61" max="17" man="1"/>
  </rowBreaks>
  <colBreaks count="1" manualBreakCount="1">
    <brk id="1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145D12-BE45-4043-A8FA-876990CF4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640A66-46BA-4E42-A8D5-831BBEF184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76EA5E-6AD6-4CE5-9E81-C7A50B0D4FA9}">
  <ds:schemaRefs>
    <ds:schemaRef ds:uri="cc099e4b-e381-4360-bcff-5e1f51ab48dc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  <ds:schemaRef ds:uri="4bf10b48-52f7-4ad4-b1e1-de514cec68e0"/>
    <ds:schemaRef ds:uri="http://schemas.microsoft.com/office/2006/metadata/properties"/>
    <ds:schemaRef ds:uri="http://www.w3.org/XML/1998/namespace"/>
    <ds:schemaRef ds:uri="1972f4fa-a3a2-4010-a47e-cf3d6c5d14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1. CUTTING DOCKET</vt:lpstr>
      <vt:lpstr>2. TRIM CARD</vt:lpstr>
      <vt:lpstr>bts</vt:lpstr>
      <vt:lpstr>'1. CUTTING DOCKET'!Print_Area</vt:lpstr>
      <vt:lpstr>'2. TRIM CARD'!Print_Area</vt:lpstr>
      <vt:lpstr>bts!Print_Area</vt:lpstr>
      <vt:lpstr>'1. CUTTING DOCKET'!Print_Titles</vt:lpstr>
      <vt:lpstr>'2. TRIM CARD'!Print_Titles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Chi Tran Thi Linh</cp:lastModifiedBy>
  <cp:lastPrinted>2025-01-10T09:52:04Z</cp:lastPrinted>
  <dcterms:created xsi:type="dcterms:W3CDTF">2016-05-06T01:47:29Z</dcterms:created>
  <dcterms:modified xsi:type="dcterms:W3CDTF">2025-01-10T09:52:24Z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