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3. CUTTING DOCKET/1ST PROTO/"/>
    </mc:Choice>
  </mc:AlternateContent>
  <xr:revisionPtr revIDLastSave="673" documentId="11_8BB62CC7C0E939849B54486ED1EEB34EA11B0B1C" xr6:coauthVersionLast="47" xr6:coauthVersionMax="47" xr10:uidLastSave="{5AFDD8BE-A5DB-4DAB-80E7-C3CA262DE29D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QUY CÁCH MAY DÂY LUỒN" sheetId="41" r:id="rId3"/>
    <sheet name="BTS" sheetId="42" r:id="rId4"/>
  </sheets>
  <externalReferences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DOCKET'!$A$1:$Q$128</definedName>
    <definedName name="_xlnm.Print_Area" localSheetId="1">'2. TRIM CARD'!$A$1:$C$20</definedName>
    <definedName name="_xlnm.Print_Area" localSheetId="3">BTS!$A$1:$R$85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42" l="1"/>
  <c r="P57" i="42" s="1"/>
  <c r="N57" i="42"/>
  <c r="L57" i="42"/>
  <c r="K57" i="42"/>
  <c r="N55" i="42"/>
  <c r="O55" i="42" s="1"/>
  <c r="P55" i="42" s="1"/>
  <c r="L55" i="42"/>
  <c r="K55" i="42"/>
  <c r="N53" i="42"/>
  <c r="O53" i="42" s="1"/>
  <c r="P53" i="42" s="1"/>
  <c r="L53" i="42"/>
  <c r="K53" i="42"/>
  <c r="N51" i="42"/>
  <c r="O51" i="42" s="1"/>
  <c r="P51" i="42" s="1"/>
  <c r="L51" i="42"/>
  <c r="K51" i="42" s="1"/>
  <c r="N49" i="42"/>
  <c r="O49" i="42" s="1"/>
  <c r="P49" i="42" s="1"/>
  <c r="L49" i="42"/>
  <c r="K49" i="42" s="1"/>
  <c r="N47" i="42"/>
  <c r="O47" i="42" s="1"/>
  <c r="P47" i="42" s="1"/>
  <c r="L47" i="42"/>
  <c r="K47" i="42" s="1"/>
  <c r="O45" i="42"/>
  <c r="P45" i="42" s="1"/>
  <c r="N45" i="42"/>
  <c r="L45" i="42"/>
  <c r="K45" i="42" s="1"/>
  <c r="O43" i="42"/>
  <c r="P43" i="42" s="1"/>
  <c r="N43" i="42"/>
  <c r="L43" i="42"/>
  <c r="K43" i="42"/>
  <c r="O41" i="42"/>
  <c r="P41" i="42" s="1"/>
  <c r="N41" i="42"/>
  <c r="L41" i="42"/>
  <c r="K41" i="42"/>
  <c r="N39" i="42"/>
  <c r="O39" i="42" s="1"/>
  <c r="P39" i="42" s="1"/>
  <c r="L39" i="42"/>
  <c r="K39" i="42"/>
  <c r="N37" i="42"/>
  <c r="O37" i="42" s="1"/>
  <c r="P37" i="42" s="1"/>
  <c r="L37" i="42"/>
  <c r="K37" i="42" s="1"/>
  <c r="N35" i="42"/>
  <c r="O35" i="42" s="1"/>
  <c r="P35" i="42" s="1"/>
  <c r="L35" i="42"/>
  <c r="K35" i="42"/>
  <c r="P33" i="42"/>
  <c r="O33" i="42"/>
  <c r="N33" i="42"/>
  <c r="L33" i="42"/>
  <c r="K33" i="42" s="1"/>
  <c r="N31" i="42"/>
  <c r="O31" i="42" s="1"/>
  <c r="P31" i="42" s="1"/>
  <c r="L31" i="42"/>
  <c r="K31" i="42" s="1"/>
  <c r="O29" i="42"/>
  <c r="P29" i="42" s="1"/>
  <c r="N29" i="42"/>
  <c r="L29" i="42"/>
  <c r="K29" i="42" s="1"/>
  <c r="O27" i="42"/>
  <c r="P27" i="42" s="1"/>
  <c r="N27" i="42"/>
  <c r="L27" i="42"/>
  <c r="K27" i="42"/>
  <c r="O25" i="42"/>
  <c r="P25" i="42" s="1"/>
  <c r="N25" i="42"/>
  <c r="L25" i="42"/>
  <c r="K25" i="42"/>
  <c r="N23" i="42"/>
  <c r="O23" i="42" s="1"/>
  <c r="P23" i="42" s="1"/>
  <c r="L23" i="42"/>
  <c r="K23" i="42"/>
  <c r="N21" i="42"/>
  <c r="O21" i="42" s="1"/>
  <c r="P21" i="42" s="1"/>
  <c r="L21" i="42"/>
  <c r="K21" i="42" s="1"/>
  <c r="N19" i="42"/>
  <c r="O19" i="42" s="1"/>
  <c r="P19" i="42" s="1"/>
  <c r="L19" i="42"/>
  <c r="K19" i="42" s="1"/>
  <c r="A17" i="5" l="1"/>
  <c r="M79" i="1"/>
  <c r="O79" i="1" s="1"/>
  <c r="K79" i="1"/>
  <c r="H79" i="1"/>
  <c r="A79" i="1"/>
  <c r="B19" i="5"/>
  <c r="A19" i="5"/>
  <c r="A80" i="1"/>
  <c r="K19" i="1"/>
  <c r="L19" i="1"/>
  <c r="H19" i="1"/>
  <c r="A10" i="5" l="1"/>
  <c r="L77" i="1"/>
  <c r="L90" i="1" l="1"/>
  <c r="L89" i="1"/>
  <c r="H21" i="1" l="1"/>
  <c r="A8" i="5"/>
  <c r="C2" i="5" l="1"/>
  <c r="A84" i="1" l="1"/>
  <c r="A85" i="1"/>
  <c r="A86" i="1"/>
  <c r="A87" i="1"/>
  <c r="A88" i="1"/>
  <c r="A89" i="1"/>
  <c r="A90" i="1"/>
  <c r="A91" i="1"/>
  <c r="A83" i="1" l="1"/>
  <c r="L91" i="1"/>
  <c r="B17" i="5" l="1"/>
  <c r="A15" i="5"/>
  <c r="B15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27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27" i="1" s="1"/>
  <c r="K21" i="1"/>
  <c r="K53" i="1" s="1"/>
  <c r="H127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L21" i="1"/>
  <c r="L53" i="1" s="1"/>
  <c r="I127" i="1" s="1"/>
  <c r="H53" i="1"/>
  <c r="E127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27" i="1"/>
  <c r="J127" i="1" l="1"/>
  <c r="D127" i="1" l="1"/>
  <c r="K127" i="1" s="1"/>
  <c r="C49" i="1"/>
  <c r="D43" i="1"/>
  <c r="D45" i="1" s="1"/>
  <c r="C43" i="1"/>
  <c r="Q42" i="1"/>
  <c r="Q45" i="1" s="1"/>
  <c r="G70" i="1" l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B97" i="1" l="1"/>
  <c r="H80" i="1"/>
  <c r="Q21" i="1"/>
  <c r="K80" i="1" s="1"/>
  <c r="M80" i="1" s="1"/>
  <c r="O80" i="1" s="1"/>
  <c r="C6" i="5"/>
  <c r="C9" i="5" s="1"/>
  <c r="H86" i="1"/>
  <c r="H89" i="1"/>
  <c r="H88" i="1"/>
  <c r="H84" i="1"/>
  <c r="H85" i="1"/>
  <c r="H87" i="1"/>
  <c r="H90" i="1"/>
  <c r="H83" i="1"/>
  <c r="H91" i="1"/>
  <c r="H78" i="1"/>
  <c r="A57" i="1"/>
  <c r="H77" i="1"/>
  <c r="B120" i="1"/>
  <c r="B107" i="1"/>
  <c r="K84" i="1" l="1"/>
  <c r="M84" i="1" s="1"/>
  <c r="O84" i="1" s="1"/>
  <c r="K86" i="1"/>
  <c r="M86" i="1" s="1"/>
  <c r="O86" i="1" s="1"/>
  <c r="K77" i="1"/>
  <c r="M77" i="1" s="1"/>
  <c r="O77" i="1" s="1"/>
  <c r="K87" i="1"/>
  <c r="M87" i="1" s="1"/>
  <c r="O87" i="1" s="1"/>
  <c r="K85" i="1"/>
  <c r="M85" i="1" s="1"/>
  <c r="O85" i="1" s="1"/>
  <c r="K88" i="1"/>
  <c r="M88" i="1" s="1"/>
  <c r="O88" i="1" s="1"/>
  <c r="Q53" i="1"/>
  <c r="K78" i="1"/>
  <c r="M78" i="1" s="1"/>
  <c r="O78" i="1" s="1"/>
  <c r="K91" i="1"/>
  <c r="M91" i="1" s="1"/>
  <c r="O91" i="1" s="1"/>
  <c r="K89" i="1"/>
  <c r="M89" i="1" s="1"/>
  <c r="O89" i="1" s="1"/>
  <c r="K83" i="1"/>
  <c r="M83" i="1" s="1"/>
  <c r="O83" i="1" s="1"/>
  <c r="K90" i="1"/>
  <c r="M90" i="1" s="1"/>
  <c r="O90" i="1" s="1"/>
  <c r="C107" i="1"/>
  <c r="C120" i="1"/>
  <c r="G58" i="1"/>
  <c r="I58" i="1" l="1"/>
  <c r="J58" i="1" s="1"/>
  <c r="XFD90" i="1"/>
  <c r="G59" i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<sst xmlns="http://schemas.openxmlformats.org/spreadsheetml/2006/main" count="459" uniqueCount="235">
  <si>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</si>
  <si>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</si>
  <si>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</si>
  <si>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</si>
  <si>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</si>
  <si>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</si>
  <si>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</si>
  <si>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</si>
  <si>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</si>
  <si>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</si>
  <si>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</si>
  <si>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</si>
  <si>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</si>
  <si>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</si>
  <si>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</si>
  <si>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</si>
  <si>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</si>
  <si>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</si>
  <si>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</si>
  <si>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</si>
  <si>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</si>
  <si>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</si>
  <si>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</si>
  <si>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</si>
  <si>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</si>
  <si>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</si>
  <si>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</si>
  <si>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</si>
  <si>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</si>
  <si>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</si>
  <si>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</si>
  <si>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</si>
  <si>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</si>
  <si>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</si>
  <si>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</si>
  <si>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</si>
  <si>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</si>
  <si>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</si>
  <si>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</si>
  <si>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</si>
  <si>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</si>
  <si>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</si>
  <si>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</si>
  <si>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</si>
  <si>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</si>
  <si>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</si>
  <si>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</si>
  <si>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</si>
  <si>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</si>
  <si>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</si>
  <si>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</si>
  <si>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</si>
  <si>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</si>
  <si>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</si>
  <si>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</si>
  <si>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</si>
  <si>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</si>
  <si>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</si>
  <si>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</si>
  <si>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</si>
  <si>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</si>
  <si>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</si>
  <si>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</si>
  <si>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</si>
  <si>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</si>
  <si>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</si>
  <si>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</si>
  <si>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</si>
  <si>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</si>
  <si>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</si>
  <si>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</si>
  <si>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</si>
  <si>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</si>
  <si>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</si>
  <si>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CLEAR</t>
  </si>
  <si>
    <t xml:space="preserve">TẤM LÓT 58X38CM 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</si>
  <si>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</si>
  <si>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</si>
  <si>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</si>
  <si>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</si>
  <si>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</si>
  <si>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</si>
  <si>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>THÙNG CARTON BOX 60X40X30CM</t>
  </si>
  <si>
    <t xml:space="preserve">CM20 1X1RIB  100% COTTON 260GSM </t>
  </si>
  <si>
    <t>BO CỔ</t>
  </si>
  <si>
    <t>3XL</t>
  </si>
  <si>
    <t>DUYỆT HÌNH IN THEO</t>
  </si>
  <si>
    <t>2XL</t>
  </si>
  <si>
    <t>GIẤY CHỐNG ẨM A4 (TISSUE PAPER)</t>
  </si>
  <si>
    <t>BAO NYLON 100X120CM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</si>
  <si>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</si>
  <si>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</si>
  <si>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</si>
  <si>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</si>
  <si>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</si>
  <si>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</si>
  <si>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</si>
  <si>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</si>
  <si>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</si>
  <si>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</si>
  <si>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</si>
  <si>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</si>
  <si>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</si>
  <si>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</si>
  <si>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</si>
  <si>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</si>
  <si>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</si>
  <si>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</si>
  <si>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</si>
  <si>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t>THÔNG TIN ĐỊNH VỊ HÌNH IN</t>
  </si>
  <si>
    <t>DUYỆT GARMENT WASH  THEO</t>
  </si>
  <si>
    <t>CHỈ MAY CHÍNH</t>
  </si>
  <si>
    <t>SS TEE</t>
  </si>
  <si>
    <t>177CM</t>
  </si>
  <si>
    <t>0cm</t>
  </si>
  <si>
    <t>MER - CHI/OANH - EXT : 210</t>
  </si>
  <si>
    <t>THẺ BÀI</t>
  </si>
  <si>
    <t>SET</t>
  </si>
  <si>
    <t>T25-0013</t>
  </si>
  <si>
    <t>T25-0015</t>
  </si>
  <si>
    <t>STICKER DÁN THẺ BÀI - 4CM RỘNG X 5CM CAO</t>
  </si>
  <si>
    <t>WHITE/BLACK</t>
  </si>
  <si>
    <t>STICKER TRÒN DÁN NGOÀI BAO NYLON - 3CM RỘNG</t>
  </si>
  <si>
    <t xml:space="preserve">T25-0018 </t>
  </si>
  <si>
    <t>BAO NYLON - 330MM RỘNG  X  465MM CAO</t>
  </si>
  <si>
    <t>T25-0020</t>
  </si>
  <si>
    <t xml:space="preserve">THÊU : </t>
  </si>
  <si>
    <t>STICKER DÁN THẺ NGOÀI NYLON  - 4CM RỘNG X 5CM CAO</t>
  </si>
  <si>
    <t>NGANG VAI</t>
  </si>
  <si>
    <t>DUYỆT MÀU SẮC VÀ CHẤT LƯỢNG NHƯ TRÊN MOCKUP DỰ KIẾN CHUYỂN 23/09/2024</t>
  </si>
  <si>
    <t>HẠ CỔ SAU</t>
  </si>
  <si>
    <t>KHÔNG WASH</t>
  </si>
  <si>
    <t>SAMPLING</t>
  </si>
  <si>
    <t>NHÃN THÀNH PHẦN</t>
  </si>
  <si>
    <t>10.5CM</t>
  </si>
  <si>
    <r>
      <t>IN :</t>
    </r>
    <r>
      <rPr>
        <b/>
        <sz val="55"/>
        <rFont val="Muli"/>
      </rPr>
      <t xml:space="preserve"> </t>
    </r>
  </si>
  <si>
    <t xml:space="preserve"> </t>
  </si>
  <si>
    <t xml:space="preserve"> BO CỔ</t>
  </si>
  <si>
    <t>K06  SP26  S2840</t>
  </si>
  <si>
    <t>THAM KHẢO CÁCH MAY: NHƯ TÀI LIỆU ĐÍNH KÈM</t>
  </si>
  <si>
    <t>SP26-SAMPLING</t>
  </si>
  <si>
    <t>KSUBI</t>
  </si>
  <si>
    <t>BLACK/WHITE</t>
  </si>
  <si>
    <t>DÂY TAPE KL-001</t>
  </si>
  <si>
    <t>DUYỆT CHẤT LƯỢNG HÌNH IN NHƯ GUMBALL</t>
  </si>
  <si>
    <t>20CM</t>
  </si>
  <si>
    <t>17.5CM</t>
  </si>
  <si>
    <t>DUYỆT NHƯ TECHPACKS</t>
  </si>
  <si>
    <t xml:space="preserve">ĐỊNH VỊ HÌNH THÊU ĐÔ SAU :
CANH GIỮA ĐÔ SAU TỪ ĐƯỜNG MAY CỔ XUỐNG </t>
  </si>
  <si>
    <t>5CM</t>
  </si>
  <si>
    <t>6.5CM</t>
  </si>
  <si>
    <t xml:space="preserve">ĐỊNH VỊ HÌNH THÊU ĐÔ TRƯỚC PHẢI :
TỪ ĐỈNH VAI XUỐNG
</t>
  </si>
  <si>
    <t xml:space="preserve">ĐỊNH VỊ HÌNH THÊU ĐÔ TRƯỚC PHẢI :
TỪ GIỮA TRƯỚC VÀO </t>
  </si>
  <si>
    <t>9CM</t>
  </si>
  <si>
    <t xml:space="preserve">ĐỊNH VỊ HÌNH THÊU CON PATCH NGỰC TRÁI:
TỪ ĐỈNH VAI XUỐNG
</t>
  </si>
  <si>
    <t>6CM</t>
  </si>
  <si>
    <t xml:space="preserve">ĐỊNH VỊ HÌNH THÊU CON PATCH NGỰC TRÁI:
TỪ GIỮA TRƯỚC VÀO
</t>
  </si>
  <si>
    <t>MAY BÊN TRONG SƯỜN PHẢI NGƯỜI MẶC. CÁCH MÉP LAI LÊN 11CM</t>
  </si>
  <si>
    <t>DATE</t>
  </si>
  <si>
    <t>SEASON</t>
  </si>
  <si>
    <t>DESIGNER</t>
  </si>
  <si>
    <t>SPEC BY</t>
  </si>
  <si>
    <t>CHARLIE</t>
  </si>
  <si>
    <t>BRAND</t>
  </si>
  <si>
    <t>STYLE NUMBER</t>
  </si>
  <si>
    <t>STYLE NAME</t>
  </si>
  <si>
    <t>VENDOR</t>
  </si>
  <si>
    <t>POINT OF MEASUREMENT</t>
  </si>
  <si>
    <t>VỊ TRÍ ĐO</t>
  </si>
  <si>
    <t>REF</t>
  </si>
  <si>
    <t>GRADE</t>
  </si>
  <si>
    <t>TOL+/-</t>
  </si>
  <si>
    <t>SHOULDER POINT TO POINT</t>
  </si>
  <si>
    <t>SHOULDER DROP FROM HPS</t>
  </si>
  <si>
    <t>CHEST CIRCUMFERENCE</t>
  </si>
  <si>
    <t>VÒNG NGỰC</t>
  </si>
  <si>
    <t>VÒNG LAI</t>
  </si>
  <si>
    <t>ARMHOLE DROP FROM HPS</t>
  </si>
  <si>
    <t>HẠ NÁCH TỪ ĐỈNH VAI</t>
  </si>
  <si>
    <t>DÀI SƯỜN TAY</t>
  </si>
  <si>
    <t>BICEP CIRCUMFERENCE</t>
  </si>
  <si>
    <t>VÒNG BẮP TAY</t>
  </si>
  <si>
    <t>CỬA TAY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</si>
  <si>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</si>
  <si>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</si>
  <si>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</si>
  <si>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</si>
  <si>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</si>
  <si>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MIN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</si>
  <si>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</si>
  <si>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</si>
  <si>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</si>
  <si>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t>TOUCHDOWN EKCESS SS</t>
  </si>
  <si>
    <t>C0074-SST009</t>
  </si>
  <si>
    <t>SINGLE JERSEY _100% COTTON_230GSM</t>
  </si>
  <si>
    <t>100% COTTON</t>
  </si>
  <si>
    <t>BRIGHT WHITE</t>
  </si>
  <si>
    <t>RIB 1X1 100% COTTON 320GSM</t>
  </si>
  <si>
    <t>NHÃN SIZE</t>
  </si>
  <si>
    <t>KHÔNG IN</t>
  </si>
  <si>
    <t>KHÔNG  THÊU</t>
  </si>
  <si>
    <r>
      <rPr>
        <b/>
        <sz val="55"/>
        <rFont val="Muli"/>
      </rPr>
      <t>ĐỊNH VỊ HÌNH IN TẠI THÂN SAU:</t>
    </r>
    <r>
      <rPr>
        <sz val="55"/>
        <rFont val="Muli"/>
      </rPr>
      <t xml:space="preserve">
CANH GIỮA THÂN SAU , TỪ GIỮA CỔ SAU XUỐNG</t>
    </r>
  </si>
  <si>
    <r>
      <rPr>
        <b/>
        <sz val="55"/>
        <rFont val="Muli"/>
      </rPr>
      <t>ĐỊNH VỊ HÌNH IN TẠI THÂN TRƯỚC:</t>
    </r>
    <r>
      <rPr>
        <sz val="55"/>
        <rFont val="Muli"/>
      </rPr>
      <t xml:space="preserve">
TỪ MÉP RIB XUỐNG</t>
    </r>
  </si>
  <si>
    <r>
      <t>WASH:</t>
    </r>
    <r>
      <rPr>
        <sz val="55"/>
        <rFont val="Muli"/>
      </rPr>
      <t xml:space="preserve"> </t>
    </r>
  </si>
  <si>
    <t xml:space="preserve">VẢI CHÍNH + VIỀN + DÂY TRANG TRÍ </t>
  </si>
  <si>
    <t>MAY TẠI GIỮA CỔ SAU - MAY 2 CẠNH NGẮN</t>
  </si>
  <si>
    <t>MAY KẸP BÊN CẠNH DÂY TAPE</t>
  </si>
  <si>
    <t>9.1.25</t>
  </si>
  <si>
    <t>PRESPRING 26</t>
  </si>
  <si>
    <t>BEN</t>
  </si>
  <si>
    <t>MPS26TE025</t>
  </si>
  <si>
    <t>BIGGIE SS TEE BLOCK</t>
  </si>
  <si>
    <t>BLM022 BIGGIE SS TEE BLOCK</t>
  </si>
  <si>
    <t>HẠ VAI TỪ ĐỈNH VAI</t>
  </si>
  <si>
    <t>ACROSS FRONT 15CM FROM HPS</t>
  </si>
  <si>
    <t>NGANG TRƯỚC TỪ ĐỈNH VAI XUỐNG 15CM</t>
  </si>
  <si>
    <t>ACROSS BACK 15CM FROM HPS</t>
  </si>
  <si>
    <t>NGANG SAU TỪ ĐỈNH VAI XUỐNG 15CM</t>
  </si>
  <si>
    <t>HEM CIRCUMFERENCE</t>
  </si>
  <si>
    <t>SLEEVE LENGTH FROM SHOULDER POINT</t>
  </si>
  <si>
    <t>DÀI TAY TỪ ĐẦU VAI</t>
  </si>
  <si>
    <t>UNDERARM LENGTH</t>
  </si>
  <si>
    <t>SLEEVE OPENING CIRCUMFERENCE (SHORT)</t>
  </si>
  <si>
    <t>DÀI ÁO TỪ ĐỈNH VAI ĐẾN LAI</t>
  </si>
  <si>
    <t xml:space="preserve">NGANG CỔ </t>
  </si>
  <si>
    <t xml:space="preserve">HẠ CỔ TRƯỚC </t>
  </si>
  <si>
    <t>TỐI THIỂU VÒNG CỔ KÉO CĂNG</t>
  </si>
  <si>
    <t>NECK BAND WIDTH</t>
  </si>
  <si>
    <t>TO BẢN CỔ</t>
  </si>
  <si>
    <t>RATS TAIL TOTAL LENGTH</t>
  </si>
  <si>
    <t>TỔNG DÀI DÂY TRANG TRÍ</t>
  </si>
  <si>
    <t>RATS TAIL EXPOSED LENGTH</t>
  </si>
  <si>
    <t>DÀI DÂY TRANG TRÍ THÀNH PHẨM  SAU KHI THẮT NÚT</t>
  </si>
  <si>
    <t>REVERSE SIDE SEAM LENGTH</t>
  </si>
  <si>
    <t>DÀI ĐƯỜNG MAY VẮT SỔ SƯỜN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</si>
</sst>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000000"/>
      </patternFill>
    </fill>
  </fills>
  <borders count="6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48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38" applyNumberFormat="0" applyAlignment="0" applyProtection="0"/>
    <xf numFmtId="0" fontId="53" fillId="20" borderId="39" applyNumberFormat="0" applyAlignment="0" applyProtection="0"/>
    <xf numFmtId="0" fontId="54" fillId="20" borderId="38" applyNumberFormat="0" applyAlignment="0" applyProtection="0"/>
    <xf numFmtId="0" fontId="55" fillId="0" borderId="40" applyNumberFormat="0" applyFill="0" applyAlignment="0" applyProtection="0"/>
    <xf numFmtId="0" fontId="56" fillId="21" borderId="41" applyNumberFormat="0" applyAlignment="0" applyProtection="0"/>
    <xf numFmtId="0" fontId="57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2" fillId="0" borderId="0"/>
    <xf numFmtId="0" fontId="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6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</cellStyleXfs>
  <cellXfs count="32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165" fontId="36" fillId="0" borderId="32" xfId="0" applyNumberFormat="1" applyFont="1" applyBorder="1" applyAlignment="1">
      <alignment horizontal="center" vertical="center"/>
    </xf>
    <xf numFmtId="1" fontId="40" fillId="0" borderId="32" xfId="1" applyNumberFormat="1" applyFont="1" applyBorder="1" applyAlignment="1">
      <alignment horizontal="center" vertical="center" wrapText="1"/>
    </xf>
    <xf numFmtId="0" fontId="62" fillId="2" borderId="1" xfId="0" applyFont="1" applyFill="1" applyBorder="1" applyAlignment="1">
      <alignment vertical="center"/>
    </xf>
    <xf numFmtId="1" fontId="26" fillId="2" borderId="32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1" fontId="36" fillId="2" borderId="32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center"/>
    </xf>
    <xf numFmtId="0" fontId="39" fillId="4" borderId="2" xfId="0" quotePrefix="1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4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39" fillId="2" borderId="3" xfId="62" applyNumberFormat="1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vertical="center"/>
    </xf>
    <xf numFmtId="1" fontId="39" fillId="13" borderId="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3" fillId="14" borderId="0" xfId="0" applyNumberFormat="1" applyFont="1" applyFill="1" applyAlignment="1">
      <alignment horizontal="center" vertical="center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1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32" xfId="0" applyNumberFormat="1" applyFont="1" applyBorder="1" applyAlignment="1">
      <alignment horizontal="center" vertical="center"/>
    </xf>
    <xf numFmtId="1" fontId="40" fillId="0" borderId="5" xfId="1" applyNumberFormat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43" fillId="48" borderId="2" xfId="0" applyFont="1" applyFill="1" applyBorder="1" applyAlignment="1">
      <alignment horizontal="left" vertical="center"/>
    </xf>
    <xf numFmtId="0" fontId="43" fillId="48" borderId="4" xfId="0" applyFont="1" applyFill="1" applyBorder="1" applyAlignment="1">
      <alignment horizontal="center" vertical="center"/>
    </xf>
    <xf numFmtId="0" fontId="43" fillId="48" borderId="0" xfId="0" applyFont="1" applyFill="1" applyAlignment="1">
      <alignment horizontal="center" vertical="center"/>
    </xf>
    <xf numFmtId="0" fontId="43" fillId="48" borderId="4" xfId="0" applyFont="1" applyFill="1" applyBorder="1" applyAlignment="1">
      <alignment horizontal="center" vertical="center" wrapText="1"/>
    </xf>
    <xf numFmtId="0" fontId="43" fillId="48" borderId="2" xfId="0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left" vertical="center"/>
    </xf>
    <xf numFmtId="0" fontId="73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32" xfId="2" applyFont="1" applyFill="1" applyBorder="1" applyAlignment="1">
      <alignment horizontal="center" vertical="center" wrapText="1"/>
    </xf>
    <xf numFmtId="0" fontId="37" fillId="5" borderId="32" xfId="2" applyFont="1" applyFill="1" applyBorder="1" applyAlignment="1">
      <alignment horizontal="center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7" fillId="5" borderId="32" xfId="2" applyFont="1" applyFill="1" applyBorder="1" applyAlignment="1">
      <alignment horizontal="center" vertical="center"/>
    </xf>
    <xf numFmtId="0" fontId="74" fillId="0" borderId="32" xfId="2" applyFont="1" applyBorder="1" applyAlignment="1">
      <alignment horizontal="center" vertical="center" wrapText="1"/>
    </xf>
    <xf numFmtId="0" fontId="38" fillId="0" borderId="32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32" xfId="2" applyNumberFormat="1" applyFont="1" applyFill="1" applyBorder="1" applyAlignment="1">
      <alignment horizontal="center" vertical="center" wrapText="1"/>
    </xf>
    <xf numFmtId="1" fontId="38" fillId="0" borderId="32" xfId="2" applyNumberFormat="1" applyFont="1" applyBorder="1" applyAlignment="1">
      <alignment horizontal="center" vertical="center" wrapText="1"/>
    </xf>
    <xf numFmtId="0" fontId="74" fillId="0" borderId="3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32" xfId="2" applyFont="1" applyBorder="1" applyAlignment="1">
      <alignment horizontal="center" vertical="center" wrapText="1"/>
    </xf>
    <xf numFmtId="1" fontId="77" fillId="47" borderId="32" xfId="1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63" fillId="2" borderId="0" xfId="0" applyFont="1" applyFill="1" applyAlignment="1">
      <alignment vertical="center"/>
    </xf>
    <xf numFmtId="0" fontId="78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79" fillId="2" borderId="2" xfId="0" applyFont="1" applyFill="1" applyBorder="1" applyAlignment="1">
      <alignment horizontal="left" vertical="center"/>
    </xf>
    <xf numFmtId="0" fontId="79" fillId="2" borderId="2" xfId="0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0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left" vertical="center"/>
    </xf>
    <xf numFmtId="9" fontId="81" fillId="2" borderId="0" xfId="131" applyFont="1" applyFill="1" applyAlignment="1">
      <alignment horizontal="left" vertical="center"/>
    </xf>
    <xf numFmtId="0" fontId="82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9" fontId="81" fillId="2" borderId="0" xfId="131" applyFont="1" applyFill="1" applyAlignment="1">
      <alignment vertical="center"/>
    </xf>
    <xf numFmtId="0" fontId="80" fillId="2" borderId="0" xfId="0" applyFont="1" applyFill="1" applyAlignment="1">
      <alignment vertical="center"/>
    </xf>
    <xf numFmtId="9" fontId="80" fillId="2" borderId="0" xfId="131" applyFont="1" applyFill="1" applyAlignment="1">
      <alignment vertical="center"/>
    </xf>
    <xf numFmtId="0" fontId="80" fillId="0" borderId="6" xfId="0" quotePrefix="1" applyFont="1" applyBorder="1" applyAlignment="1">
      <alignment horizontal="center" vertical="center"/>
    </xf>
    <xf numFmtId="12" fontId="80" fillId="0" borderId="32" xfId="0" quotePrefix="1" applyNumberFormat="1" applyFont="1" applyBorder="1" applyAlignment="1">
      <alignment horizontal="center" vertical="center" wrapText="1"/>
    </xf>
    <xf numFmtId="1" fontId="81" fillId="2" borderId="33" xfId="0" applyNumberFormat="1" applyFont="1" applyFill="1" applyBorder="1" applyAlignment="1">
      <alignment vertical="center" wrapText="1"/>
    </xf>
    <xf numFmtId="0" fontId="81" fillId="2" borderId="30" xfId="0" quotePrefix="1" applyFont="1" applyFill="1" applyBorder="1" applyAlignment="1">
      <alignment vertical="center" wrapText="1"/>
    </xf>
    <xf numFmtId="0" fontId="81" fillId="2" borderId="23" xfId="0" quotePrefix="1" applyFont="1" applyFill="1" applyBorder="1" applyAlignment="1">
      <alignment vertical="center" wrapText="1"/>
    </xf>
    <xf numFmtId="0" fontId="81" fillId="2" borderId="23" xfId="0" quotePrefix="1" applyFont="1" applyFill="1" applyBorder="1" applyAlignment="1">
      <alignment horizontal="center" vertical="center" wrapText="1"/>
    </xf>
    <xf numFmtId="0" fontId="81" fillId="2" borderId="24" xfId="0" quotePrefix="1" applyFont="1" applyFill="1" applyBorder="1" applyAlignment="1">
      <alignment horizontal="center" vertical="center" wrapText="1"/>
    </xf>
    <xf numFmtId="0" fontId="59" fillId="5" borderId="58" xfId="0" applyFont="1" applyFill="1" applyBorder="1"/>
    <xf numFmtId="0" fontId="0" fillId="0" borderId="0" xfId="0" applyAlignment="1">
      <alignment horizontal="center"/>
    </xf>
    <xf numFmtId="0" fontId="59" fillId="5" borderId="0" xfId="0" applyFont="1" applyFill="1"/>
    <xf numFmtId="0" fontId="0" fillId="0" borderId="46" xfId="0" applyBorder="1"/>
    <xf numFmtId="0" fontId="59" fillId="5" borderId="46" xfId="0" applyFont="1" applyFill="1" applyBorder="1"/>
    <xf numFmtId="0" fontId="0" fillId="5" borderId="0" xfId="0" applyFill="1"/>
    <xf numFmtId="0" fontId="59" fillId="0" borderId="0" xfId="0" applyFont="1"/>
    <xf numFmtId="0" fontId="0" fillId="0" borderId="48" xfId="0" applyBorder="1"/>
    <xf numFmtId="0" fontId="83" fillId="0" borderId="52" xfId="0" applyFont="1" applyBorder="1" applyAlignment="1">
      <alignment horizontal="left"/>
    </xf>
    <xf numFmtId="0" fontId="83" fillId="0" borderId="54" xfId="0" applyFont="1" applyBorder="1" applyAlignment="1">
      <alignment horizontal="center"/>
    </xf>
    <xf numFmtId="0" fontId="83" fillId="5" borderId="54" xfId="0" applyFont="1" applyFill="1" applyBorder="1" applyAlignment="1">
      <alignment horizontal="center"/>
    </xf>
    <xf numFmtId="0" fontId="61" fillId="0" borderId="0" xfId="0" applyFont="1" applyAlignment="1">
      <alignment horizontal="center" shrinkToFit="1"/>
    </xf>
    <xf numFmtId="0" fontId="61" fillId="0" borderId="0" xfId="0" applyFont="1"/>
    <xf numFmtId="0" fontId="61" fillId="0" borderId="55" xfId="0" applyFont="1" applyBorder="1" applyAlignment="1">
      <alignment horizontal="left"/>
    </xf>
    <xf numFmtId="0" fontId="61" fillId="0" borderId="56" xfId="0" applyFont="1" applyBorder="1" applyAlignment="1">
      <alignment horizontal="left"/>
    </xf>
    <xf numFmtId="0" fontId="61" fillId="0" borderId="57" xfId="0" applyFont="1" applyBorder="1" applyAlignment="1">
      <alignment horizontal="left"/>
    </xf>
    <xf numFmtId="0" fontId="61" fillId="0" borderId="45" xfId="0" applyFont="1" applyBorder="1" applyAlignment="1">
      <alignment horizontal="left"/>
    </xf>
    <xf numFmtId="0" fontId="61" fillId="0" borderId="5" xfId="0" applyFont="1" applyBorder="1" applyAlignment="1">
      <alignment horizontal="center"/>
    </xf>
    <xf numFmtId="0" fontId="83" fillId="5" borderId="5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33" xfId="0" applyFont="1" applyBorder="1" applyAlignment="1">
      <alignment horizontal="left"/>
    </xf>
    <xf numFmtId="0" fontId="61" fillId="0" borderId="61" xfId="0" applyFont="1" applyBorder="1" applyAlignment="1">
      <alignment horizontal="left"/>
    </xf>
    <xf numFmtId="0" fontId="61" fillId="0" borderId="32" xfId="0" applyFont="1" applyBorder="1" applyAlignment="1">
      <alignment horizontal="center"/>
    </xf>
    <xf numFmtId="0" fontId="83" fillId="5" borderId="32" xfId="0" applyFont="1" applyFill="1" applyBorder="1" applyAlignment="1">
      <alignment horizontal="center"/>
    </xf>
    <xf numFmtId="0" fontId="61" fillId="0" borderId="30" xfId="0" applyFont="1" applyBorder="1" applyAlignment="1">
      <alignment horizontal="left"/>
    </xf>
    <xf numFmtId="0" fontId="61" fillId="0" borderId="31" xfId="0" applyFont="1" applyBorder="1" applyAlignment="1">
      <alignment horizontal="left"/>
    </xf>
    <xf numFmtId="0" fontId="84" fillId="0" borderId="5" xfId="0" applyFont="1" applyBorder="1" applyAlignment="1">
      <alignment horizontal="center"/>
    </xf>
    <xf numFmtId="0" fontId="84" fillId="0" borderId="45" xfId="0" applyFont="1" applyBorder="1" applyAlignment="1">
      <alignment horizontal="center"/>
    </xf>
    <xf numFmtId="0" fontId="85" fillId="49" borderId="45" xfId="0" applyFont="1" applyFill="1" applyBorder="1" applyAlignment="1">
      <alignment horizontal="center"/>
    </xf>
    <xf numFmtId="0" fontId="0" fillId="0" borderId="5" xfId="0" applyBorder="1"/>
    <xf numFmtId="0" fontId="86" fillId="0" borderId="33" xfId="0" applyFont="1" applyBorder="1"/>
    <xf numFmtId="0" fontId="86" fillId="0" borderId="30" xfId="0" applyFont="1" applyBorder="1"/>
    <xf numFmtId="0" fontId="86" fillId="0" borderId="31" xfId="0" applyFont="1" applyBorder="1"/>
    <xf numFmtId="0" fontId="0" fillId="0" borderId="32" xfId="0" applyBorder="1"/>
    <xf numFmtId="0" fontId="26" fillId="2" borderId="32" xfId="0" applyFont="1" applyFill="1" applyBorder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1" fontId="67" fillId="2" borderId="32" xfId="0" quotePrefix="1" applyNumberFormat="1" applyFont="1" applyFill="1" applyBorder="1" applyAlignment="1">
      <alignment horizontal="center" vertical="center"/>
    </xf>
    <xf numFmtId="1" fontId="67" fillId="2" borderId="32" xfId="0" applyNumberFormat="1" applyFont="1" applyFill="1" applyBorder="1" applyAlignment="1">
      <alignment horizontal="center" vertical="center"/>
    </xf>
    <xf numFmtId="1" fontId="67" fillId="2" borderId="33" xfId="0" applyNumberFormat="1" applyFont="1" applyFill="1" applyBorder="1" applyAlignment="1">
      <alignment horizontal="center" vertical="center"/>
    </xf>
    <xf numFmtId="1" fontId="67" fillId="2" borderId="31" xfId="0" applyNumberFormat="1" applyFont="1" applyFill="1" applyBorder="1" applyAlignment="1">
      <alignment horizontal="center" vertical="center"/>
    </xf>
    <xf numFmtId="0" fontId="80" fillId="3" borderId="33" xfId="0" applyFont="1" applyFill="1" applyBorder="1" applyAlignment="1">
      <alignment horizontal="center" vertical="center" wrapText="1"/>
    </xf>
    <xf numFmtId="0" fontId="80" fillId="3" borderId="30" xfId="0" applyFont="1" applyFill="1" applyBorder="1" applyAlignment="1">
      <alignment horizontal="center" vertical="center" wrapText="1"/>
    </xf>
    <xf numFmtId="0" fontId="80" fillId="3" borderId="31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 wrapText="1"/>
    </xf>
    <xf numFmtId="1" fontId="67" fillId="2" borderId="33" xfId="0" quotePrefix="1" applyNumberFormat="1" applyFont="1" applyFill="1" applyBorder="1" applyAlignment="1">
      <alignment horizontal="center" vertical="center"/>
    </xf>
    <xf numFmtId="1" fontId="67" fillId="2" borderId="31" xfId="0" quotePrefix="1" applyNumberFormat="1" applyFont="1" applyFill="1" applyBorder="1" applyAlignment="1">
      <alignment horizontal="center" vertical="center"/>
    </xf>
    <xf numFmtId="0" fontId="81" fillId="9" borderId="33" xfId="0" applyFont="1" applyFill="1" applyBorder="1" applyAlignment="1">
      <alignment horizontal="center" vertical="center" wrapText="1"/>
    </xf>
    <xf numFmtId="0" fontId="81" fillId="9" borderId="31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1" fontId="44" fillId="0" borderId="32" xfId="0" quotePrefix="1" applyNumberFormat="1" applyFont="1" applyBorder="1" applyAlignment="1">
      <alignment horizontal="center" vertical="center" wrapText="1"/>
    </xf>
    <xf numFmtId="1" fontId="44" fillId="0" borderId="3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left" vertical="center" wrapText="1"/>
    </xf>
    <xf numFmtId="0" fontId="37" fillId="10" borderId="32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 wrapText="1"/>
    </xf>
    <xf numFmtId="1" fontId="75" fillId="0" borderId="32" xfId="0" quotePrefix="1" applyNumberFormat="1" applyFont="1" applyBorder="1" applyAlignment="1">
      <alignment horizontal="left" vertical="center" wrapText="1"/>
    </xf>
    <xf numFmtId="1" fontId="75" fillId="0" borderId="32" xfId="0" applyNumberFormat="1" applyFont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/>
    </xf>
    <xf numFmtId="1" fontId="44" fillId="0" borderId="32" xfId="0" quotePrefix="1" applyNumberFormat="1" applyFont="1" applyBorder="1" applyAlignment="1">
      <alignment horizontal="left" vertical="center" wrapText="1"/>
    </xf>
    <xf numFmtId="1" fontId="44" fillId="0" borderId="32" xfId="0" applyNumberFormat="1" applyFont="1" applyBorder="1" applyAlignment="1">
      <alignment horizontal="left"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30" fillId="2" borderId="33" xfId="0" quotePrefix="1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31" xfId="0" quotePrefix="1" applyFont="1" applyFill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30" xfId="0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80" fillId="2" borderId="33" xfId="0" quotePrefix="1" applyFont="1" applyFill="1" applyBorder="1" applyAlignment="1">
      <alignment horizontal="center" vertical="center" wrapText="1"/>
    </xf>
    <xf numFmtId="0" fontId="80" fillId="2" borderId="30" xfId="0" quotePrefix="1" applyFont="1" applyFill="1" applyBorder="1" applyAlignment="1">
      <alignment horizontal="center" vertical="center" wrapText="1"/>
    </xf>
    <xf numFmtId="0" fontId="80" fillId="2" borderId="31" xfId="0" quotePrefix="1" applyFont="1" applyFill="1" applyBorder="1" applyAlignment="1">
      <alignment horizontal="center" vertical="center" wrapText="1"/>
    </xf>
    <xf numFmtId="0" fontId="81" fillId="2" borderId="33" xfId="0" applyFont="1" applyFill="1" applyBorder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81" fillId="2" borderId="9" xfId="0" applyFont="1" applyFill="1" applyBorder="1" applyAlignment="1">
      <alignment horizontal="center" vertical="center" wrapText="1"/>
    </xf>
    <xf numFmtId="0" fontId="81" fillId="2" borderId="7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81" fillId="9" borderId="8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" fontId="81" fillId="2" borderId="32" xfId="0" applyNumberFormat="1" applyFont="1" applyFill="1" applyBorder="1" applyAlignment="1">
      <alignment horizontal="left" vertical="center" wrapText="1"/>
    </xf>
    <xf numFmtId="0" fontId="80" fillId="0" borderId="33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3" borderId="23" xfId="0" applyFont="1" applyFill="1" applyBorder="1" applyAlignment="1">
      <alignment horizontal="center" vertical="center" wrapText="1"/>
    </xf>
    <xf numFmtId="0" fontId="80" fillId="3" borderId="24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1" fontId="37" fillId="5" borderId="33" xfId="2" applyNumberFormat="1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0" fontId="72" fillId="0" borderId="33" xfId="2" applyFont="1" applyBorder="1" applyAlignment="1">
      <alignment horizontal="center" vertical="center"/>
    </xf>
    <xf numFmtId="0" fontId="72" fillId="0" borderId="30" xfId="2" applyFont="1" applyBorder="1" applyAlignment="1">
      <alignment horizontal="center" vertical="center"/>
    </xf>
    <xf numFmtId="0" fontId="37" fillId="5" borderId="33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0" fontId="37" fillId="0" borderId="33" xfId="2" applyFont="1" applyBorder="1" applyAlignment="1">
      <alignment horizontal="center"/>
    </xf>
    <xf numFmtId="0" fontId="37" fillId="0" borderId="30" xfId="2" applyFont="1" applyBorder="1" applyAlignment="1">
      <alignment horizont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3" fillId="0" borderId="53" xfId="0" applyFont="1" applyBorder="1" applyAlignment="1">
      <alignment horizontal="left"/>
    </xf>
    <xf numFmtId="0" fontId="83" fillId="0" borderId="51" xfId="0" applyFont="1" applyBorder="1" applyAlignment="1">
      <alignment horizontal="left"/>
    </xf>
    <xf numFmtId="0" fontId="83" fillId="0" borderId="52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6" xfId="0" applyBorder="1" applyAlignment="1">
      <alignment horizontal="center"/>
    </xf>
    <xf numFmtId="14" fontId="0" fillId="0" borderId="58" xfId="0" applyNumberFormat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left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166687</xdr:colOff>
      <xdr:row>4</xdr:row>
      <xdr:rowOff>71439</xdr:rowOff>
    </xdr:from>
    <xdr:to>
      <xdr:col>16</xdr:col>
      <xdr:colOff>2190749</xdr:colOff>
      <xdr:row>8</xdr:row>
      <xdr:rowOff>40038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EAAF1E-2313-E471-25C6-F13C4DFF3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7312" y="1619252"/>
          <a:ext cx="4429125" cy="2968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7772400</xdr:colOff>
      <xdr:row>0</xdr:row>
      <xdr:rowOff>114300</xdr:rowOff>
    </xdr:from>
    <xdr:to>
      <xdr:col>2</xdr:col>
      <xdr:colOff>12201525</xdr:colOff>
      <xdr:row>3</xdr:row>
      <xdr:rowOff>378174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F9A0A-0CD8-49CD-A359-3FA332D4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114300"/>
          <a:ext cx="4429125" cy="2968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592112</xdr:colOff>
      <xdr:row>28</xdr:row>
      <xdr:rowOff>142873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3E91C04-C26B-D903-E0F3-33B99079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8112" cy="547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41275</xdr:colOff>
      <xdr:row>4</xdr:row>
      <xdr:rowOff>167149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3C3A7-F9EB-43B0-8B4F-EF7FAB262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03400" cy="903749"/>
        </a:xfrm>
        <a:prstGeom prst="rect">
          <a:avLst/>
        </a:prstGeom>
      </xdr:spPr>
    </xdr:pic>
    <xdr:clientData/>
  </xdr:twoCellAnchor>
  <xdr:twoCellAnchor editAs="oneCell">
    <xdr:from>
      <xdr:col>0</xdr:col>
      <xdr:colOff>291465</xdr:colOff>
      <xdr:row>58</xdr:row>
      <xdr:rowOff>76200</xdr:rowOff>
    </xdr:from>
    <xdr:to>
      <xdr:col>8</xdr:col>
      <xdr:colOff>170327</xdr:colOff>
      <xdr:row>84</xdr:row>
      <xdr:rowOff>164849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E4DAB-0AC1-4127-89BC-DE6BAE43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465" y="10077450"/>
          <a:ext cx="5812937" cy="5041649"/>
        </a:xfrm>
        <a:prstGeom prst="rect">
          <a:avLst/>
        </a:prstGeom>
      </xdr:spPr>
    </xdr:pic>
    <xdr:clientData/>
  </xdr:twoCellAnchor>
  <xdr:twoCellAnchor editAs="oneCell">
    <xdr:from>
      <xdr:col>13</xdr:col>
      <xdr:colOff>79588</xdr:colOff>
      <xdr:row>2</xdr:row>
      <xdr:rowOff>125730</xdr:rowOff>
    </xdr:from>
    <xdr:to>
      <xdr:col>14</xdr:col>
      <xdr:colOff>786765</xdr:colOff>
      <xdr:row>8</xdr:row>
      <xdr:rowOff>144122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A60CA-5267-433F-98AA-7EF9C8153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2913" y="373380"/>
          <a:ext cx="1640627" cy="1161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34"/>
  <sheetViews>
    <sheetView tabSelected="1" view="pageBreakPreview" topLeftCell="A5" zoomScale="40" zoomScaleNormal="10" zoomScaleSheetLayoutView="40" zoomScalePageLayoutView="25" workbookViewId="0">
      <selection activeCell="D7" sqref="D7"/>
    </sheetView>
  </sheetViews>
  <sheetFormatPr defaultColWidth="9.28515625" defaultRowHeight="16.5"/>
  <cols>
    <col min="1" max="1" width="8.42578125" style="41" customWidth="1"/>
    <col min="2" max="2" width="31.28515625" style="41" customWidth="1"/>
    <col min="3" max="3" width="26.7109375" style="41" customWidth="1"/>
    <col min="4" max="4" width="29.5703125" style="41" customWidth="1"/>
    <col min="5" max="5" width="29.28515625" style="41" customWidth="1"/>
    <col min="6" max="6" width="24.5703125" style="41" customWidth="1"/>
    <col min="7" max="7" width="20" style="42" customWidth="1"/>
    <col min="8" max="8" width="26.28515625" style="41" customWidth="1"/>
    <col min="9" max="9" width="23.28515625" style="41" customWidth="1"/>
    <col min="10" max="10" width="20.42578125" style="41" customWidth="1"/>
    <col min="11" max="11" width="22.28515625" style="41" customWidth="1"/>
    <col min="12" max="12" width="21.7109375" style="41" customWidth="1"/>
    <col min="13" max="13" width="19.28515625" style="41" customWidth="1"/>
    <col min="14" max="14" width="13.42578125" style="41" customWidth="1"/>
    <col min="15" max="15" width="12.7109375" style="41" customWidth="1"/>
    <col min="16" max="16" width="9.7109375" style="41" customWidth="1"/>
    <col min="17" max="17" width="38.140625" style="41" customWidth="1"/>
    <col min="18" max="18" width="20.140625" style="41" bestFit="1" customWidth="1"/>
    <col min="19" max="19" width="30.5703125" style="110" bestFit="1" customWidth="1"/>
    <col min="20" max="22" width="20.140625" style="41" bestFit="1" customWidth="1"/>
    <col min="23" max="23" width="24.140625" style="41" bestFit="1" customWidth="1"/>
    <col min="24" max="16384" width="9.28515625" style="41"/>
  </cols>
  <sheetData>
    <row r="1" spans="1:19" s="1" customFormat="1" ht="39">
      <c r="A1" s="44"/>
      <c r="B1" s="44"/>
      <c r="C1" s="44"/>
      <c r="D1" s="45"/>
      <c r="E1" s="44"/>
      <c r="F1" s="44"/>
      <c r="G1" s="44"/>
      <c r="H1" s="44"/>
      <c r="I1" s="44"/>
      <c r="J1" s="44"/>
      <c r="K1" s="44"/>
      <c r="L1" s="46"/>
      <c r="M1" s="46"/>
      <c r="N1" s="241" t="s">
        <v>67</v>
      </c>
      <c r="O1" s="241" t="s">
        <v>67</v>
      </c>
      <c r="P1" s="242" t="s">
        <v>68</v>
      </c>
      <c r="Q1" s="242"/>
      <c r="S1" s="96"/>
    </row>
    <row r="2" spans="1:19" s="1" customFormat="1" ht="2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241" t="s">
        <v>69</v>
      </c>
      <c r="O2" s="241" t="s">
        <v>69</v>
      </c>
      <c r="P2" s="243" t="s">
        <v>70</v>
      </c>
      <c r="Q2" s="243"/>
      <c r="S2" s="96"/>
    </row>
    <row r="3" spans="1:19" s="1" customFormat="1" ht="2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M3" s="46"/>
      <c r="N3" s="241" t="s">
        <v>71</v>
      </c>
      <c r="O3" s="241" t="s">
        <v>71</v>
      </c>
      <c r="P3" s="244" t="s">
        <v>73</v>
      </c>
      <c r="Q3" s="242"/>
      <c r="S3" s="96"/>
    </row>
    <row r="4" spans="1:19" s="2" customFormat="1" ht="33" customHeight="1" thickBot="1">
      <c r="B4" s="3" t="s">
        <v>115</v>
      </c>
      <c r="G4" s="4"/>
      <c r="S4" s="97"/>
    </row>
    <row r="5" spans="1:19" s="2" customFormat="1" ht="52.5" customHeight="1">
      <c r="B5" s="5" t="s">
        <v>0</v>
      </c>
      <c r="C5" s="5"/>
      <c r="D5" s="3"/>
      <c r="F5" s="6"/>
      <c r="G5" s="245" t="s">
        <v>139</v>
      </c>
      <c r="H5" s="246"/>
      <c r="I5" s="246"/>
      <c r="J5" s="246"/>
      <c r="K5" s="246"/>
      <c r="L5" s="246"/>
      <c r="M5" s="247"/>
      <c r="O5" s="149"/>
      <c r="S5" s="97"/>
    </row>
    <row r="6" spans="1:19" s="7" customFormat="1" ht="52.5" customHeight="1">
      <c r="B6" s="8" t="s">
        <v>40</v>
      </c>
      <c r="C6" s="8"/>
      <c r="D6" s="57" t="s">
        <v>138</v>
      </c>
      <c r="E6" s="93"/>
      <c r="F6" s="8"/>
      <c r="G6" s="248"/>
      <c r="H6" s="249"/>
      <c r="I6" s="249"/>
      <c r="J6" s="249"/>
      <c r="K6" s="249"/>
      <c r="L6" s="249"/>
      <c r="M6" s="250"/>
      <c r="N6" s="149"/>
      <c r="O6" s="9"/>
      <c r="P6" s="9"/>
      <c r="Q6" s="9"/>
      <c r="S6" s="98"/>
    </row>
    <row r="7" spans="1:19" s="7" customFormat="1" ht="52.5" customHeight="1">
      <c r="B7" s="8" t="s">
        <v>41</v>
      </c>
      <c r="C7" s="8"/>
      <c r="D7" s="57" t="s">
        <v>193</v>
      </c>
      <c r="E7" s="57"/>
      <c r="F7" s="8"/>
      <c r="G7" s="248"/>
      <c r="H7" s="249"/>
      <c r="I7" s="249"/>
      <c r="J7" s="249"/>
      <c r="K7" s="249"/>
      <c r="L7" s="249"/>
      <c r="M7" s="250"/>
      <c r="N7" s="9"/>
      <c r="O7" s="9"/>
      <c r="P7" s="9"/>
      <c r="Q7" s="9"/>
      <c r="S7" s="98"/>
    </row>
    <row r="8" spans="1:19" s="7" customFormat="1" ht="79.150000000000006" customHeight="1" thickBot="1">
      <c r="B8" s="8" t="s">
        <v>42</v>
      </c>
      <c r="C8" s="8"/>
      <c r="D8" s="259" t="s">
        <v>192</v>
      </c>
      <c r="E8" s="260"/>
      <c r="F8" s="261"/>
      <c r="G8" s="251"/>
      <c r="H8" s="252"/>
      <c r="I8" s="252"/>
      <c r="J8" s="252"/>
      <c r="K8" s="252"/>
      <c r="L8" s="252"/>
      <c r="M8" s="253"/>
      <c r="N8" s="9"/>
      <c r="O8" s="9"/>
      <c r="P8" s="9"/>
      <c r="Q8" s="9"/>
      <c r="S8" s="98"/>
    </row>
    <row r="9" spans="1:19" s="10" customFormat="1" ht="33">
      <c r="B9" s="11" t="s">
        <v>1</v>
      </c>
      <c r="C9" s="11"/>
      <c r="D9" s="151" t="s">
        <v>140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99"/>
    </row>
    <row r="10" spans="1:19" s="10" customFormat="1" ht="33">
      <c r="B10" s="94" t="s">
        <v>2</v>
      </c>
      <c r="C10" s="15"/>
      <c r="D10" s="60" t="s">
        <v>112</v>
      </c>
      <c r="E10" s="16"/>
      <c r="F10" s="16"/>
      <c r="G10" s="17"/>
      <c r="H10" s="16"/>
      <c r="I10" s="18"/>
      <c r="J10" s="63" t="s">
        <v>43</v>
      </c>
      <c r="K10" s="18"/>
      <c r="L10" s="18" t="s">
        <v>132</v>
      </c>
      <c r="M10" s="18"/>
      <c r="N10" s="19"/>
      <c r="O10" s="19"/>
      <c r="P10" s="19"/>
      <c r="Q10" s="19"/>
      <c r="S10" s="99"/>
    </row>
    <row r="11" spans="1:19" s="10" customFormat="1" ht="130.5" customHeight="1">
      <c r="B11" s="18" t="s">
        <v>3</v>
      </c>
      <c r="C11" s="18"/>
      <c r="D11" s="255">
        <v>45653</v>
      </c>
      <c r="E11" s="256"/>
      <c r="F11" s="256"/>
      <c r="G11" s="20"/>
      <c r="H11" s="21"/>
      <c r="I11" s="18"/>
      <c r="J11" s="63" t="s">
        <v>4</v>
      </c>
      <c r="K11" s="18"/>
      <c r="L11" s="258" t="s">
        <v>194</v>
      </c>
      <c r="M11" s="258"/>
      <c r="N11" s="258"/>
      <c r="O11" s="258"/>
      <c r="P11" s="258"/>
      <c r="Q11" s="258"/>
      <c r="S11" s="99"/>
    </row>
    <row r="12" spans="1:19" s="10" customFormat="1" ht="33">
      <c r="B12" s="18" t="s">
        <v>5</v>
      </c>
      <c r="C12" s="18"/>
      <c r="D12" s="22"/>
      <c r="E12" s="18"/>
      <c r="F12" s="18"/>
      <c r="G12" s="23"/>
      <c r="H12" s="24"/>
      <c r="I12" s="18"/>
      <c r="J12" s="63" t="s">
        <v>38</v>
      </c>
      <c r="L12" s="18" t="s">
        <v>195</v>
      </c>
      <c r="M12" s="18"/>
      <c r="N12" s="18"/>
      <c r="O12" s="24"/>
      <c r="P12" s="24"/>
      <c r="Q12" s="19"/>
      <c r="S12" s="99"/>
    </row>
    <row r="13" spans="1:19" s="10" customFormat="1" ht="33">
      <c r="B13" s="257"/>
      <c r="C13" s="257"/>
      <c r="D13" s="257"/>
      <c r="E13" s="257"/>
      <c r="F13" s="257"/>
      <c r="G13" s="23"/>
      <c r="H13" s="24"/>
      <c r="I13" s="18"/>
      <c r="J13" s="63" t="s">
        <v>6</v>
      </c>
      <c r="K13" s="18"/>
      <c r="L13" s="18" t="s">
        <v>113</v>
      </c>
      <c r="M13" s="18"/>
      <c r="N13" s="24"/>
      <c r="O13" s="19"/>
      <c r="P13" s="19"/>
      <c r="Q13" s="24"/>
      <c r="S13" s="99"/>
    </row>
    <row r="14" spans="1:19" s="10" customFormat="1" ht="45">
      <c r="B14" s="18" t="s">
        <v>47</v>
      </c>
      <c r="C14" s="18"/>
      <c r="D14" s="18" t="s">
        <v>7</v>
      </c>
      <c r="E14" s="18"/>
      <c r="F14" s="18"/>
      <c r="G14" s="25"/>
      <c r="H14" s="18"/>
      <c r="I14" s="18"/>
      <c r="J14" s="63" t="s">
        <v>8</v>
      </c>
      <c r="K14" s="18"/>
      <c r="L14" s="117" t="s">
        <v>141</v>
      </c>
      <c r="M14" s="19"/>
      <c r="N14" s="19"/>
      <c r="O14" s="19"/>
      <c r="P14" s="19"/>
      <c r="Q14" s="19"/>
      <c r="S14" s="99"/>
    </row>
    <row r="15" spans="1:19" s="10" customFormat="1" ht="32.65" customHeight="1">
      <c r="B15" s="26" t="s">
        <v>59</v>
      </c>
      <c r="C15" s="26"/>
      <c r="D15" s="26"/>
      <c r="E15" s="11"/>
      <c r="F15" s="11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99"/>
    </row>
    <row r="16" spans="1:19" s="28" customFormat="1" ht="18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S16" s="100"/>
    </row>
    <row r="17" spans="2:23" s="79" customFormat="1" ht="52.5">
      <c r="B17" s="75"/>
      <c r="C17" s="152" t="s">
        <v>66</v>
      </c>
      <c r="D17" s="152" t="s">
        <v>9</v>
      </c>
      <c r="E17" s="77" t="s">
        <v>51</v>
      </c>
      <c r="F17" s="77"/>
      <c r="G17" s="77"/>
      <c r="H17" s="77" t="s">
        <v>55</v>
      </c>
      <c r="I17" s="77" t="s">
        <v>10</v>
      </c>
      <c r="J17" s="77" t="s">
        <v>52</v>
      </c>
      <c r="K17" s="77" t="s">
        <v>53</v>
      </c>
      <c r="L17" s="77" t="s">
        <v>87</v>
      </c>
      <c r="M17" s="77"/>
      <c r="N17" s="77"/>
      <c r="O17" s="77"/>
      <c r="P17" s="77"/>
      <c r="Q17" s="154" t="s">
        <v>11</v>
      </c>
      <c r="S17" s="101"/>
    </row>
    <row r="18" spans="2:23" s="79" customFormat="1" ht="85.5" customHeight="1">
      <c r="B18" s="153" t="s">
        <v>12</v>
      </c>
      <c r="C18" s="127"/>
      <c r="D18" s="81" t="s">
        <v>196</v>
      </c>
      <c r="E18" s="82"/>
      <c r="F18" s="124"/>
      <c r="G18" s="124"/>
      <c r="H18" s="124">
        <v>0</v>
      </c>
      <c r="I18" s="124">
        <v>1</v>
      </c>
      <c r="J18" s="124">
        <v>0</v>
      </c>
      <c r="K18" s="124">
        <v>0</v>
      </c>
      <c r="L18" s="124">
        <v>0</v>
      </c>
      <c r="M18" s="124"/>
      <c r="N18" s="83"/>
      <c r="O18" s="83"/>
      <c r="P18" s="83"/>
      <c r="Q18" s="84">
        <f>SUM(E18:P18)</f>
        <v>1</v>
      </c>
      <c r="R18" s="156"/>
      <c r="S18" s="157"/>
      <c r="T18" s="156"/>
      <c r="U18" s="156"/>
      <c r="V18" s="156"/>
    </row>
    <row r="19" spans="2:23" s="79" customFormat="1" ht="81.75" customHeight="1">
      <c r="B19" s="153" t="s">
        <v>58</v>
      </c>
      <c r="C19" s="127"/>
      <c r="D19" s="82" t="str">
        <f>+D18</f>
        <v>BRIGHT WHITE</v>
      </c>
      <c r="E19" s="82"/>
      <c r="F19" s="85"/>
      <c r="G19" s="85"/>
      <c r="H19" s="85">
        <f>+ROUND(H18*-5%,0)</f>
        <v>0</v>
      </c>
      <c r="I19" s="85">
        <v>2</v>
      </c>
      <c r="J19" s="85">
        <v>0</v>
      </c>
      <c r="K19" s="85">
        <f t="shared" ref="K19:L19" si="0">+ROUND(K18*-5%,0)</f>
        <v>0</v>
      </c>
      <c r="L19" s="85">
        <f t="shared" si="0"/>
        <v>0</v>
      </c>
      <c r="M19" s="85"/>
      <c r="N19" s="85"/>
      <c r="O19" s="85"/>
      <c r="P19" s="85"/>
      <c r="Q19" s="84">
        <f>SUM(E19:P19)</f>
        <v>2</v>
      </c>
      <c r="R19" s="85"/>
      <c r="S19" s="85"/>
      <c r="T19" s="85"/>
      <c r="U19" s="85"/>
      <c r="V19" s="85"/>
      <c r="W19" s="85"/>
    </row>
    <row r="20" spans="2:23" s="89" customFormat="1" ht="81.75" customHeight="1">
      <c r="B20" s="119" t="s">
        <v>91</v>
      </c>
      <c r="C20" s="120"/>
      <c r="D20" s="120"/>
      <c r="E20" s="121"/>
      <c r="F20" s="121"/>
      <c r="G20" s="121"/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/>
      <c r="N20" s="122"/>
      <c r="O20" s="122"/>
      <c r="P20" s="122"/>
      <c r="Q20" s="123">
        <f>SUM(F20:P20)</f>
        <v>0</v>
      </c>
      <c r="R20" s="158"/>
      <c r="S20" s="158"/>
      <c r="T20" s="158"/>
      <c r="U20" s="158"/>
      <c r="V20" s="158"/>
      <c r="W20" s="158"/>
    </row>
    <row r="21" spans="2:23" s="89" customFormat="1" ht="81.75" customHeight="1">
      <c r="B21" s="86" t="s">
        <v>13</v>
      </c>
      <c r="C21" s="86"/>
      <c r="D21" s="87" t="str">
        <f>+D19</f>
        <v>BRIGHT WHITE</v>
      </c>
      <c r="E21" s="88"/>
      <c r="F21" s="125"/>
      <c r="G21" s="125"/>
      <c r="H21" s="125">
        <f>SUM(H18:H20)</f>
        <v>0</v>
      </c>
      <c r="I21" s="125">
        <f t="shared" ref="I21:L21" si="1">SUM(I18:I20)</f>
        <v>3</v>
      </c>
      <c r="J21" s="125">
        <f t="shared" si="1"/>
        <v>0</v>
      </c>
      <c r="K21" s="125">
        <f t="shared" si="1"/>
        <v>0</v>
      </c>
      <c r="L21" s="125">
        <f t="shared" si="1"/>
        <v>0</v>
      </c>
      <c r="M21" s="125"/>
      <c r="N21" s="125"/>
      <c r="O21" s="125"/>
      <c r="P21" s="125"/>
      <c r="Q21" s="125">
        <f>SUM(Q18:Q20)</f>
        <v>3</v>
      </c>
      <c r="S21" s="111"/>
    </row>
    <row r="22" spans="2:23" s="79" customFormat="1" ht="52.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S22" s="101"/>
    </row>
    <row r="23" spans="2:23" s="79" customFormat="1" ht="52.5" hidden="1">
      <c r="B23" s="75"/>
      <c r="C23" s="76" t="s">
        <v>66</v>
      </c>
      <c r="D23" s="76" t="s">
        <v>9</v>
      </c>
      <c r="E23" s="77" t="s">
        <v>51</v>
      </c>
      <c r="F23" s="77" t="s">
        <v>97</v>
      </c>
      <c r="G23" s="77" t="s">
        <v>81</v>
      </c>
      <c r="H23" s="77" t="s">
        <v>55</v>
      </c>
      <c r="I23" s="77" t="s">
        <v>10</v>
      </c>
      <c r="J23" s="77" t="s">
        <v>52</v>
      </c>
      <c r="K23" s="77" t="s">
        <v>53</v>
      </c>
      <c r="L23" s="77" t="s">
        <v>87</v>
      </c>
      <c r="M23" s="77" t="s">
        <v>85</v>
      </c>
      <c r="N23" s="77"/>
      <c r="O23" s="77"/>
      <c r="P23" s="77"/>
      <c r="Q23" s="78" t="s">
        <v>11</v>
      </c>
      <c r="S23" s="101"/>
    </row>
    <row r="24" spans="2:23" s="79" customFormat="1" ht="52.5" hidden="1">
      <c r="B24" s="80" t="s">
        <v>12</v>
      </c>
      <c r="C24" s="118" t="s">
        <v>96</v>
      </c>
      <c r="D24" s="81" t="s">
        <v>36</v>
      </c>
      <c r="E24" s="82"/>
      <c r="F24" s="124">
        <v>24</v>
      </c>
      <c r="G24" s="124">
        <v>48</v>
      </c>
      <c r="H24" s="124">
        <v>124</v>
      </c>
      <c r="I24" s="124">
        <v>232</v>
      </c>
      <c r="J24" s="124">
        <v>204</v>
      </c>
      <c r="K24" s="124">
        <v>100</v>
      </c>
      <c r="L24" s="124">
        <v>44</v>
      </c>
      <c r="M24" s="124">
        <v>24</v>
      </c>
      <c r="N24" s="83"/>
      <c r="O24" s="83"/>
      <c r="P24" s="83"/>
      <c r="Q24" s="84">
        <f>SUM(E24:P24)</f>
        <v>800</v>
      </c>
      <c r="S24" s="101"/>
    </row>
    <row r="25" spans="2:23" s="79" customFormat="1" ht="52.5" hidden="1">
      <c r="B25" s="80" t="s">
        <v>58</v>
      </c>
      <c r="C25" s="118" t="str">
        <f>C24</f>
        <v>M-0324-KT-5141</v>
      </c>
      <c r="D25" s="82" t="str">
        <f>+D24</f>
        <v>WHITE</v>
      </c>
      <c r="E25" s="82"/>
      <c r="F25" s="85">
        <f>+ROUND(F24*0.05,0)</f>
        <v>1</v>
      </c>
      <c r="G25" s="85">
        <f t="shared" ref="G25:M25" si="2">+ROUND(G24*0.05,0)</f>
        <v>2</v>
      </c>
      <c r="H25" s="85">
        <f t="shared" si="2"/>
        <v>6</v>
      </c>
      <c r="I25" s="85">
        <f t="shared" si="2"/>
        <v>12</v>
      </c>
      <c r="J25" s="85">
        <f t="shared" si="2"/>
        <v>10</v>
      </c>
      <c r="K25" s="85">
        <f t="shared" si="2"/>
        <v>5</v>
      </c>
      <c r="L25" s="85">
        <f t="shared" si="2"/>
        <v>2</v>
      </c>
      <c r="M25" s="85">
        <f t="shared" si="2"/>
        <v>1</v>
      </c>
      <c r="N25" s="85"/>
      <c r="O25" s="85"/>
      <c r="P25" s="85"/>
      <c r="Q25" s="84">
        <f>SUM(E25:P25)</f>
        <v>39</v>
      </c>
      <c r="S25" s="101"/>
    </row>
    <row r="26" spans="2:23" s="89" customFormat="1" ht="59.25" hidden="1">
      <c r="B26" s="119" t="s">
        <v>91</v>
      </c>
      <c r="C26" s="120"/>
      <c r="D26" s="120"/>
      <c r="E26" s="121"/>
      <c r="F26" s="121">
        <v>0</v>
      </c>
      <c r="G26" s="121">
        <v>1</v>
      </c>
      <c r="H26" s="121">
        <v>1</v>
      </c>
      <c r="I26" s="121">
        <v>3</v>
      </c>
      <c r="J26" s="121">
        <v>1</v>
      </c>
      <c r="K26" s="121">
        <v>1</v>
      </c>
      <c r="L26" s="121">
        <v>0</v>
      </c>
      <c r="M26" s="121">
        <v>0</v>
      </c>
      <c r="N26" s="122"/>
      <c r="O26" s="122"/>
      <c r="P26" s="122"/>
      <c r="Q26" s="123">
        <f>SUM(F26:P26)</f>
        <v>7</v>
      </c>
    </row>
    <row r="27" spans="2:23" s="89" customFormat="1" ht="52.5" hidden="1">
      <c r="B27" s="86" t="s">
        <v>13</v>
      </c>
      <c r="C27" s="86"/>
      <c r="D27" s="87" t="str">
        <f>+D25</f>
        <v>WHITE</v>
      </c>
      <c r="E27" s="88"/>
      <c r="F27" s="125">
        <f>SUM(F24:F26)</f>
        <v>25</v>
      </c>
      <c r="G27" s="125">
        <f t="shared" ref="G27" si="3">SUM(G24:G26)</f>
        <v>51</v>
      </c>
      <c r="H27" s="125">
        <f t="shared" ref="H27" si="4">SUM(H24:H26)</f>
        <v>131</v>
      </c>
      <c r="I27" s="125">
        <f t="shared" ref="I27" si="5">SUM(I24:I26)</f>
        <v>247</v>
      </c>
      <c r="J27" s="125">
        <f t="shared" ref="J27" si="6">SUM(J24:J26)</f>
        <v>215</v>
      </c>
      <c r="K27" s="125">
        <f t="shared" ref="K27" si="7">SUM(K24:K26)</f>
        <v>106</v>
      </c>
      <c r="L27" s="125">
        <f t="shared" ref="L27" si="8">SUM(L24:L26)</f>
        <v>46</v>
      </c>
      <c r="M27" s="125">
        <f t="shared" ref="M27" si="9">SUM(M24:M26)</f>
        <v>25</v>
      </c>
      <c r="N27" s="125">
        <f t="shared" ref="N27" si="10">SUM(N24:N26)</f>
        <v>0</v>
      </c>
      <c r="O27" s="125">
        <f t="shared" ref="O27" si="11">SUM(O24:O26)</f>
        <v>0</v>
      </c>
      <c r="P27" s="125">
        <f t="shared" ref="P27" si="12">SUM(P24:P26)</f>
        <v>0</v>
      </c>
      <c r="Q27" s="125">
        <f>SUM(Q24:Q26)</f>
        <v>846</v>
      </c>
      <c r="S27" s="111"/>
    </row>
    <row r="28" spans="2:23" s="79" customFormat="1" ht="52.5" hidden="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S28" s="101"/>
    </row>
    <row r="29" spans="2:23" s="79" customFormat="1" ht="52.5" hidden="1">
      <c r="B29" s="75"/>
      <c r="C29" s="76" t="s">
        <v>66</v>
      </c>
      <c r="D29" s="76" t="s">
        <v>9</v>
      </c>
      <c r="E29" s="77" t="s">
        <v>51</v>
      </c>
      <c r="F29" s="77" t="s">
        <v>97</v>
      </c>
      <c r="G29" s="77" t="s">
        <v>81</v>
      </c>
      <c r="H29" s="77" t="s">
        <v>55</v>
      </c>
      <c r="I29" s="77" t="s">
        <v>10</v>
      </c>
      <c r="J29" s="77" t="s">
        <v>52</v>
      </c>
      <c r="K29" s="77" t="s">
        <v>53</v>
      </c>
      <c r="L29" s="77" t="s">
        <v>87</v>
      </c>
      <c r="M29" s="77" t="s">
        <v>85</v>
      </c>
      <c r="N29" s="77"/>
      <c r="O29" s="77"/>
      <c r="P29" s="77"/>
      <c r="Q29" s="78" t="s">
        <v>11</v>
      </c>
      <c r="S29" s="101"/>
    </row>
    <row r="30" spans="2:23" s="79" customFormat="1" ht="52.5" hidden="1">
      <c r="B30" s="80" t="s">
        <v>12</v>
      </c>
      <c r="C30" s="118" t="s">
        <v>96</v>
      </c>
      <c r="D30" s="81" t="s">
        <v>92</v>
      </c>
      <c r="E30" s="82"/>
      <c r="F30" s="124">
        <v>18</v>
      </c>
      <c r="G30" s="124">
        <v>36</v>
      </c>
      <c r="H30" s="124">
        <v>93</v>
      </c>
      <c r="I30" s="124">
        <v>174</v>
      </c>
      <c r="J30" s="124">
        <v>153</v>
      </c>
      <c r="K30" s="124">
        <v>75</v>
      </c>
      <c r="L30" s="124">
        <v>33</v>
      </c>
      <c r="M30" s="124">
        <v>18</v>
      </c>
      <c r="N30" s="83"/>
      <c r="O30" s="83"/>
      <c r="P30" s="83"/>
      <c r="Q30" s="84">
        <f>SUM(E30:P30)</f>
        <v>600</v>
      </c>
      <c r="S30" s="101"/>
    </row>
    <row r="31" spans="2:23" s="79" customFormat="1" ht="52.5" hidden="1">
      <c r="B31" s="80" t="s">
        <v>58</v>
      </c>
      <c r="C31" s="118" t="str">
        <f>C30</f>
        <v>M-0324-KT-5141</v>
      </c>
      <c r="D31" s="82" t="str">
        <f>+D30</f>
        <v>WHISPER WHITE</v>
      </c>
      <c r="E31" s="82"/>
      <c r="F31" s="85">
        <f>+ROUND(F30*0.05,0)</f>
        <v>1</v>
      </c>
      <c r="G31" s="85">
        <f t="shared" ref="G31:M31" si="13">+ROUND(G30*0.05,0)</f>
        <v>2</v>
      </c>
      <c r="H31" s="85">
        <f t="shared" si="13"/>
        <v>5</v>
      </c>
      <c r="I31" s="85">
        <f t="shared" si="13"/>
        <v>9</v>
      </c>
      <c r="J31" s="85">
        <f t="shared" si="13"/>
        <v>8</v>
      </c>
      <c r="K31" s="85">
        <f t="shared" si="13"/>
        <v>4</v>
      </c>
      <c r="L31" s="85">
        <f t="shared" si="13"/>
        <v>2</v>
      </c>
      <c r="M31" s="85">
        <f t="shared" si="13"/>
        <v>1</v>
      </c>
      <c r="N31" s="85"/>
      <c r="O31" s="85"/>
      <c r="P31" s="85"/>
      <c r="Q31" s="84">
        <f>SUM(E31:P31)</f>
        <v>32</v>
      </c>
      <c r="S31" s="101"/>
    </row>
    <row r="32" spans="2:23" s="89" customFormat="1" ht="59.25" hidden="1">
      <c r="B32" s="119" t="s">
        <v>91</v>
      </c>
      <c r="C32" s="120"/>
      <c r="D32" s="120"/>
      <c r="E32" s="121"/>
      <c r="F32" s="121">
        <v>0</v>
      </c>
      <c r="G32" s="121">
        <v>1</v>
      </c>
      <c r="H32" s="121">
        <v>1</v>
      </c>
      <c r="I32" s="121">
        <v>3</v>
      </c>
      <c r="J32" s="121">
        <v>1</v>
      </c>
      <c r="K32" s="121">
        <v>1</v>
      </c>
      <c r="L32" s="121">
        <v>0</v>
      </c>
      <c r="M32" s="121">
        <v>0</v>
      </c>
      <c r="N32" s="122"/>
      <c r="O32" s="122"/>
      <c r="P32" s="122"/>
      <c r="Q32" s="123">
        <f>SUM(F32:P32)</f>
        <v>7</v>
      </c>
    </row>
    <row r="33" spans="2:19" s="89" customFormat="1" ht="52.5" hidden="1">
      <c r="B33" s="86" t="s">
        <v>13</v>
      </c>
      <c r="C33" s="86"/>
      <c r="D33" s="87" t="str">
        <f>+D31</f>
        <v>WHISPER WHITE</v>
      </c>
      <c r="E33" s="88"/>
      <c r="F33" s="125">
        <f>SUM(F30:F32)</f>
        <v>19</v>
      </c>
      <c r="G33" s="125">
        <f t="shared" ref="G33" si="14">SUM(G30:G32)</f>
        <v>39</v>
      </c>
      <c r="H33" s="125">
        <f t="shared" ref="H33" si="15">SUM(H30:H32)</f>
        <v>99</v>
      </c>
      <c r="I33" s="125">
        <f t="shared" ref="I33" si="16">SUM(I30:I32)</f>
        <v>186</v>
      </c>
      <c r="J33" s="125">
        <f t="shared" ref="J33" si="17">SUM(J30:J32)</f>
        <v>162</v>
      </c>
      <c r="K33" s="125">
        <f t="shared" ref="K33" si="18">SUM(K30:K32)</f>
        <v>80</v>
      </c>
      <c r="L33" s="125">
        <f t="shared" ref="L33" si="19">SUM(L30:L32)</f>
        <v>35</v>
      </c>
      <c r="M33" s="125">
        <f t="shared" ref="M33" si="20">SUM(M30:M32)</f>
        <v>19</v>
      </c>
      <c r="N33" s="125">
        <f t="shared" ref="N33" si="21">SUM(N30:N32)</f>
        <v>0</v>
      </c>
      <c r="O33" s="125">
        <f t="shared" ref="O33" si="22">SUM(O30:O32)</f>
        <v>0</v>
      </c>
      <c r="P33" s="125">
        <f t="shared" ref="P33" si="23">SUM(P30:P32)</f>
        <v>0</v>
      </c>
      <c r="Q33" s="125">
        <f>SUM(Q30:Q32)</f>
        <v>639</v>
      </c>
      <c r="S33" s="111"/>
    </row>
    <row r="34" spans="2:19" s="79" customFormat="1" ht="52.5" hidden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101"/>
    </row>
    <row r="35" spans="2:19" s="79" customFormat="1" ht="52.5" hidden="1">
      <c r="B35" s="75"/>
      <c r="C35" s="76" t="s">
        <v>66</v>
      </c>
      <c r="D35" s="76" t="s">
        <v>9</v>
      </c>
      <c r="E35" s="77" t="s">
        <v>51</v>
      </c>
      <c r="F35" s="77" t="s">
        <v>97</v>
      </c>
      <c r="G35" s="77" t="s">
        <v>81</v>
      </c>
      <c r="H35" s="77" t="s">
        <v>55</v>
      </c>
      <c r="I35" s="77" t="s">
        <v>10</v>
      </c>
      <c r="J35" s="77" t="s">
        <v>52</v>
      </c>
      <c r="K35" s="77" t="s">
        <v>53</v>
      </c>
      <c r="L35" s="77" t="s">
        <v>87</v>
      </c>
      <c r="M35" s="77" t="s">
        <v>85</v>
      </c>
      <c r="N35" s="77"/>
      <c r="O35" s="77"/>
      <c r="P35" s="77"/>
      <c r="Q35" s="78" t="s">
        <v>11</v>
      </c>
      <c r="S35" s="101"/>
    </row>
    <row r="36" spans="2:19" s="79" customFormat="1" ht="52.5" hidden="1">
      <c r="B36" s="80" t="s">
        <v>12</v>
      </c>
      <c r="C36" s="118" t="s">
        <v>96</v>
      </c>
      <c r="D36" s="81" t="s">
        <v>93</v>
      </c>
      <c r="E36" s="82"/>
      <c r="F36" s="124">
        <v>18</v>
      </c>
      <c r="G36" s="124">
        <v>36</v>
      </c>
      <c r="H36" s="124">
        <v>93</v>
      </c>
      <c r="I36" s="124">
        <v>174</v>
      </c>
      <c r="J36" s="124">
        <v>153</v>
      </c>
      <c r="K36" s="124">
        <v>75</v>
      </c>
      <c r="L36" s="124">
        <v>33</v>
      </c>
      <c r="M36" s="124">
        <v>18</v>
      </c>
      <c r="N36" s="83"/>
      <c r="O36" s="83"/>
      <c r="P36" s="83"/>
      <c r="Q36" s="84">
        <f>SUM(E36:P36)</f>
        <v>600</v>
      </c>
      <c r="S36" s="101"/>
    </row>
    <row r="37" spans="2:19" s="79" customFormat="1" ht="52.5" hidden="1">
      <c r="B37" s="80" t="s">
        <v>58</v>
      </c>
      <c r="C37" s="118" t="str">
        <f>C36</f>
        <v>M-0324-KT-5141</v>
      </c>
      <c r="D37" s="82" t="str">
        <f>+D36</f>
        <v>FLINT STONE</v>
      </c>
      <c r="E37" s="82"/>
      <c r="F37" s="85">
        <f>+ROUND(F36*0.05,0)</f>
        <v>1</v>
      </c>
      <c r="G37" s="85">
        <f t="shared" ref="G37:M37" si="24">+ROUND(G36*0.05,0)</f>
        <v>2</v>
      </c>
      <c r="H37" s="85">
        <f t="shared" si="24"/>
        <v>5</v>
      </c>
      <c r="I37" s="85">
        <f t="shared" si="24"/>
        <v>9</v>
      </c>
      <c r="J37" s="85">
        <f t="shared" si="24"/>
        <v>8</v>
      </c>
      <c r="K37" s="85">
        <f t="shared" si="24"/>
        <v>4</v>
      </c>
      <c r="L37" s="85">
        <f t="shared" si="24"/>
        <v>2</v>
      </c>
      <c r="M37" s="85">
        <f t="shared" si="24"/>
        <v>1</v>
      </c>
      <c r="N37" s="85"/>
      <c r="O37" s="85"/>
      <c r="P37" s="85"/>
      <c r="Q37" s="84">
        <f>SUM(E37:P37)</f>
        <v>32</v>
      </c>
      <c r="S37" s="101"/>
    </row>
    <row r="38" spans="2:19" s="89" customFormat="1" ht="59.25" hidden="1">
      <c r="B38" s="119" t="s">
        <v>91</v>
      </c>
      <c r="C38" s="120"/>
      <c r="D38" s="120"/>
      <c r="E38" s="121"/>
      <c r="F38" s="121">
        <v>0</v>
      </c>
      <c r="G38" s="121">
        <v>1</v>
      </c>
      <c r="H38" s="121">
        <v>1</v>
      </c>
      <c r="I38" s="121">
        <v>3</v>
      </c>
      <c r="J38" s="121">
        <v>1</v>
      </c>
      <c r="K38" s="121">
        <v>1</v>
      </c>
      <c r="L38" s="121">
        <v>0</v>
      </c>
      <c r="M38" s="121">
        <v>0</v>
      </c>
      <c r="N38" s="122"/>
      <c r="O38" s="122"/>
      <c r="P38" s="122"/>
      <c r="Q38" s="123">
        <f>SUM(F38:P38)</f>
        <v>7</v>
      </c>
    </row>
    <row r="39" spans="2:19" s="89" customFormat="1" ht="52.5" hidden="1">
      <c r="B39" s="86" t="s">
        <v>13</v>
      </c>
      <c r="C39" s="86"/>
      <c r="D39" s="87" t="str">
        <f>+D37</f>
        <v>FLINT STONE</v>
      </c>
      <c r="E39" s="88"/>
      <c r="F39" s="125">
        <f>SUM(F36:F38)</f>
        <v>19</v>
      </c>
      <c r="G39" s="125">
        <f t="shared" ref="G39" si="25">SUM(G36:G38)</f>
        <v>39</v>
      </c>
      <c r="H39" s="125">
        <f t="shared" ref="H39" si="26">SUM(H36:H38)</f>
        <v>99</v>
      </c>
      <c r="I39" s="125">
        <f t="shared" ref="I39" si="27">SUM(I36:I38)</f>
        <v>186</v>
      </c>
      <c r="J39" s="125">
        <f t="shared" ref="J39" si="28">SUM(J36:J38)</f>
        <v>162</v>
      </c>
      <c r="K39" s="125">
        <f t="shared" ref="K39" si="29">SUM(K36:K38)</f>
        <v>80</v>
      </c>
      <c r="L39" s="125">
        <f t="shared" ref="L39" si="30">SUM(L36:L38)</f>
        <v>35</v>
      </c>
      <c r="M39" s="125">
        <f t="shared" ref="M39" si="31">SUM(M36:M38)</f>
        <v>19</v>
      </c>
      <c r="N39" s="125">
        <f t="shared" ref="N39" si="32">SUM(N36:N38)</f>
        <v>0</v>
      </c>
      <c r="O39" s="125">
        <f t="shared" ref="O39" si="33">SUM(O36:O38)</f>
        <v>0</v>
      </c>
      <c r="P39" s="125">
        <f t="shared" ref="P39" si="34">SUM(P36:P38)</f>
        <v>0</v>
      </c>
      <c r="Q39" s="125">
        <f>SUM(Q36:Q38)</f>
        <v>639</v>
      </c>
      <c r="S39" s="111"/>
    </row>
    <row r="40" spans="2:19" s="79" customFormat="1" ht="52.5" hidden="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101"/>
    </row>
    <row r="41" spans="2:19" s="79" customFormat="1" ht="52.5" hidden="1">
      <c r="B41" s="75"/>
      <c r="C41" s="76" t="s">
        <v>66</v>
      </c>
      <c r="D41" s="76" t="s">
        <v>9</v>
      </c>
      <c r="E41" s="77" t="s">
        <v>51</v>
      </c>
      <c r="F41" s="77" t="s">
        <v>97</v>
      </c>
      <c r="G41" s="77" t="s">
        <v>81</v>
      </c>
      <c r="H41" s="77" t="s">
        <v>55</v>
      </c>
      <c r="I41" s="77" t="s">
        <v>10</v>
      </c>
      <c r="J41" s="77" t="s">
        <v>52</v>
      </c>
      <c r="K41" s="77" t="s">
        <v>53</v>
      </c>
      <c r="L41" s="77" t="s">
        <v>87</v>
      </c>
      <c r="M41" s="77" t="s">
        <v>85</v>
      </c>
      <c r="N41" s="77"/>
      <c r="O41" s="77"/>
      <c r="P41" s="77"/>
      <c r="Q41" s="78" t="s">
        <v>11</v>
      </c>
      <c r="S41" s="101"/>
    </row>
    <row r="42" spans="2:19" s="79" customFormat="1" ht="52.5" hidden="1">
      <c r="B42" s="80" t="s">
        <v>12</v>
      </c>
      <c r="C42" s="118" t="s">
        <v>96</v>
      </c>
      <c r="D42" s="81" t="s">
        <v>94</v>
      </c>
      <c r="E42" s="82"/>
      <c r="F42" s="124">
        <v>12</v>
      </c>
      <c r="G42" s="124">
        <v>24</v>
      </c>
      <c r="H42" s="124">
        <v>62</v>
      </c>
      <c r="I42" s="124">
        <v>116</v>
      </c>
      <c r="J42" s="124">
        <v>102</v>
      </c>
      <c r="K42" s="124">
        <v>50</v>
      </c>
      <c r="L42" s="124">
        <v>22</v>
      </c>
      <c r="M42" s="124">
        <v>12</v>
      </c>
      <c r="N42" s="83"/>
      <c r="O42" s="83"/>
      <c r="P42" s="83"/>
      <c r="Q42" s="84">
        <f>SUM(E42:P42)</f>
        <v>400</v>
      </c>
      <c r="S42" s="101"/>
    </row>
    <row r="43" spans="2:19" s="79" customFormat="1" ht="52.5" hidden="1">
      <c r="B43" s="80" t="s">
        <v>58</v>
      </c>
      <c r="C43" s="118" t="str">
        <f>C42</f>
        <v>M-0324-KT-5141</v>
      </c>
      <c r="D43" s="82" t="str">
        <f>+D42</f>
        <v>BRONZE GREEN</v>
      </c>
      <c r="E43" s="82"/>
      <c r="F43" s="85">
        <f>+ROUND(F42*0.05,0)</f>
        <v>1</v>
      </c>
      <c r="G43" s="85">
        <f t="shared" ref="G43:M43" si="35">+ROUND(G42*0.05,0)</f>
        <v>1</v>
      </c>
      <c r="H43" s="85">
        <f t="shared" si="35"/>
        <v>3</v>
      </c>
      <c r="I43" s="85">
        <f t="shared" si="35"/>
        <v>6</v>
      </c>
      <c r="J43" s="85">
        <f t="shared" si="35"/>
        <v>5</v>
      </c>
      <c r="K43" s="85">
        <f t="shared" si="35"/>
        <v>3</v>
      </c>
      <c r="L43" s="85">
        <f t="shared" si="35"/>
        <v>1</v>
      </c>
      <c r="M43" s="85">
        <f t="shared" si="35"/>
        <v>1</v>
      </c>
      <c r="N43" s="85"/>
      <c r="O43" s="85"/>
      <c r="P43" s="85"/>
      <c r="Q43" s="84">
        <f>SUM(E43:P43)</f>
        <v>21</v>
      </c>
      <c r="S43" s="101"/>
    </row>
    <row r="44" spans="2:19" s="89" customFormat="1" ht="59.25" hidden="1">
      <c r="B44" s="119" t="s">
        <v>91</v>
      </c>
      <c r="C44" s="120"/>
      <c r="D44" s="120"/>
      <c r="E44" s="121"/>
      <c r="F44" s="121">
        <v>0</v>
      </c>
      <c r="G44" s="121">
        <v>1</v>
      </c>
      <c r="H44" s="121">
        <v>1</v>
      </c>
      <c r="I44" s="121">
        <v>3</v>
      </c>
      <c r="J44" s="121">
        <v>1</v>
      </c>
      <c r="K44" s="121">
        <v>1</v>
      </c>
      <c r="L44" s="121">
        <v>0</v>
      </c>
      <c r="M44" s="121">
        <v>0</v>
      </c>
      <c r="N44" s="122"/>
      <c r="O44" s="122"/>
      <c r="P44" s="122"/>
      <c r="Q44" s="123">
        <f>SUM(F44:P44)</f>
        <v>7</v>
      </c>
    </row>
    <row r="45" spans="2:19" s="89" customFormat="1" ht="52.5" hidden="1">
      <c r="B45" s="86" t="s">
        <v>13</v>
      </c>
      <c r="C45" s="86"/>
      <c r="D45" s="87" t="str">
        <f>+D43</f>
        <v>BRONZE GREEN</v>
      </c>
      <c r="E45" s="88"/>
      <c r="F45" s="125">
        <f>SUM(F42:F44)</f>
        <v>13</v>
      </c>
      <c r="G45" s="125">
        <f t="shared" ref="G45" si="36">SUM(G42:G44)</f>
        <v>26</v>
      </c>
      <c r="H45" s="125">
        <f t="shared" ref="H45" si="37">SUM(H42:H44)</f>
        <v>66</v>
      </c>
      <c r="I45" s="125">
        <f t="shared" ref="I45" si="38">SUM(I42:I44)</f>
        <v>125</v>
      </c>
      <c r="J45" s="125">
        <f t="shared" ref="J45" si="39">SUM(J42:J44)</f>
        <v>108</v>
      </c>
      <c r="K45" s="125">
        <f t="shared" ref="K45" si="40">SUM(K42:K44)</f>
        <v>54</v>
      </c>
      <c r="L45" s="125">
        <f t="shared" ref="L45" si="41">SUM(L42:L44)</f>
        <v>23</v>
      </c>
      <c r="M45" s="125">
        <f t="shared" ref="M45" si="42">SUM(M42:M44)</f>
        <v>13</v>
      </c>
      <c r="N45" s="125">
        <f t="shared" ref="N45" si="43">SUM(N42:N44)</f>
        <v>0</v>
      </c>
      <c r="O45" s="125">
        <f t="shared" ref="O45" si="44">SUM(O42:O44)</f>
        <v>0</v>
      </c>
      <c r="P45" s="125">
        <f t="shared" ref="P45" si="45">SUM(P42:P44)</f>
        <v>0</v>
      </c>
      <c r="Q45" s="125">
        <f>SUM(Q42:Q44)</f>
        <v>428</v>
      </c>
      <c r="S45" s="111"/>
    </row>
    <row r="46" spans="2:19" s="79" customFormat="1" ht="52.5" hidden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101"/>
    </row>
    <row r="47" spans="2:19" s="79" customFormat="1" ht="52.5" hidden="1">
      <c r="B47" s="75"/>
      <c r="C47" s="76" t="s">
        <v>66</v>
      </c>
      <c r="D47" s="76" t="s">
        <v>9</v>
      </c>
      <c r="E47" s="77" t="s">
        <v>51</v>
      </c>
      <c r="F47" s="77" t="s">
        <v>97</v>
      </c>
      <c r="G47" s="77" t="s">
        <v>81</v>
      </c>
      <c r="H47" s="77" t="s">
        <v>55</v>
      </c>
      <c r="I47" s="77" t="s">
        <v>10</v>
      </c>
      <c r="J47" s="77" t="s">
        <v>52</v>
      </c>
      <c r="K47" s="77" t="s">
        <v>53</v>
      </c>
      <c r="L47" s="77" t="s">
        <v>87</v>
      </c>
      <c r="M47" s="77" t="s">
        <v>85</v>
      </c>
      <c r="N47" s="77"/>
      <c r="O47" s="77"/>
      <c r="P47" s="77"/>
      <c r="Q47" s="78" t="s">
        <v>11</v>
      </c>
      <c r="S47" s="101"/>
    </row>
    <row r="48" spans="2:19" s="79" customFormat="1" ht="52.5" hidden="1">
      <c r="B48" s="80" t="s">
        <v>12</v>
      </c>
      <c r="C48" s="118" t="s">
        <v>96</v>
      </c>
      <c r="D48" s="81" t="s">
        <v>95</v>
      </c>
      <c r="E48" s="82"/>
      <c r="F48" s="124">
        <v>12</v>
      </c>
      <c r="G48" s="124">
        <v>24</v>
      </c>
      <c r="H48" s="124">
        <v>62</v>
      </c>
      <c r="I48" s="124">
        <v>116</v>
      </c>
      <c r="J48" s="124">
        <v>102</v>
      </c>
      <c r="K48" s="124">
        <v>50</v>
      </c>
      <c r="L48" s="124">
        <v>22</v>
      </c>
      <c r="M48" s="124">
        <v>12</v>
      </c>
      <c r="N48" s="83"/>
      <c r="O48" s="83"/>
      <c r="P48" s="83"/>
      <c r="Q48" s="84">
        <f>SUM(E48:P48)</f>
        <v>400</v>
      </c>
      <c r="S48" s="101"/>
    </row>
    <row r="49" spans="1:19" s="79" customFormat="1" ht="52.5" hidden="1">
      <c r="B49" s="80" t="s">
        <v>58</v>
      </c>
      <c r="C49" s="118" t="str">
        <f>+C48</f>
        <v>M-0324-KT-5141</v>
      </c>
      <c r="D49" s="82" t="str">
        <f>+D48</f>
        <v>WILD GINGER</v>
      </c>
      <c r="E49" s="82"/>
      <c r="F49" s="85">
        <f>+ROUND(F48*0.05,0)</f>
        <v>1</v>
      </c>
      <c r="G49" s="85">
        <f t="shared" ref="G49:M49" si="46">+ROUND(G48*0.05,0)</f>
        <v>1</v>
      </c>
      <c r="H49" s="85">
        <f t="shared" si="46"/>
        <v>3</v>
      </c>
      <c r="I49" s="85">
        <f t="shared" si="46"/>
        <v>6</v>
      </c>
      <c r="J49" s="85">
        <f t="shared" si="46"/>
        <v>5</v>
      </c>
      <c r="K49" s="85">
        <f t="shared" si="46"/>
        <v>3</v>
      </c>
      <c r="L49" s="85">
        <f t="shared" si="46"/>
        <v>1</v>
      </c>
      <c r="M49" s="85">
        <f t="shared" si="46"/>
        <v>1</v>
      </c>
      <c r="N49" s="85"/>
      <c r="O49" s="85"/>
      <c r="P49" s="85"/>
      <c r="Q49" s="84">
        <f>SUM(E49:P49)</f>
        <v>21</v>
      </c>
      <c r="S49" s="101"/>
    </row>
    <row r="50" spans="1:19" s="89" customFormat="1" ht="59.25" hidden="1">
      <c r="B50" s="119" t="s">
        <v>91</v>
      </c>
      <c r="C50" s="120"/>
      <c r="D50" s="120"/>
      <c r="E50" s="121"/>
      <c r="F50" s="121">
        <v>0</v>
      </c>
      <c r="G50" s="121">
        <v>1</v>
      </c>
      <c r="H50" s="121">
        <v>1</v>
      </c>
      <c r="I50" s="121">
        <v>3</v>
      </c>
      <c r="J50" s="121">
        <v>1</v>
      </c>
      <c r="K50" s="121">
        <v>1</v>
      </c>
      <c r="L50" s="121">
        <v>0</v>
      </c>
      <c r="M50" s="121">
        <v>0</v>
      </c>
      <c r="N50" s="122"/>
      <c r="O50" s="122"/>
      <c r="P50" s="122"/>
      <c r="Q50" s="123">
        <f>SUM(F50:P50)</f>
        <v>7</v>
      </c>
    </row>
    <row r="51" spans="1:19" s="89" customFormat="1" ht="52.5" hidden="1">
      <c r="B51" s="86" t="s">
        <v>13</v>
      </c>
      <c r="C51" s="86"/>
      <c r="D51" s="87" t="str">
        <f>+D49</f>
        <v>WILD GINGER</v>
      </c>
      <c r="E51" s="88"/>
      <c r="F51" s="125">
        <f>SUM(F48:F50)</f>
        <v>13</v>
      </c>
      <c r="G51" s="125">
        <f t="shared" ref="G51" si="47">SUM(G48:G50)</f>
        <v>26</v>
      </c>
      <c r="H51" s="125">
        <f t="shared" ref="H51" si="48">SUM(H48:H50)</f>
        <v>66</v>
      </c>
      <c r="I51" s="125">
        <f t="shared" ref="I51" si="49">SUM(I48:I50)</f>
        <v>125</v>
      </c>
      <c r="J51" s="125">
        <f t="shared" ref="J51" si="50">SUM(J48:J50)</f>
        <v>108</v>
      </c>
      <c r="K51" s="125">
        <f t="shared" ref="K51" si="51">SUM(K48:K50)</f>
        <v>54</v>
      </c>
      <c r="L51" s="125">
        <f t="shared" ref="L51" si="52">SUM(L48:L50)</f>
        <v>23</v>
      </c>
      <c r="M51" s="125">
        <f t="shared" ref="M51" si="53">SUM(M48:M50)</f>
        <v>13</v>
      </c>
      <c r="N51" s="125">
        <f t="shared" ref="N51" si="54">SUM(N48:N50)</f>
        <v>0</v>
      </c>
      <c r="O51" s="125">
        <f t="shared" ref="O51" si="55">SUM(O48:O50)</f>
        <v>0</v>
      </c>
      <c r="P51" s="125">
        <f t="shared" ref="P51" si="56">SUM(P48:P50)</f>
        <v>0</v>
      </c>
      <c r="Q51" s="125">
        <f>SUM(Q48:Q50)</f>
        <v>428</v>
      </c>
      <c r="S51" s="111"/>
    </row>
    <row r="52" spans="1:19" s="79" customFormat="1" ht="52.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101"/>
    </row>
    <row r="53" spans="1:19" s="89" customFormat="1" ht="78" customHeight="1">
      <c r="B53" s="90" t="s">
        <v>77</v>
      </c>
      <c r="C53" s="91"/>
      <c r="D53" s="90"/>
      <c r="E53" s="92"/>
      <c r="F53" s="95"/>
      <c r="G53" s="95"/>
      <c r="H53" s="95">
        <f t="shared" ref="H53:Q53" si="57">H21</f>
        <v>0</v>
      </c>
      <c r="I53" s="95">
        <f t="shared" si="57"/>
        <v>3</v>
      </c>
      <c r="J53" s="95">
        <f t="shared" si="57"/>
        <v>0</v>
      </c>
      <c r="K53" s="95">
        <f t="shared" si="57"/>
        <v>0</v>
      </c>
      <c r="L53" s="95">
        <f t="shared" si="57"/>
        <v>0</v>
      </c>
      <c r="M53" s="95"/>
      <c r="N53" s="95"/>
      <c r="O53" s="95"/>
      <c r="P53" s="95"/>
      <c r="Q53" s="95">
        <f t="shared" si="57"/>
        <v>3</v>
      </c>
      <c r="S53" s="102"/>
    </row>
    <row r="54" spans="1:19" s="54" customFormat="1" ht="45">
      <c r="B54" s="55"/>
      <c r="C54" s="56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S54" s="103"/>
    </row>
    <row r="55" spans="1:19" s="79" customFormat="1" ht="76.900000000000006" customHeight="1">
      <c r="B55" s="155" t="s">
        <v>14</v>
      </c>
      <c r="C55" s="150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S55" s="101"/>
    </row>
    <row r="56" spans="1:19" s="30" customFormat="1" ht="120">
      <c r="A56" s="238" t="s">
        <v>15</v>
      </c>
      <c r="B56" s="238"/>
      <c r="C56" s="238"/>
      <c r="D56" s="68" t="s">
        <v>16</v>
      </c>
      <c r="E56" s="68" t="s">
        <v>17</v>
      </c>
      <c r="F56" s="68" t="s">
        <v>18</v>
      </c>
      <c r="G56" s="67" t="s">
        <v>19</v>
      </c>
      <c r="H56" s="67" t="s">
        <v>20</v>
      </c>
      <c r="I56" s="67" t="s">
        <v>34</v>
      </c>
      <c r="J56" s="67" t="s">
        <v>80</v>
      </c>
      <c r="K56" s="67" t="s">
        <v>78</v>
      </c>
      <c r="L56" s="67" t="s">
        <v>79</v>
      </c>
      <c r="M56" s="67" t="s">
        <v>35</v>
      </c>
      <c r="N56" s="235" t="s">
        <v>48</v>
      </c>
      <c r="O56" s="235"/>
      <c r="P56" s="235"/>
      <c r="Q56" s="235"/>
      <c r="S56" s="104"/>
    </row>
    <row r="57" spans="1:19" s="36" customFormat="1" ht="72.75" customHeight="1">
      <c r="A57" s="233" t="str">
        <f>$D$21</f>
        <v>BRIGHT WHITE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S57" s="105"/>
    </row>
    <row r="58" spans="1:19" s="58" customFormat="1" ht="150.75" customHeight="1">
      <c r="A58" s="59">
        <v>1</v>
      </c>
      <c r="B58" s="234" t="str">
        <f>$L$11</f>
        <v>SINGLE JERSEY _100% COTTON_230GSM</v>
      </c>
      <c r="C58" s="234"/>
      <c r="D58" s="72" t="s">
        <v>204</v>
      </c>
      <c r="E58" s="72" t="s">
        <v>196</v>
      </c>
      <c r="F58" s="59" t="s">
        <v>10</v>
      </c>
      <c r="G58" s="73">
        <f>$Q$21</f>
        <v>3</v>
      </c>
      <c r="H58" s="74">
        <v>1.07</v>
      </c>
      <c r="I58" s="61">
        <f>H58*G58</f>
        <v>3.21</v>
      </c>
      <c r="J58" s="65">
        <f>I58*3.7%+(I58/30)*0.5</f>
        <v>0.17227000000000001</v>
      </c>
      <c r="K58" s="65">
        <v>0</v>
      </c>
      <c r="L58" s="65">
        <v>3</v>
      </c>
      <c r="M58" s="112">
        <f>ROUNDUP(SUM(I58:L58),0)</f>
        <v>7</v>
      </c>
      <c r="N58" s="236"/>
      <c r="O58" s="237"/>
      <c r="P58" s="237"/>
      <c r="Q58" s="237"/>
      <c r="S58" s="106"/>
    </row>
    <row r="59" spans="1:19" s="58" customFormat="1" ht="150.75" customHeight="1">
      <c r="A59" s="59">
        <v>2</v>
      </c>
      <c r="B59" s="232" t="s">
        <v>197</v>
      </c>
      <c r="C59" s="232"/>
      <c r="D59" s="72" t="s">
        <v>137</v>
      </c>
      <c r="E59" s="72" t="s">
        <v>196</v>
      </c>
      <c r="F59" s="59" t="s">
        <v>10</v>
      </c>
      <c r="G59" s="73">
        <f>G58</f>
        <v>3</v>
      </c>
      <c r="H59" s="74">
        <v>0.25</v>
      </c>
      <c r="I59" s="61">
        <f>H59*G59</f>
        <v>0.75</v>
      </c>
      <c r="J59" s="65">
        <f>I59*5.7%+(I59/30)*0.5</f>
        <v>5.5250000000000007E-2</v>
      </c>
      <c r="K59" s="65">
        <v>0</v>
      </c>
      <c r="L59" s="65">
        <v>0</v>
      </c>
      <c r="M59" s="112">
        <f>ROUNDUP(SUM(I59:L59),0)</f>
        <v>1</v>
      </c>
      <c r="N59" s="236"/>
      <c r="O59" s="237"/>
      <c r="P59" s="237"/>
      <c r="Q59" s="237"/>
      <c r="S59" s="159"/>
    </row>
    <row r="60" spans="1:19" s="36" customFormat="1" ht="47.25" hidden="1" customHeight="1">
      <c r="A60" s="233" t="s">
        <v>36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S60" s="105"/>
    </row>
    <row r="61" spans="1:19" s="58" customFormat="1" ht="114" hidden="1" customHeight="1">
      <c r="A61" s="59">
        <v>3</v>
      </c>
      <c r="B61" s="234" t="str">
        <f>$L$11</f>
        <v>SINGLE JERSEY _100% COTTON_230GSM</v>
      </c>
      <c r="C61" s="234"/>
      <c r="D61" s="72" t="s">
        <v>76</v>
      </c>
      <c r="E61" s="72" t="s">
        <v>90</v>
      </c>
      <c r="F61" s="59" t="s">
        <v>10</v>
      </c>
      <c r="G61" s="73">
        <f>$Q$27</f>
        <v>846</v>
      </c>
      <c r="H61" s="74">
        <v>0</v>
      </c>
      <c r="I61" s="61">
        <f>H61*G61</f>
        <v>0</v>
      </c>
      <c r="J61" s="65">
        <f>I61*1.8%+(I61/50)*0.5</f>
        <v>0</v>
      </c>
      <c r="K61" s="65">
        <v>3</v>
      </c>
      <c r="L61" s="65">
        <v>0</v>
      </c>
      <c r="M61" s="112">
        <f>ROUNDUP(SUM(I61:L61),0)</f>
        <v>3</v>
      </c>
      <c r="N61" s="239" t="s">
        <v>103</v>
      </c>
      <c r="O61" s="240"/>
      <c r="P61" s="240"/>
      <c r="Q61" s="240"/>
      <c r="S61" s="106"/>
    </row>
    <row r="62" spans="1:19" s="58" customFormat="1" ht="107.65" hidden="1" customHeight="1" thickBot="1">
      <c r="A62" s="59">
        <v>4</v>
      </c>
      <c r="B62" s="232" t="s">
        <v>83</v>
      </c>
      <c r="C62" s="232"/>
      <c r="D62" s="72" t="s">
        <v>84</v>
      </c>
      <c r="E62" s="72" t="str">
        <f>E61</f>
        <v>WHITE OVO STANDARD</v>
      </c>
      <c r="F62" s="59" t="s">
        <v>10</v>
      </c>
      <c r="G62" s="73">
        <f>G61</f>
        <v>846</v>
      </c>
      <c r="H62" s="74">
        <v>0</v>
      </c>
      <c r="I62" s="61">
        <f>H62*G62</f>
        <v>0</v>
      </c>
      <c r="J62" s="65">
        <f>I62*5%</f>
        <v>0</v>
      </c>
      <c r="K62" s="65">
        <v>0</v>
      </c>
      <c r="L62" s="65">
        <v>0</v>
      </c>
      <c r="M62" s="112">
        <f>ROUNDUP(SUM(I62:L62),0)</f>
        <v>0</v>
      </c>
      <c r="N62" s="239" t="s">
        <v>98</v>
      </c>
      <c r="O62" s="240"/>
      <c r="P62" s="240"/>
      <c r="Q62" s="240"/>
      <c r="S62" s="106"/>
    </row>
    <row r="63" spans="1:19" s="36" customFormat="1" ht="40.5" hidden="1">
      <c r="A63" s="233" t="str">
        <f>$D$33</f>
        <v>WHISPER WHITE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S63" s="105"/>
    </row>
    <row r="64" spans="1:19" s="58" customFormat="1" ht="234.6" hidden="1" customHeight="1" thickBot="1">
      <c r="A64" s="59">
        <v>5</v>
      </c>
      <c r="B64" s="234" t="str">
        <f>$L$11</f>
        <v>SINGLE JERSEY _100% COTTON_230GSM</v>
      </c>
      <c r="C64" s="234"/>
      <c r="D64" s="72" t="s">
        <v>76</v>
      </c>
      <c r="E64" s="72" t="str">
        <f>$D$33</f>
        <v>WHISPER WHITE</v>
      </c>
      <c r="F64" s="59" t="s">
        <v>10</v>
      </c>
      <c r="G64" s="73">
        <f>$Q$33</f>
        <v>639</v>
      </c>
      <c r="H64" s="74">
        <v>0</v>
      </c>
      <c r="I64" s="61">
        <f>H64*G64</f>
        <v>0</v>
      </c>
      <c r="J64" s="65">
        <f>I64*2%+(I64/40)*0.5</f>
        <v>0</v>
      </c>
      <c r="K64" s="65">
        <v>3</v>
      </c>
      <c r="L64" s="65">
        <v>0</v>
      </c>
      <c r="M64" s="112">
        <f>ROUNDUP(SUM(I64:L64),0)</f>
        <v>3</v>
      </c>
      <c r="N64" s="230" t="s">
        <v>104</v>
      </c>
      <c r="O64" s="231"/>
      <c r="P64" s="231"/>
      <c r="Q64" s="231"/>
      <c r="S64" s="106"/>
    </row>
    <row r="65" spans="1:19" s="58" customFormat="1" ht="250.5" hidden="1" customHeight="1" thickBot="1">
      <c r="A65" s="59">
        <v>6</v>
      </c>
      <c r="B65" s="232" t="s">
        <v>83</v>
      </c>
      <c r="C65" s="232"/>
      <c r="D65" s="72" t="s">
        <v>84</v>
      </c>
      <c r="E65" s="72" t="str">
        <f>E64</f>
        <v>WHISPER WHITE</v>
      </c>
      <c r="F65" s="59" t="s">
        <v>10</v>
      </c>
      <c r="G65" s="73">
        <f>G64</f>
        <v>639</v>
      </c>
      <c r="H65" s="74">
        <v>0</v>
      </c>
      <c r="I65" s="61">
        <f>H65*G65</f>
        <v>0</v>
      </c>
      <c r="J65" s="65">
        <f>I65*5%</f>
        <v>0</v>
      </c>
      <c r="K65" s="65">
        <v>0</v>
      </c>
      <c r="L65" s="65">
        <v>0</v>
      </c>
      <c r="M65" s="112">
        <f>ROUNDUP(SUM(I65:L65),0)</f>
        <v>0</v>
      </c>
      <c r="N65" s="230" t="s">
        <v>101</v>
      </c>
      <c r="O65" s="231"/>
      <c r="P65" s="231"/>
      <c r="Q65" s="231"/>
      <c r="S65" s="106"/>
    </row>
    <row r="66" spans="1:19" s="36" customFormat="1" ht="40.5" hidden="1">
      <c r="A66" s="233" t="str">
        <f>$D$39</f>
        <v>FLINT STONE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S66" s="105"/>
    </row>
    <row r="67" spans="1:19" s="58" customFormat="1" ht="231.6" hidden="1" customHeight="1" thickBot="1">
      <c r="A67" s="59">
        <v>7</v>
      </c>
      <c r="B67" s="234" t="str">
        <f>$L$11</f>
        <v>SINGLE JERSEY _100% COTTON_230GSM</v>
      </c>
      <c r="C67" s="234"/>
      <c r="D67" s="72" t="s">
        <v>76</v>
      </c>
      <c r="E67" s="72" t="str">
        <f>$D$39</f>
        <v>FLINT STONE</v>
      </c>
      <c r="F67" s="59" t="s">
        <v>10</v>
      </c>
      <c r="G67" s="73">
        <f>$Q$39</f>
        <v>639</v>
      </c>
      <c r="H67" s="74">
        <v>0</v>
      </c>
      <c r="I67" s="61">
        <f>H67*G67</f>
        <v>0</v>
      </c>
      <c r="J67" s="65">
        <f>I67*0.5%+(I67/50)*0.5</f>
        <v>0</v>
      </c>
      <c r="K67" s="65">
        <v>3</v>
      </c>
      <c r="L67" s="65">
        <v>0</v>
      </c>
      <c r="M67" s="112">
        <f>ROUNDUP(SUM(I67:L67),0)</f>
        <v>3</v>
      </c>
      <c r="N67" s="230" t="s">
        <v>105</v>
      </c>
      <c r="O67" s="231"/>
      <c r="P67" s="231"/>
      <c r="Q67" s="231"/>
      <c r="S67" s="106"/>
    </row>
    <row r="68" spans="1:19" s="58" customFormat="1" ht="269.10000000000002" hidden="1" customHeight="1" thickBot="1">
      <c r="A68" s="59">
        <v>8</v>
      </c>
      <c r="B68" s="232" t="s">
        <v>83</v>
      </c>
      <c r="C68" s="232"/>
      <c r="D68" s="72" t="s">
        <v>84</v>
      </c>
      <c r="E68" s="72" t="str">
        <f>E67</f>
        <v>FLINT STONE</v>
      </c>
      <c r="F68" s="59" t="s">
        <v>10</v>
      </c>
      <c r="G68" s="73">
        <f>G67</f>
        <v>639</v>
      </c>
      <c r="H68" s="74">
        <v>0</v>
      </c>
      <c r="I68" s="61">
        <f>H68*G68</f>
        <v>0</v>
      </c>
      <c r="J68" s="65">
        <f>I68*5%</f>
        <v>0</v>
      </c>
      <c r="K68" s="65">
        <v>0</v>
      </c>
      <c r="L68" s="65">
        <v>0</v>
      </c>
      <c r="M68" s="112">
        <f>ROUNDUP(SUM(I68:L68),0)</f>
        <v>0</v>
      </c>
      <c r="N68" s="230" t="s">
        <v>102</v>
      </c>
      <c r="O68" s="231"/>
      <c r="P68" s="231"/>
      <c r="Q68" s="231"/>
      <c r="S68" s="106"/>
    </row>
    <row r="69" spans="1:19" s="36" customFormat="1" ht="40.5" hidden="1">
      <c r="A69" s="233" t="str">
        <f>+D42</f>
        <v>BRONZE GREEN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S69" s="105"/>
    </row>
    <row r="70" spans="1:19" s="58" customFormat="1" ht="116.65" hidden="1" customHeight="1" thickBot="1">
      <c r="A70" s="59">
        <v>7</v>
      </c>
      <c r="B70" s="234" t="str">
        <f>$L$11</f>
        <v>SINGLE JERSEY _100% COTTON_230GSM</v>
      </c>
      <c r="C70" s="234"/>
      <c r="D70" s="72" t="s">
        <v>76</v>
      </c>
      <c r="E70" s="72" t="str">
        <f>+A69</f>
        <v>BRONZE GREEN</v>
      </c>
      <c r="F70" s="59" t="s">
        <v>10</v>
      </c>
      <c r="G70" s="73">
        <f>+Q45</f>
        <v>428</v>
      </c>
      <c r="H70" s="74">
        <v>0</v>
      </c>
      <c r="I70" s="61">
        <f>H70*G70</f>
        <v>0</v>
      </c>
      <c r="J70" s="65">
        <f>I70*0.7%+(I70/50)*0.5</f>
        <v>0</v>
      </c>
      <c r="K70" s="65">
        <v>3</v>
      </c>
      <c r="L70" s="65">
        <v>0</v>
      </c>
      <c r="M70" s="112">
        <f>ROUNDUP(SUM(I70:L70),0)</f>
        <v>3</v>
      </c>
      <c r="N70" s="230" t="s">
        <v>106</v>
      </c>
      <c r="O70" s="231"/>
      <c r="P70" s="231"/>
      <c r="Q70" s="231"/>
      <c r="S70" s="106"/>
    </row>
    <row r="71" spans="1:19" s="58" customFormat="1" ht="70.150000000000006" hidden="1" customHeight="1" thickBot="1">
      <c r="A71" s="59">
        <v>8</v>
      </c>
      <c r="B71" s="232" t="s">
        <v>83</v>
      </c>
      <c r="C71" s="232"/>
      <c r="D71" s="72" t="s">
        <v>84</v>
      </c>
      <c r="E71" s="72" t="str">
        <f>E70</f>
        <v>BRONZE GREEN</v>
      </c>
      <c r="F71" s="59" t="s">
        <v>10</v>
      </c>
      <c r="G71" s="73">
        <f>G70</f>
        <v>428</v>
      </c>
      <c r="H71" s="74">
        <v>0</v>
      </c>
      <c r="I71" s="61">
        <f>H71*G71</f>
        <v>0</v>
      </c>
      <c r="J71" s="65">
        <f>I71*5%</f>
        <v>0</v>
      </c>
      <c r="K71" s="65">
        <v>0</v>
      </c>
      <c r="L71" s="65">
        <v>0</v>
      </c>
      <c r="M71" s="112">
        <f>ROUNDUP(SUM(I71:L71),0)</f>
        <v>0</v>
      </c>
      <c r="N71" s="230" t="s">
        <v>99</v>
      </c>
      <c r="O71" s="231"/>
      <c r="P71" s="231"/>
      <c r="Q71" s="231"/>
      <c r="S71" s="106"/>
    </row>
    <row r="72" spans="1:19" s="36" customFormat="1" ht="40.5" hidden="1">
      <c r="A72" s="233" t="str">
        <f>+D48</f>
        <v>WILD GINGER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S72" s="105"/>
    </row>
    <row r="73" spans="1:19" s="58" customFormat="1" ht="125.65" hidden="1" customHeight="1" thickBot="1">
      <c r="A73" s="59">
        <v>9</v>
      </c>
      <c r="B73" s="234" t="str">
        <f>$L$11</f>
        <v>SINGLE JERSEY _100% COTTON_230GSM</v>
      </c>
      <c r="C73" s="234"/>
      <c r="D73" s="72" t="s">
        <v>76</v>
      </c>
      <c r="E73" s="72" t="str">
        <f>$D$51</f>
        <v>WILD GINGER</v>
      </c>
      <c r="F73" s="59" t="s">
        <v>10</v>
      </c>
      <c r="G73" s="73">
        <f>$Q$51</f>
        <v>428</v>
      </c>
      <c r="H73" s="74">
        <v>0</v>
      </c>
      <c r="I73" s="61">
        <f>H73*G73</f>
        <v>0</v>
      </c>
      <c r="J73" s="65">
        <f>I73*0.6%+(I73/50)*0.5</f>
        <v>0</v>
      </c>
      <c r="K73" s="65">
        <v>3</v>
      </c>
      <c r="L73" s="65">
        <v>0</v>
      </c>
      <c r="M73" s="112">
        <f>ROUNDUP(SUM(I73:L73),0)</f>
        <v>3</v>
      </c>
      <c r="N73" s="230" t="s">
        <v>107</v>
      </c>
      <c r="O73" s="231"/>
      <c r="P73" s="231"/>
      <c r="Q73" s="231"/>
      <c r="S73" s="106"/>
    </row>
    <row r="74" spans="1:19" s="58" customFormat="1" ht="1.5" hidden="1" customHeight="1">
      <c r="A74" s="59">
        <v>10</v>
      </c>
      <c r="B74" s="232" t="s">
        <v>83</v>
      </c>
      <c r="C74" s="232"/>
      <c r="D74" s="72" t="s">
        <v>84</v>
      </c>
      <c r="E74" s="72" t="str">
        <f>E73</f>
        <v>WILD GINGER</v>
      </c>
      <c r="F74" s="59" t="s">
        <v>10</v>
      </c>
      <c r="G74" s="73">
        <f>G73</f>
        <v>428</v>
      </c>
      <c r="H74" s="74">
        <v>0</v>
      </c>
      <c r="I74" s="61">
        <f>H74*G74</f>
        <v>0</v>
      </c>
      <c r="J74" s="65">
        <f>I74*5%</f>
        <v>0</v>
      </c>
      <c r="K74" s="65">
        <v>0</v>
      </c>
      <c r="L74" s="65">
        <v>0</v>
      </c>
      <c r="M74" s="112">
        <f>ROUNDUP(SUM(I74:L74),0)</f>
        <v>0</v>
      </c>
      <c r="N74" s="230" t="s">
        <v>100</v>
      </c>
      <c r="O74" s="231"/>
      <c r="P74" s="231"/>
      <c r="Q74" s="231"/>
      <c r="S74" s="106"/>
    </row>
    <row r="75" spans="1:19" s="79" customFormat="1" ht="76.900000000000006" customHeight="1" thickBot="1">
      <c r="B75" s="155" t="s">
        <v>21</v>
      </c>
      <c r="C75" s="150"/>
      <c r="D75" s="32"/>
      <c r="E75" s="32"/>
      <c r="F75" s="31"/>
      <c r="G75" s="33"/>
      <c r="H75" s="31"/>
      <c r="I75" s="31"/>
      <c r="J75" s="31"/>
      <c r="K75" s="31"/>
      <c r="L75" s="31"/>
      <c r="M75" s="31"/>
      <c r="N75" s="31"/>
      <c r="O75" s="31"/>
      <c r="P75" s="31"/>
      <c r="Q75" s="34"/>
      <c r="S75" s="101"/>
    </row>
    <row r="76" spans="1:19" s="43" customFormat="1" ht="72">
      <c r="A76" s="291" t="s">
        <v>22</v>
      </c>
      <c r="B76" s="292"/>
      <c r="C76" s="292"/>
      <c r="D76" s="292"/>
      <c r="E76" s="293"/>
      <c r="F76" s="47" t="s">
        <v>44</v>
      </c>
      <c r="G76" s="47" t="s">
        <v>23</v>
      </c>
      <c r="H76" s="289" t="s">
        <v>39</v>
      </c>
      <c r="I76" s="294"/>
      <c r="J76" s="48" t="s">
        <v>18</v>
      </c>
      <c r="K76" s="47" t="s">
        <v>45</v>
      </c>
      <c r="L76" s="47" t="s">
        <v>24</v>
      </c>
      <c r="M76" s="49" t="s">
        <v>25</v>
      </c>
      <c r="N76" s="49" t="s">
        <v>26</v>
      </c>
      <c r="O76" s="49" t="s">
        <v>27</v>
      </c>
      <c r="P76" s="289" t="s">
        <v>28</v>
      </c>
      <c r="Q76" s="290"/>
      <c r="S76" s="107"/>
    </row>
    <row r="77" spans="1:19" s="10" customFormat="1" ht="75.400000000000006" customHeight="1">
      <c r="A77" s="69">
        <f>ROW()-ROW($A$76)</f>
        <v>1</v>
      </c>
      <c r="B77" s="211" t="s">
        <v>108</v>
      </c>
      <c r="C77" s="211"/>
      <c r="D77" s="211"/>
      <c r="E77" s="211"/>
      <c r="F77" s="148" t="s">
        <v>142</v>
      </c>
      <c r="G77" s="148" t="s">
        <v>142</v>
      </c>
      <c r="H77" s="212" t="str">
        <f>$D$21</f>
        <v>BRIGHT WHITE</v>
      </c>
      <c r="I77" s="213"/>
      <c r="J77" s="64" t="s">
        <v>29</v>
      </c>
      <c r="K77" s="64">
        <f>+$Q$21</f>
        <v>3</v>
      </c>
      <c r="L77" s="71">
        <f>220/4500</f>
        <v>4.8888888888888891E-2</v>
      </c>
      <c r="M77" s="70">
        <f>K77*L77</f>
        <v>0.14666666666666667</v>
      </c>
      <c r="N77" s="70"/>
      <c r="O77" s="66">
        <f t="shared" ref="O77" si="58">ROUNDUP(N77+M77,0)</f>
        <v>1</v>
      </c>
      <c r="P77" s="214"/>
      <c r="Q77" s="215"/>
      <c r="S77" s="99"/>
    </row>
    <row r="78" spans="1:19" s="10" customFormat="1" ht="75.400000000000006" customHeight="1">
      <c r="A78" s="69">
        <f t="shared" ref="A78:A80" si="59">ROW()-ROW($A$76)</f>
        <v>2</v>
      </c>
      <c r="B78" s="211" t="s">
        <v>143</v>
      </c>
      <c r="C78" s="211"/>
      <c r="D78" s="211"/>
      <c r="E78" s="211"/>
      <c r="F78" s="148" t="s">
        <v>36</v>
      </c>
      <c r="G78" s="148" t="s">
        <v>36</v>
      </c>
      <c r="H78" s="212" t="str">
        <f t="shared" ref="H78:H80" si="60">$D$21</f>
        <v>BRIGHT WHITE</v>
      </c>
      <c r="I78" s="213"/>
      <c r="J78" s="64" t="s">
        <v>30</v>
      </c>
      <c r="K78" s="64">
        <f t="shared" ref="K78:K80" si="61">+$Q$21</f>
        <v>3</v>
      </c>
      <c r="L78" s="71">
        <v>1</v>
      </c>
      <c r="M78" s="70">
        <f t="shared" ref="M78" si="62">K78*L78</f>
        <v>3</v>
      </c>
      <c r="N78" s="70"/>
      <c r="O78" s="66">
        <f t="shared" ref="O78" si="63">ROUNDUP(N78+M78,0)</f>
        <v>3</v>
      </c>
      <c r="P78" s="214"/>
      <c r="Q78" s="215"/>
      <c r="S78" s="99"/>
    </row>
    <row r="79" spans="1:19" s="10" customFormat="1" ht="75.400000000000006" customHeight="1">
      <c r="A79" s="69">
        <f t="shared" si="59"/>
        <v>3</v>
      </c>
      <c r="B79" s="211" t="s">
        <v>198</v>
      </c>
      <c r="C79" s="211"/>
      <c r="D79" s="211"/>
      <c r="E79" s="211"/>
      <c r="F79" s="148" t="s">
        <v>36</v>
      </c>
      <c r="G79" s="148" t="s">
        <v>36</v>
      </c>
      <c r="H79" s="212" t="str">
        <f t="shared" si="60"/>
        <v>BRIGHT WHITE</v>
      </c>
      <c r="I79" s="213"/>
      <c r="J79" s="64" t="s">
        <v>30</v>
      </c>
      <c r="K79" s="64">
        <f t="shared" si="61"/>
        <v>3</v>
      </c>
      <c r="L79" s="71">
        <v>1</v>
      </c>
      <c r="M79" s="70">
        <f t="shared" ref="M79" si="64">K79*L79</f>
        <v>3</v>
      </c>
      <c r="N79" s="70"/>
      <c r="O79" s="66">
        <f t="shared" ref="O79" si="65">ROUNDUP(N79+M79,0)</f>
        <v>3</v>
      </c>
      <c r="P79" s="214"/>
      <c r="Q79" s="215"/>
      <c r="S79" s="99"/>
    </row>
    <row r="80" spans="1:19" s="10" customFormat="1" ht="75.400000000000006" customHeight="1">
      <c r="A80" s="69">
        <f t="shared" si="59"/>
        <v>4</v>
      </c>
      <c r="B80" s="211" t="s">
        <v>133</v>
      </c>
      <c r="C80" s="211"/>
      <c r="D80" s="211"/>
      <c r="E80" s="211"/>
      <c r="F80" s="148" t="s">
        <v>36</v>
      </c>
      <c r="G80" s="148" t="s">
        <v>36</v>
      </c>
      <c r="H80" s="212" t="str">
        <f t="shared" si="60"/>
        <v>BRIGHT WHITE</v>
      </c>
      <c r="I80" s="213"/>
      <c r="J80" s="64" t="s">
        <v>30</v>
      </c>
      <c r="K80" s="64">
        <f t="shared" si="61"/>
        <v>3</v>
      </c>
      <c r="L80" s="71">
        <v>1</v>
      </c>
      <c r="M80" s="70">
        <f t="shared" ref="M80" si="66">K80*L80</f>
        <v>3</v>
      </c>
      <c r="N80" s="70"/>
      <c r="O80" s="66">
        <f t="shared" ref="O80" si="67">ROUNDUP(N80+M80,0)</f>
        <v>3</v>
      </c>
      <c r="P80" s="214"/>
      <c r="Q80" s="215"/>
      <c r="S80" s="99"/>
    </row>
    <row r="81" spans="1:19 16384:16384" s="79" customFormat="1" ht="76.900000000000006" hidden="1" customHeight="1">
      <c r="B81" s="155" t="s">
        <v>60</v>
      </c>
      <c r="C81" s="150"/>
      <c r="D81" s="32"/>
      <c r="E81" s="32"/>
      <c r="F81" s="31"/>
      <c r="G81" s="33"/>
      <c r="H81" s="31"/>
      <c r="I81" s="31"/>
      <c r="J81" s="31"/>
      <c r="K81" s="31"/>
      <c r="L81" s="31"/>
      <c r="M81" s="31"/>
      <c r="N81" s="31"/>
      <c r="O81" s="31"/>
      <c r="P81" s="31"/>
      <c r="Q81" s="34"/>
      <c r="S81" s="101"/>
    </row>
    <row r="82" spans="1:19 16384:16384" s="43" customFormat="1" ht="72" hidden="1">
      <c r="A82" s="238" t="s">
        <v>22</v>
      </c>
      <c r="B82" s="238"/>
      <c r="C82" s="238"/>
      <c r="D82" s="238"/>
      <c r="E82" s="238"/>
      <c r="F82" s="67" t="s">
        <v>44</v>
      </c>
      <c r="G82" s="67" t="s">
        <v>23</v>
      </c>
      <c r="H82" s="287" t="s">
        <v>39</v>
      </c>
      <c r="I82" s="288"/>
      <c r="J82" s="68" t="s">
        <v>18</v>
      </c>
      <c r="K82" s="67" t="s">
        <v>45</v>
      </c>
      <c r="L82" s="67" t="s">
        <v>24</v>
      </c>
      <c r="M82" s="67" t="s">
        <v>25</v>
      </c>
      <c r="N82" s="67" t="s">
        <v>26</v>
      </c>
      <c r="O82" s="67" t="s">
        <v>27</v>
      </c>
      <c r="P82" s="235" t="s">
        <v>28</v>
      </c>
      <c r="Q82" s="235"/>
      <c r="S82" s="107"/>
    </row>
    <row r="83" spans="1:19 16384:16384" s="36" customFormat="1" ht="73.5" hidden="1" customHeight="1">
      <c r="A83" s="69">
        <f>ROW()-ROW($A$82)</f>
        <v>1</v>
      </c>
      <c r="B83" s="221" t="s">
        <v>116</v>
      </c>
      <c r="C83" s="222"/>
      <c r="D83" s="222"/>
      <c r="E83" s="223"/>
      <c r="F83" s="113" t="s">
        <v>37</v>
      </c>
      <c r="G83" s="62"/>
      <c r="H83" s="212" t="str">
        <f t="shared" ref="H83:H91" si="68">$D$21</f>
        <v>BRIGHT WHITE</v>
      </c>
      <c r="I83" s="213"/>
      <c r="J83" s="64" t="s">
        <v>117</v>
      </c>
      <c r="K83" s="64">
        <f>+$Q$21</f>
        <v>3</v>
      </c>
      <c r="L83" s="64">
        <v>1</v>
      </c>
      <c r="M83" s="64">
        <f t="shared" ref="M83:M91" si="69">K83*L83</f>
        <v>3</v>
      </c>
      <c r="N83" s="70"/>
      <c r="O83" s="66">
        <f t="shared" ref="O83:O91" si="70">ROUNDUP(N83+M83,0)</f>
        <v>3</v>
      </c>
      <c r="P83" s="225" t="s">
        <v>119</v>
      </c>
      <c r="Q83" s="226"/>
      <c r="S83" s="105"/>
    </row>
    <row r="84" spans="1:19 16384:16384" s="36" customFormat="1" ht="73.5" hidden="1" customHeight="1">
      <c r="A84" s="69">
        <f t="shared" ref="A84:A91" si="71">ROW()-ROW($A$82)</f>
        <v>2</v>
      </c>
      <c r="B84" s="221" t="s">
        <v>120</v>
      </c>
      <c r="C84" s="222"/>
      <c r="D84" s="222"/>
      <c r="E84" s="223"/>
      <c r="F84" s="62" t="s">
        <v>121</v>
      </c>
      <c r="G84" s="62"/>
      <c r="H84" s="212" t="str">
        <f t="shared" si="68"/>
        <v>BRIGHT WHITE</v>
      </c>
      <c r="I84" s="213"/>
      <c r="J84" s="64" t="s">
        <v>30</v>
      </c>
      <c r="K84" s="64">
        <f t="shared" ref="K84" si="72">+$Q$21</f>
        <v>3</v>
      </c>
      <c r="L84" s="64">
        <v>1</v>
      </c>
      <c r="M84" s="64">
        <f t="shared" si="69"/>
        <v>3</v>
      </c>
      <c r="N84" s="70"/>
      <c r="O84" s="66">
        <f t="shared" si="70"/>
        <v>3</v>
      </c>
      <c r="P84" s="225" t="s">
        <v>118</v>
      </c>
      <c r="Q84" s="217"/>
      <c r="S84" s="105"/>
    </row>
    <row r="85" spans="1:19 16384:16384" s="36" customFormat="1" ht="73.5" hidden="1" customHeight="1">
      <c r="A85" s="69">
        <f t="shared" si="71"/>
        <v>3</v>
      </c>
      <c r="B85" s="221" t="s">
        <v>127</v>
      </c>
      <c r="C85" s="222"/>
      <c r="D85" s="222"/>
      <c r="E85" s="223"/>
      <c r="F85" s="62" t="s">
        <v>121</v>
      </c>
      <c r="G85" s="62"/>
      <c r="H85" s="212" t="str">
        <f t="shared" si="68"/>
        <v>BRIGHT WHITE</v>
      </c>
      <c r="I85" s="213"/>
      <c r="J85" s="64" t="s">
        <v>30</v>
      </c>
      <c r="K85" s="64">
        <f t="shared" ref="K85:K86" si="73">+$Q$21</f>
        <v>3</v>
      </c>
      <c r="L85" s="64">
        <v>1</v>
      </c>
      <c r="M85" s="64">
        <f t="shared" si="69"/>
        <v>3</v>
      </c>
      <c r="N85" s="70"/>
      <c r="O85" s="66">
        <f t="shared" si="70"/>
        <v>3</v>
      </c>
      <c r="P85" s="225" t="s">
        <v>118</v>
      </c>
      <c r="Q85" s="217"/>
      <c r="S85" s="105"/>
    </row>
    <row r="86" spans="1:19 16384:16384" s="36" customFormat="1" ht="73.5" hidden="1" customHeight="1">
      <c r="A86" s="69">
        <f t="shared" si="71"/>
        <v>4</v>
      </c>
      <c r="B86" s="221" t="s">
        <v>122</v>
      </c>
      <c r="C86" s="222"/>
      <c r="D86" s="222"/>
      <c r="E86" s="223"/>
      <c r="F86" s="62" t="s">
        <v>36</v>
      </c>
      <c r="G86" s="62"/>
      <c r="H86" s="212" t="str">
        <f t="shared" si="68"/>
        <v>BRIGHT WHITE</v>
      </c>
      <c r="I86" s="213"/>
      <c r="J86" s="64" t="s">
        <v>30</v>
      </c>
      <c r="K86" s="64">
        <f t="shared" si="73"/>
        <v>3</v>
      </c>
      <c r="L86" s="64">
        <v>1</v>
      </c>
      <c r="M86" s="64">
        <f t="shared" ref="M86" si="74">K86*L86</f>
        <v>3</v>
      </c>
      <c r="N86" s="70"/>
      <c r="O86" s="66">
        <f t="shared" ref="O86" si="75">ROUNDUP(N86+M86,0)</f>
        <v>3</v>
      </c>
      <c r="P86" s="225" t="s">
        <v>123</v>
      </c>
      <c r="Q86" s="226"/>
      <c r="S86" s="105"/>
    </row>
    <row r="87" spans="1:19 16384:16384" s="36" customFormat="1" ht="73.5" hidden="1" customHeight="1">
      <c r="A87" s="69">
        <f t="shared" si="71"/>
        <v>5</v>
      </c>
      <c r="B87" s="221" t="s">
        <v>124</v>
      </c>
      <c r="C87" s="222"/>
      <c r="D87" s="222"/>
      <c r="E87" s="223"/>
      <c r="F87" s="62" t="s">
        <v>74</v>
      </c>
      <c r="G87" s="62"/>
      <c r="H87" s="212" t="str">
        <f t="shared" si="68"/>
        <v>BRIGHT WHITE</v>
      </c>
      <c r="I87" s="213"/>
      <c r="J87" s="64" t="s">
        <v>30</v>
      </c>
      <c r="K87" s="64">
        <f t="shared" ref="K87:K89" si="76">+$Q$21</f>
        <v>3</v>
      </c>
      <c r="L87" s="64">
        <v>1</v>
      </c>
      <c r="M87" s="64">
        <f t="shared" si="69"/>
        <v>3</v>
      </c>
      <c r="N87" s="70"/>
      <c r="O87" s="66">
        <f t="shared" si="70"/>
        <v>3</v>
      </c>
      <c r="P87" s="216" t="s">
        <v>125</v>
      </c>
      <c r="Q87" s="217"/>
      <c r="S87" s="105"/>
    </row>
    <row r="88" spans="1:19 16384:16384" s="36" customFormat="1" ht="73.5" hidden="1" customHeight="1">
      <c r="A88" s="69">
        <f t="shared" si="71"/>
        <v>6</v>
      </c>
      <c r="B88" s="224" t="s">
        <v>88</v>
      </c>
      <c r="C88" s="224"/>
      <c r="D88" s="224"/>
      <c r="E88" s="224"/>
      <c r="F88" s="62" t="s">
        <v>36</v>
      </c>
      <c r="G88" s="62"/>
      <c r="H88" s="212" t="str">
        <f t="shared" si="68"/>
        <v>BRIGHT WHITE</v>
      </c>
      <c r="I88" s="213"/>
      <c r="J88" s="64" t="s">
        <v>30</v>
      </c>
      <c r="K88" s="64">
        <f t="shared" si="76"/>
        <v>3</v>
      </c>
      <c r="L88" s="64">
        <v>1</v>
      </c>
      <c r="M88" s="64">
        <f t="shared" si="69"/>
        <v>3</v>
      </c>
      <c r="N88" s="70"/>
      <c r="O88" s="66">
        <f t="shared" si="70"/>
        <v>3</v>
      </c>
      <c r="P88" s="215"/>
      <c r="Q88" s="215"/>
      <c r="S88" s="105"/>
    </row>
    <row r="89" spans="1:19 16384:16384" s="36" customFormat="1" ht="73.5" hidden="1" customHeight="1">
      <c r="A89" s="69">
        <f t="shared" si="71"/>
        <v>7</v>
      </c>
      <c r="B89" s="224" t="s">
        <v>89</v>
      </c>
      <c r="C89" s="224"/>
      <c r="D89" s="224"/>
      <c r="E89" s="224"/>
      <c r="F89" s="62" t="s">
        <v>74</v>
      </c>
      <c r="G89" s="62"/>
      <c r="H89" s="212" t="str">
        <f t="shared" si="68"/>
        <v>BRIGHT WHITE</v>
      </c>
      <c r="I89" s="213"/>
      <c r="J89" s="64" t="s">
        <v>30</v>
      </c>
      <c r="K89" s="64">
        <f t="shared" si="76"/>
        <v>3</v>
      </c>
      <c r="L89" s="71">
        <f>1/18</f>
        <v>5.5555555555555552E-2</v>
      </c>
      <c r="M89" s="64">
        <f t="shared" si="69"/>
        <v>0.16666666666666666</v>
      </c>
      <c r="N89" s="70"/>
      <c r="O89" s="66">
        <f t="shared" si="70"/>
        <v>1</v>
      </c>
      <c r="P89" s="215"/>
      <c r="Q89" s="215"/>
      <c r="S89" s="105"/>
    </row>
    <row r="90" spans="1:19 16384:16384" s="36" customFormat="1" ht="73.5" hidden="1" customHeight="1">
      <c r="A90" s="69">
        <f t="shared" si="71"/>
        <v>8</v>
      </c>
      <c r="B90" s="221" t="s">
        <v>82</v>
      </c>
      <c r="C90" s="222"/>
      <c r="D90" s="222"/>
      <c r="E90" s="223"/>
      <c r="F90" s="62" t="s">
        <v>50</v>
      </c>
      <c r="G90" s="62"/>
      <c r="H90" s="212" t="str">
        <f t="shared" si="68"/>
        <v>BRIGHT WHITE</v>
      </c>
      <c r="I90" s="213"/>
      <c r="J90" s="64" t="s">
        <v>30</v>
      </c>
      <c r="K90" s="64">
        <f t="shared" ref="K90" si="77">+$Q$21</f>
        <v>3</v>
      </c>
      <c r="L90" s="71">
        <f>1/58</f>
        <v>1.7241379310344827E-2</v>
      </c>
      <c r="M90" s="64">
        <f t="shared" si="69"/>
        <v>5.1724137931034482E-2</v>
      </c>
      <c r="N90" s="70"/>
      <c r="O90" s="66">
        <f t="shared" si="70"/>
        <v>1</v>
      </c>
      <c r="P90" s="216"/>
      <c r="Q90" s="217"/>
      <c r="S90" s="105"/>
      <c r="XFD90" s="36">
        <f>SUM(A90:XFC90)</f>
        <v>12.068965517241379</v>
      </c>
    </row>
    <row r="91" spans="1:19 16384:16384" s="36" customFormat="1" ht="73.5" hidden="1" customHeight="1">
      <c r="A91" s="69">
        <f t="shared" si="71"/>
        <v>9</v>
      </c>
      <c r="B91" s="221" t="s">
        <v>75</v>
      </c>
      <c r="C91" s="222"/>
      <c r="D91" s="222"/>
      <c r="E91" s="223"/>
      <c r="F91" s="62" t="s">
        <v>50</v>
      </c>
      <c r="G91" s="62"/>
      <c r="H91" s="212" t="str">
        <f t="shared" si="68"/>
        <v>BRIGHT WHITE</v>
      </c>
      <c r="I91" s="213"/>
      <c r="J91" s="64" t="s">
        <v>30</v>
      </c>
      <c r="K91" s="64">
        <f t="shared" ref="K91" si="78">+$Q$21</f>
        <v>3</v>
      </c>
      <c r="L91" s="71">
        <f>L90*2</f>
        <v>3.4482758620689655E-2</v>
      </c>
      <c r="M91" s="64">
        <f t="shared" si="69"/>
        <v>0.10344827586206896</v>
      </c>
      <c r="N91" s="70"/>
      <c r="O91" s="66">
        <f t="shared" si="70"/>
        <v>1</v>
      </c>
      <c r="P91" s="216"/>
      <c r="Q91" s="217"/>
      <c r="S91" s="105"/>
    </row>
    <row r="92" spans="1:19 16384:16384" s="10" customFormat="1" ht="33">
      <c r="A92" s="50"/>
      <c r="B92" s="50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S92" s="99"/>
    </row>
    <row r="93" spans="1:19 16384:16384" s="79" customFormat="1" ht="67.150000000000006" customHeight="1">
      <c r="B93" s="155" t="s">
        <v>61</v>
      </c>
      <c r="C93" s="150"/>
      <c r="D93" s="32"/>
      <c r="E93" s="32"/>
      <c r="F93" s="31"/>
      <c r="G93" s="33"/>
      <c r="H93" s="31"/>
      <c r="I93" s="31"/>
      <c r="J93" s="155" t="s">
        <v>31</v>
      </c>
      <c r="K93" s="31"/>
      <c r="L93" s="31"/>
      <c r="M93" s="31"/>
      <c r="N93" s="31"/>
      <c r="O93" s="31"/>
      <c r="P93" s="31"/>
      <c r="Q93" s="34"/>
      <c r="S93" s="101"/>
    </row>
    <row r="94" spans="1:19 16384:16384" s="163" customFormat="1" ht="123.75" customHeight="1">
      <c r="A94" s="163">
        <v>1</v>
      </c>
      <c r="B94" s="165" t="s">
        <v>135</v>
      </c>
      <c r="C94" s="229" t="s">
        <v>199</v>
      </c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S94" s="164"/>
    </row>
    <row r="95" spans="1:19 16384:16384" s="166" customFormat="1" ht="49.5" hidden="1" customHeight="1">
      <c r="A95" s="163"/>
      <c r="B95" s="218" t="s">
        <v>46</v>
      </c>
      <c r="C95" s="219"/>
      <c r="D95" s="219"/>
      <c r="E95" s="219"/>
      <c r="F95" s="219"/>
      <c r="G95" s="219"/>
      <c r="H95" s="219"/>
      <c r="I95" s="220"/>
      <c r="J95" s="161"/>
      <c r="K95" s="162"/>
      <c r="L95" s="162"/>
      <c r="M95" s="161"/>
      <c r="N95" s="161"/>
      <c r="O95" s="161"/>
      <c r="P95" s="161"/>
      <c r="Q95" s="161"/>
      <c r="S95" s="167"/>
    </row>
    <row r="96" spans="1:19 16384:16384" s="166" customFormat="1" ht="49.5" hidden="1" customHeight="1">
      <c r="A96" s="163"/>
      <c r="B96" s="283" t="s">
        <v>39</v>
      </c>
      <c r="C96" s="284"/>
      <c r="D96" s="265" t="s">
        <v>86</v>
      </c>
      <c r="E96" s="266"/>
      <c r="F96" s="266"/>
      <c r="G96" s="266"/>
      <c r="H96" s="266"/>
      <c r="I96" s="267"/>
      <c r="J96" s="161"/>
      <c r="K96" s="161"/>
      <c r="L96" s="161"/>
      <c r="M96" s="161"/>
      <c r="N96" s="161"/>
      <c r="O96" s="161"/>
      <c r="P96" s="161"/>
      <c r="Q96" s="161"/>
      <c r="S96" s="167"/>
    </row>
    <row r="97" spans="1:19" s="166" customFormat="1" ht="168.75" hidden="1" customHeight="1">
      <c r="A97" s="163"/>
      <c r="B97" s="282" t="str">
        <f>$D$21</f>
        <v>BRIGHT WHITE</v>
      </c>
      <c r="C97" s="282"/>
      <c r="D97" s="268" t="s">
        <v>144</v>
      </c>
      <c r="E97" s="269"/>
      <c r="F97" s="269"/>
      <c r="G97" s="269"/>
      <c r="H97" s="269"/>
      <c r="I97" s="270"/>
      <c r="J97" s="161"/>
      <c r="K97" s="161"/>
      <c r="L97" s="161"/>
      <c r="M97" s="161"/>
      <c r="N97" s="161"/>
      <c r="O97" s="161"/>
      <c r="S97" s="167"/>
    </row>
    <row r="98" spans="1:19" s="168" customFormat="1" ht="82.5" hidden="1" customHeight="1">
      <c r="A98" s="160"/>
      <c r="B98" s="218" t="s">
        <v>109</v>
      </c>
      <c r="C98" s="219"/>
      <c r="D98" s="285"/>
      <c r="E98" s="285"/>
      <c r="F98" s="285"/>
      <c r="G98" s="285"/>
      <c r="H98" s="285"/>
      <c r="I98" s="286"/>
      <c r="J98" s="162"/>
      <c r="K98" s="162"/>
      <c r="L98" s="162"/>
      <c r="M98" s="161"/>
      <c r="N98" s="162"/>
      <c r="O98" s="162"/>
      <c r="S98" s="169"/>
    </row>
    <row r="99" spans="1:19" s="166" customFormat="1" ht="91.5" hidden="1" customHeight="1">
      <c r="A99" s="163"/>
      <c r="B99" s="271"/>
      <c r="C99" s="272"/>
      <c r="D99" s="170" t="s">
        <v>81</v>
      </c>
      <c r="E99" s="170" t="s">
        <v>55</v>
      </c>
      <c r="F99" s="170" t="s">
        <v>10</v>
      </c>
      <c r="G99" s="170" t="s">
        <v>52</v>
      </c>
      <c r="H99" s="170" t="s">
        <v>53</v>
      </c>
      <c r="I99" s="170" t="s">
        <v>54</v>
      </c>
      <c r="J99" s="161"/>
      <c r="K99" s="161"/>
      <c r="L99" s="161"/>
      <c r="M99" s="161"/>
      <c r="N99" s="161"/>
      <c r="O99" s="161"/>
      <c r="S99" s="167"/>
    </row>
    <row r="100" spans="1:19" s="166" customFormat="1" ht="258.75" hidden="1" customHeight="1">
      <c r="A100" s="163"/>
      <c r="B100" s="227" t="s">
        <v>201</v>
      </c>
      <c r="C100" s="228"/>
      <c r="D100" s="171" t="s">
        <v>114</v>
      </c>
      <c r="E100" s="171" t="s">
        <v>114</v>
      </c>
      <c r="F100" s="171" t="s">
        <v>145</v>
      </c>
      <c r="G100" s="171" t="s">
        <v>114</v>
      </c>
      <c r="H100" s="171" t="s">
        <v>114</v>
      </c>
      <c r="I100" s="171" t="s">
        <v>114</v>
      </c>
      <c r="J100" s="161"/>
      <c r="K100" s="161"/>
      <c r="L100" s="161"/>
      <c r="M100" s="161"/>
      <c r="N100" s="161"/>
      <c r="O100" s="161"/>
      <c r="S100" s="167"/>
    </row>
    <row r="101" spans="1:19" s="166" customFormat="1" ht="258.75" hidden="1" customHeight="1">
      <c r="A101" s="163"/>
      <c r="B101" s="227" t="s">
        <v>202</v>
      </c>
      <c r="C101" s="228"/>
      <c r="D101" s="171" t="s">
        <v>114</v>
      </c>
      <c r="E101" s="171" t="s">
        <v>114</v>
      </c>
      <c r="F101" s="171" t="s">
        <v>146</v>
      </c>
      <c r="G101" s="171" t="s">
        <v>114</v>
      </c>
      <c r="H101" s="171" t="s">
        <v>114</v>
      </c>
      <c r="I101" s="171" t="s">
        <v>114</v>
      </c>
      <c r="J101" s="161"/>
      <c r="K101" s="161"/>
      <c r="L101" s="161"/>
      <c r="M101" s="161"/>
      <c r="N101" s="161"/>
      <c r="O101" s="161"/>
      <c r="S101" s="167"/>
    </row>
    <row r="102" spans="1:19" s="166" customFormat="1" ht="81" hidden="1">
      <c r="S102" s="167"/>
    </row>
    <row r="103" spans="1:19" s="166" customFormat="1" ht="12.75" customHeight="1">
      <c r="A103" s="163"/>
      <c r="B103" s="163"/>
      <c r="C103" s="163"/>
      <c r="D103" s="163"/>
      <c r="E103" s="163"/>
      <c r="F103" s="163"/>
      <c r="G103" s="163"/>
      <c r="H103" s="163"/>
      <c r="I103" s="163"/>
      <c r="J103" s="161"/>
      <c r="K103" s="161"/>
      <c r="L103" s="161"/>
      <c r="M103" s="161"/>
      <c r="N103" s="161"/>
      <c r="O103" s="161"/>
      <c r="P103" s="161"/>
      <c r="Q103" s="161"/>
      <c r="S103" s="167"/>
    </row>
    <row r="104" spans="1:19" s="163" customFormat="1" ht="92.25" customHeight="1">
      <c r="A104" s="160">
        <v>2</v>
      </c>
      <c r="B104" s="165" t="s">
        <v>126</v>
      </c>
      <c r="C104" s="160" t="s">
        <v>200</v>
      </c>
      <c r="D104" s="160"/>
      <c r="E104" s="160"/>
      <c r="F104" s="160"/>
      <c r="G104" s="161"/>
      <c r="H104" s="161"/>
      <c r="I104" s="161"/>
      <c r="J104" s="161"/>
      <c r="K104" s="162"/>
      <c r="L104" s="162"/>
      <c r="M104" s="161"/>
      <c r="N104" s="161"/>
      <c r="O104" s="161"/>
      <c r="P104" s="161"/>
      <c r="Q104" s="161"/>
      <c r="S104" s="164"/>
    </row>
    <row r="105" spans="1:19" s="166" customFormat="1" ht="65.25" hidden="1" customHeight="1">
      <c r="A105" s="163"/>
      <c r="B105" s="218" t="s">
        <v>46</v>
      </c>
      <c r="C105" s="219"/>
      <c r="D105" s="219"/>
      <c r="E105" s="219"/>
      <c r="F105" s="219"/>
      <c r="G105" s="219"/>
      <c r="H105" s="219"/>
      <c r="I105" s="220"/>
      <c r="J105" s="161"/>
      <c r="K105" s="162"/>
      <c r="L105" s="162"/>
      <c r="M105" s="161"/>
      <c r="N105" s="161"/>
      <c r="O105" s="161"/>
      <c r="P105" s="161"/>
      <c r="Q105" s="161"/>
      <c r="S105" s="167"/>
    </row>
    <row r="106" spans="1:19" s="166" customFormat="1" ht="63" hidden="1" customHeight="1">
      <c r="A106" s="163"/>
      <c r="B106" s="283" t="s">
        <v>39</v>
      </c>
      <c r="C106" s="284"/>
      <c r="D106" s="265" t="s">
        <v>64</v>
      </c>
      <c r="E106" s="266"/>
      <c r="F106" s="266"/>
      <c r="G106" s="266"/>
      <c r="H106" s="266"/>
      <c r="I106" s="267"/>
      <c r="J106" s="161"/>
      <c r="K106" s="161"/>
      <c r="L106" s="161"/>
      <c r="M106" s="161"/>
      <c r="N106" s="161"/>
      <c r="O106" s="161"/>
      <c r="P106" s="161"/>
      <c r="Q106" s="161"/>
      <c r="S106" s="167"/>
    </row>
    <row r="107" spans="1:19" s="166" customFormat="1" ht="94.5" hidden="1" customHeight="1">
      <c r="A107" s="163"/>
      <c r="B107" s="282" t="str">
        <f>$D$21</f>
        <v>BRIGHT WHITE</v>
      </c>
      <c r="C107" s="282" t="str">
        <f t="shared" ref="C107" si="79">$E$58</f>
        <v>BRIGHT WHITE</v>
      </c>
      <c r="D107" s="268" t="s">
        <v>147</v>
      </c>
      <c r="E107" s="269"/>
      <c r="F107" s="269"/>
      <c r="G107" s="269"/>
      <c r="H107" s="269"/>
      <c r="I107" s="270"/>
      <c r="J107" s="161"/>
      <c r="K107" s="161"/>
      <c r="L107" s="161"/>
      <c r="M107" s="161"/>
      <c r="N107" s="161"/>
      <c r="O107" s="161"/>
      <c r="S107" s="167"/>
    </row>
    <row r="108" spans="1:19" s="166" customFormat="1" ht="54" hidden="1" customHeight="1">
      <c r="A108" s="163"/>
      <c r="B108" s="172"/>
      <c r="C108" s="173"/>
      <c r="D108" s="174"/>
      <c r="E108" s="175"/>
      <c r="F108" s="175"/>
      <c r="G108" s="175"/>
      <c r="H108" s="175"/>
      <c r="I108" s="176"/>
      <c r="J108" s="161"/>
      <c r="K108" s="161"/>
      <c r="L108" s="161"/>
      <c r="M108" s="161"/>
      <c r="N108" s="161"/>
      <c r="O108" s="161"/>
      <c r="S108" s="167"/>
    </row>
    <row r="109" spans="1:19" s="166" customFormat="1" ht="59.25" hidden="1" customHeight="1">
      <c r="A109" s="163"/>
      <c r="B109" s="218" t="s">
        <v>65</v>
      </c>
      <c r="C109" s="219"/>
      <c r="D109" s="219"/>
      <c r="E109" s="219"/>
      <c r="F109" s="219"/>
      <c r="G109" s="219"/>
      <c r="H109" s="219"/>
      <c r="I109" s="220"/>
      <c r="J109" s="161"/>
      <c r="K109" s="161"/>
      <c r="L109" s="161"/>
      <c r="S109" s="167"/>
    </row>
    <row r="110" spans="1:19" s="166" customFormat="1" ht="56.25" hidden="1" customHeight="1">
      <c r="A110" s="163"/>
      <c r="B110" s="274"/>
      <c r="C110" s="275"/>
      <c r="D110" s="170" t="s">
        <v>81</v>
      </c>
      <c r="E110" s="170" t="s">
        <v>55</v>
      </c>
      <c r="F110" s="170" t="s">
        <v>10</v>
      </c>
      <c r="G110" s="170" t="s">
        <v>52</v>
      </c>
      <c r="H110" s="170" t="s">
        <v>53</v>
      </c>
      <c r="I110" s="170" t="s">
        <v>54</v>
      </c>
      <c r="J110" s="161"/>
      <c r="S110" s="167"/>
    </row>
    <row r="111" spans="1:19" s="166" customFormat="1" ht="232.5" hidden="1" customHeight="1">
      <c r="A111" s="163"/>
      <c r="B111" s="279" t="s">
        <v>148</v>
      </c>
      <c r="C111" s="279"/>
      <c r="D111" s="171" t="s">
        <v>114</v>
      </c>
      <c r="E111" s="171" t="s">
        <v>114</v>
      </c>
      <c r="F111" s="171" t="s">
        <v>149</v>
      </c>
      <c r="G111" s="171" t="s">
        <v>114</v>
      </c>
      <c r="H111" s="171" t="s">
        <v>114</v>
      </c>
      <c r="I111" s="171" t="s">
        <v>114</v>
      </c>
      <c r="J111" s="161"/>
      <c r="S111" s="167"/>
    </row>
    <row r="112" spans="1:19" s="166" customFormat="1" ht="232.5" hidden="1" customHeight="1">
      <c r="A112" s="163"/>
      <c r="B112" s="279" t="s">
        <v>151</v>
      </c>
      <c r="C112" s="279"/>
      <c r="D112" s="171" t="s">
        <v>114</v>
      </c>
      <c r="E112" s="171" t="s">
        <v>114</v>
      </c>
      <c r="F112" s="171" t="s">
        <v>150</v>
      </c>
      <c r="G112" s="171" t="s">
        <v>114</v>
      </c>
      <c r="H112" s="171" t="s">
        <v>114</v>
      </c>
      <c r="I112" s="171" t="s">
        <v>114</v>
      </c>
      <c r="J112" s="161"/>
      <c r="S112" s="167"/>
    </row>
    <row r="113" spans="1:19" s="166" customFormat="1" ht="232.5" hidden="1" customHeight="1">
      <c r="A113" s="163"/>
      <c r="B113" s="279" t="s">
        <v>152</v>
      </c>
      <c r="C113" s="279"/>
      <c r="D113" s="171" t="s">
        <v>114</v>
      </c>
      <c r="E113" s="171" t="s">
        <v>114</v>
      </c>
      <c r="F113" s="171" t="s">
        <v>153</v>
      </c>
      <c r="G113" s="171" t="s">
        <v>114</v>
      </c>
      <c r="H113" s="171" t="s">
        <v>114</v>
      </c>
      <c r="I113" s="171" t="s">
        <v>114</v>
      </c>
      <c r="J113" s="161"/>
      <c r="S113" s="167"/>
    </row>
    <row r="114" spans="1:19" s="166" customFormat="1" ht="232.5" hidden="1" customHeight="1">
      <c r="A114" s="163"/>
      <c r="B114" s="279" t="s">
        <v>154</v>
      </c>
      <c r="C114" s="279"/>
      <c r="D114" s="171" t="s">
        <v>114</v>
      </c>
      <c r="E114" s="171" t="s">
        <v>114</v>
      </c>
      <c r="F114" s="171" t="s">
        <v>155</v>
      </c>
      <c r="G114" s="171" t="s">
        <v>114</v>
      </c>
      <c r="H114" s="171" t="s">
        <v>114</v>
      </c>
      <c r="I114" s="171" t="s">
        <v>114</v>
      </c>
      <c r="J114" s="161"/>
      <c r="S114" s="167"/>
    </row>
    <row r="115" spans="1:19" s="166" customFormat="1" ht="232.5" hidden="1" customHeight="1">
      <c r="A115" s="163"/>
      <c r="B115" s="279" t="s">
        <v>156</v>
      </c>
      <c r="C115" s="279"/>
      <c r="D115" s="171" t="s">
        <v>114</v>
      </c>
      <c r="E115" s="171" t="s">
        <v>114</v>
      </c>
      <c r="F115" s="171" t="s">
        <v>134</v>
      </c>
      <c r="G115" s="171" t="s">
        <v>114</v>
      </c>
      <c r="H115" s="171" t="s">
        <v>114</v>
      </c>
      <c r="I115" s="171" t="s">
        <v>114</v>
      </c>
      <c r="J115" s="161"/>
      <c r="S115" s="167"/>
    </row>
    <row r="116" spans="1:19" s="166" customFormat="1" ht="232.5" hidden="1" customHeight="1">
      <c r="A116" s="163"/>
      <c r="B116" s="279" t="s">
        <v>189</v>
      </c>
      <c r="C116" s="279"/>
      <c r="D116" s="171" t="s">
        <v>114</v>
      </c>
      <c r="E116" s="171" t="s">
        <v>114</v>
      </c>
      <c r="F116" s="171" t="s">
        <v>190</v>
      </c>
      <c r="G116" s="171" t="s">
        <v>114</v>
      </c>
      <c r="H116" s="171" t="s">
        <v>114</v>
      </c>
      <c r="I116" s="171" t="s">
        <v>114</v>
      </c>
      <c r="J116" s="161"/>
      <c r="S116" s="167"/>
    </row>
    <row r="117" spans="1:19" s="166" customFormat="1" ht="232.5" hidden="1" customHeight="1">
      <c r="A117" s="163"/>
      <c r="B117" s="279" t="s">
        <v>191</v>
      </c>
      <c r="C117" s="279"/>
      <c r="D117" s="171" t="s">
        <v>114</v>
      </c>
      <c r="E117" s="171" t="s">
        <v>114</v>
      </c>
      <c r="F117" s="171" t="s">
        <v>149</v>
      </c>
      <c r="G117" s="171" t="s">
        <v>114</v>
      </c>
      <c r="H117" s="171" t="s">
        <v>114</v>
      </c>
      <c r="I117" s="171" t="s">
        <v>114</v>
      </c>
      <c r="J117" s="161"/>
      <c r="S117" s="167"/>
    </row>
    <row r="118" spans="1:19" s="163" customFormat="1" ht="74.25" customHeight="1">
      <c r="A118" s="160">
        <v>3</v>
      </c>
      <c r="B118" s="165" t="s">
        <v>203</v>
      </c>
      <c r="C118" s="168" t="s">
        <v>131</v>
      </c>
      <c r="D118" s="168"/>
      <c r="E118" s="168"/>
      <c r="F118" s="168"/>
      <c r="G118" s="161"/>
      <c r="H118" s="161"/>
      <c r="I118" s="161"/>
      <c r="J118" s="161"/>
      <c r="K118" s="162"/>
      <c r="L118" s="162"/>
      <c r="M118" s="161"/>
      <c r="N118" s="161"/>
      <c r="O118" s="161"/>
      <c r="P118" s="161"/>
      <c r="Q118" s="161"/>
      <c r="S118" s="164"/>
    </row>
    <row r="119" spans="1:19" s="10" customFormat="1" ht="101.25" hidden="1" customHeight="1">
      <c r="A119" s="50"/>
      <c r="B119" s="280" t="s">
        <v>39</v>
      </c>
      <c r="C119" s="281"/>
      <c r="D119" s="276" t="s">
        <v>110</v>
      </c>
      <c r="E119" s="277"/>
      <c r="F119" s="277"/>
      <c r="G119" s="277"/>
      <c r="H119" s="277"/>
      <c r="I119" s="278"/>
      <c r="J119" s="37"/>
      <c r="K119" s="37"/>
      <c r="L119" s="37"/>
      <c r="M119" s="37"/>
      <c r="N119" s="37"/>
      <c r="O119" s="37"/>
      <c r="P119" s="37"/>
      <c r="Q119" s="37"/>
      <c r="S119" s="99"/>
    </row>
    <row r="120" spans="1:19" s="10" customFormat="1" ht="111.75" hidden="1" customHeight="1">
      <c r="A120" s="50"/>
      <c r="B120" s="273" t="str">
        <f>$D$21</f>
        <v>BRIGHT WHITE</v>
      </c>
      <c r="C120" s="273" t="str">
        <f t="shared" ref="C120" si="80">$E$58</f>
        <v>BRIGHT WHITE</v>
      </c>
      <c r="D120" s="262" t="s">
        <v>129</v>
      </c>
      <c r="E120" s="263"/>
      <c r="F120" s="263"/>
      <c r="G120" s="263"/>
      <c r="H120" s="263"/>
      <c r="I120" s="264"/>
      <c r="J120" s="37"/>
      <c r="K120" s="37"/>
      <c r="L120" s="37"/>
      <c r="M120" s="37"/>
      <c r="N120" s="37"/>
      <c r="O120" s="37"/>
      <c r="S120" s="99"/>
    </row>
    <row r="121" spans="1:19" s="10" customFormat="1" ht="31.15" customHeight="1">
      <c r="A121" s="50"/>
      <c r="B121" s="50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S121" s="99"/>
    </row>
    <row r="122" spans="1:19" s="79" customFormat="1" ht="76.900000000000006" customHeight="1">
      <c r="B122" s="155" t="s">
        <v>72</v>
      </c>
      <c r="C122" s="150"/>
      <c r="D122" s="32"/>
      <c r="E122" s="32"/>
      <c r="F122" s="31"/>
      <c r="G122" s="33"/>
      <c r="H122" s="31"/>
      <c r="I122" s="31"/>
      <c r="J122" s="31"/>
      <c r="K122" s="31"/>
      <c r="L122" s="31"/>
      <c r="M122" s="31"/>
      <c r="N122" s="31"/>
      <c r="O122" s="31"/>
      <c r="P122" s="31"/>
      <c r="Q122" s="34"/>
      <c r="S122" s="101"/>
    </row>
    <row r="123" spans="1:19" s="10" customFormat="1" ht="60" customHeight="1">
      <c r="A123" s="50">
        <v>1</v>
      </c>
      <c r="B123" s="51" t="s">
        <v>49</v>
      </c>
      <c r="C123" s="50"/>
      <c r="D123" s="50"/>
      <c r="G123" s="37"/>
      <c r="N123" s="36"/>
      <c r="O123" s="35"/>
      <c r="P123" s="35"/>
      <c r="Q123" s="36"/>
      <c r="S123" s="99"/>
    </row>
    <row r="124" spans="1:19" s="10" customFormat="1" ht="60" customHeight="1">
      <c r="A124" s="50">
        <v>2</v>
      </c>
      <c r="B124" s="51" t="s">
        <v>62</v>
      </c>
      <c r="C124" s="50"/>
      <c r="D124" s="50"/>
      <c r="G124" s="37"/>
      <c r="N124" s="36"/>
      <c r="O124" s="35"/>
      <c r="P124" s="35"/>
      <c r="Q124" s="36"/>
      <c r="S124" s="99"/>
    </row>
    <row r="125" spans="1:19" s="10" customFormat="1" ht="60" customHeight="1">
      <c r="A125" s="50">
        <v>3</v>
      </c>
      <c r="B125" s="51" t="s">
        <v>63</v>
      </c>
      <c r="C125" s="50"/>
      <c r="D125" s="50"/>
      <c r="G125" s="37"/>
      <c r="N125" s="36"/>
      <c r="O125" s="35"/>
      <c r="P125" s="35"/>
      <c r="Q125" s="36"/>
      <c r="S125" s="99"/>
    </row>
    <row r="126" spans="1:19" s="13" customFormat="1" ht="55.5" customHeight="1">
      <c r="A126" s="11"/>
      <c r="B126" s="38" t="s">
        <v>56</v>
      </c>
      <c r="C126" s="114" t="s">
        <v>97</v>
      </c>
      <c r="D126" s="114" t="s">
        <v>81</v>
      </c>
      <c r="E126" s="114" t="s">
        <v>55</v>
      </c>
      <c r="F126" s="114" t="s">
        <v>10</v>
      </c>
      <c r="G126" s="114" t="s">
        <v>52</v>
      </c>
      <c r="H126" s="114" t="s">
        <v>53</v>
      </c>
      <c r="I126" s="115" t="s">
        <v>87</v>
      </c>
      <c r="J126" s="115" t="s">
        <v>85</v>
      </c>
      <c r="K126" s="126" t="s">
        <v>11</v>
      </c>
      <c r="M126" s="39"/>
      <c r="N126" s="40"/>
      <c r="O126" s="40"/>
      <c r="P126" s="39"/>
      <c r="S126" s="108"/>
    </row>
    <row r="127" spans="1:19" s="13" customFormat="1" ht="55.5" customHeight="1">
      <c r="A127" s="11"/>
      <c r="B127" s="38" t="s">
        <v>57</v>
      </c>
      <c r="C127" s="116">
        <f>+F53</f>
        <v>0</v>
      </c>
      <c r="D127" s="116">
        <f t="shared" ref="D127:J127" si="81">+G53</f>
        <v>0</v>
      </c>
      <c r="E127" s="116">
        <f t="shared" si="81"/>
        <v>0</v>
      </c>
      <c r="F127" s="116">
        <f t="shared" si="81"/>
        <v>3</v>
      </c>
      <c r="G127" s="116">
        <f t="shared" si="81"/>
        <v>0</v>
      </c>
      <c r="H127" s="116">
        <f t="shared" si="81"/>
        <v>0</v>
      </c>
      <c r="I127" s="116">
        <f t="shared" si="81"/>
        <v>0</v>
      </c>
      <c r="J127" s="116">
        <f t="shared" si="81"/>
        <v>0</v>
      </c>
      <c r="K127" s="126">
        <f>SUBTOTAL(9,C127:J127)</f>
        <v>3</v>
      </c>
      <c r="M127" s="39"/>
      <c r="N127" s="40"/>
      <c r="O127" s="40"/>
      <c r="P127" s="39"/>
      <c r="S127" s="108"/>
    </row>
    <row r="128" spans="1:19" s="52" customFormat="1" ht="33">
      <c r="G128" s="53"/>
      <c r="S128" s="109"/>
    </row>
    <row r="129" spans="7:19" s="52" customFormat="1" ht="33">
      <c r="G129" s="53"/>
      <c r="S129" s="109"/>
    </row>
    <row r="130" spans="7:19" s="52" customFormat="1" ht="33">
      <c r="G130" s="53"/>
      <c r="S130" s="109"/>
    </row>
    <row r="131" spans="7:19" s="52" customFormat="1" ht="33">
      <c r="G131" s="53"/>
      <c r="S131" s="109"/>
    </row>
    <row r="132" spans="7:19" s="52" customFormat="1" ht="33">
      <c r="G132" s="53"/>
      <c r="S132" s="109"/>
    </row>
    <row r="133" spans="7:19" s="52" customFormat="1" ht="33">
      <c r="G133" s="53"/>
      <c r="H133" s="41"/>
      <c r="I133" s="41"/>
      <c r="S133" s="109"/>
    </row>
    <row r="134" spans="7:19" s="52" customFormat="1" ht="33">
      <c r="G134" s="53"/>
      <c r="H134" s="41"/>
      <c r="I134" s="41"/>
      <c r="S134" s="109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17">
    <mergeCell ref="N67:Q67"/>
    <mergeCell ref="B68:C68"/>
    <mergeCell ref="N68:Q68"/>
    <mergeCell ref="A72:Q72"/>
    <mergeCell ref="B73:C73"/>
    <mergeCell ref="N73:Q73"/>
    <mergeCell ref="P76:Q76"/>
    <mergeCell ref="P77:Q77"/>
    <mergeCell ref="A76:E76"/>
    <mergeCell ref="B70:C70"/>
    <mergeCell ref="N70:Q70"/>
    <mergeCell ref="B71:C71"/>
    <mergeCell ref="N71:Q71"/>
    <mergeCell ref="B77:E77"/>
    <mergeCell ref="H76:I76"/>
    <mergeCell ref="H77:I77"/>
    <mergeCell ref="D120:I120"/>
    <mergeCell ref="B95:I95"/>
    <mergeCell ref="D96:I96"/>
    <mergeCell ref="D97:I97"/>
    <mergeCell ref="B99:C99"/>
    <mergeCell ref="B120:C120"/>
    <mergeCell ref="B110:C110"/>
    <mergeCell ref="D119:I119"/>
    <mergeCell ref="B111:C111"/>
    <mergeCell ref="B119:C119"/>
    <mergeCell ref="B107:C107"/>
    <mergeCell ref="B106:C106"/>
    <mergeCell ref="D106:I106"/>
    <mergeCell ref="D107:I107"/>
    <mergeCell ref="B109:I109"/>
    <mergeCell ref="B115:C115"/>
    <mergeCell ref="B96:C96"/>
    <mergeCell ref="B97:C97"/>
    <mergeCell ref="B98:I98"/>
    <mergeCell ref="B116:C116"/>
    <mergeCell ref="B117:C117"/>
    <mergeCell ref="B112:C112"/>
    <mergeCell ref="B113:C113"/>
    <mergeCell ref="B114:C114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89:Q89"/>
    <mergeCell ref="B78:E78"/>
    <mergeCell ref="H78:I78"/>
    <mergeCell ref="P78:Q78"/>
    <mergeCell ref="N74:Q74"/>
    <mergeCell ref="B74:C74"/>
    <mergeCell ref="A66:Q66"/>
    <mergeCell ref="A69:Q69"/>
    <mergeCell ref="B67:C67"/>
    <mergeCell ref="B85:E85"/>
    <mergeCell ref="H85:I85"/>
    <mergeCell ref="P85:Q85"/>
    <mergeCell ref="B83:E83"/>
    <mergeCell ref="P84:Q84"/>
    <mergeCell ref="P82:Q82"/>
    <mergeCell ref="H84:I84"/>
    <mergeCell ref="H83:I83"/>
    <mergeCell ref="P83:Q83"/>
    <mergeCell ref="H82:I82"/>
    <mergeCell ref="A82:E82"/>
    <mergeCell ref="P80:Q80"/>
    <mergeCell ref="B84:E84"/>
    <mergeCell ref="B80:E80"/>
    <mergeCell ref="H80:I80"/>
    <mergeCell ref="B79:E79"/>
    <mergeCell ref="H79:I79"/>
    <mergeCell ref="P79:Q79"/>
    <mergeCell ref="P88:Q88"/>
    <mergeCell ref="P91:Q91"/>
    <mergeCell ref="B105:I105"/>
    <mergeCell ref="B86:E86"/>
    <mergeCell ref="H86:I86"/>
    <mergeCell ref="B88:E88"/>
    <mergeCell ref="H88:I88"/>
    <mergeCell ref="B91:E91"/>
    <mergeCell ref="H91:I91"/>
    <mergeCell ref="P86:Q86"/>
    <mergeCell ref="H89:I89"/>
    <mergeCell ref="P87:Q87"/>
    <mergeCell ref="B90:E90"/>
    <mergeCell ref="H90:I90"/>
    <mergeCell ref="P90:Q90"/>
    <mergeCell ref="B87:E87"/>
    <mergeCell ref="H87:I87"/>
    <mergeCell ref="B100:C100"/>
    <mergeCell ref="B101:C101"/>
    <mergeCell ref="C94:Q94"/>
    <mergeCell ref="B89:E89"/>
  </mergeCells>
  <phoneticPr fontId="65" type="noConversion"/>
  <conditionalFormatting sqref="F77:F80">
    <cfRule type="duplicateValues" dxfId="6" priority="29"/>
  </conditionalFormatting>
  <conditionalFormatting sqref="F77:G77">
    <cfRule type="cellIs" dxfId="5" priority="12" operator="lessThan">
      <formula>0</formula>
    </cfRule>
  </conditionalFormatting>
  <conditionalFormatting sqref="G77">
    <cfRule type="duplicateValues" dxfId="4" priority="4"/>
    <cfRule type="duplicateValues" dxfId="3" priority="8"/>
    <cfRule type="duplicateValues" dxfId="2" priority="11"/>
    <cfRule type="duplicateValues" dxfId="1" priority="15"/>
  </conditionalFormatting>
  <conditionalFormatting sqref="G78:G80">
    <cfRule type="duplicateValues" dxfId="0" priority="3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91" max="16" man="1"/>
    <brk id="13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0"/>
  <sheetViews>
    <sheetView view="pageBreakPreview" zoomScale="25" zoomScaleNormal="40" zoomScaleSheetLayoutView="25" zoomScalePageLayoutView="25" workbookViewId="0">
      <pane ySplit="5" topLeftCell="A18" activePane="bottomLeft" state="frozen"/>
      <selection activeCell="D65" sqref="D65"/>
      <selection pane="bottomLeft" activeCell="B20" sqref="B20:C20"/>
    </sheetView>
  </sheetViews>
  <sheetFormatPr defaultColWidth="9.28515625" defaultRowHeight="24"/>
  <cols>
    <col min="1" max="1" width="73.7109375" style="145" customWidth="1"/>
    <col min="2" max="2" width="97.5703125" style="146" hidden="1" customWidth="1"/>
    <col min="3" max="3" width="188.42578125" style="146" customWidth="1"/>
    <col min="4" max="16384" width="9.28515625" style="146"/>
  </cols>
  <sheetData>
    <row r="1" spans="1:8" s="130" customFormat="1" ht="134.25" customHeight="1">
      <c r="A1" s="128"/>
      <c r="B1" s="129"/>
      <c r="C1" s="129"/>
    </row>
    <row r="2" spans="1:8" s="130" customFormat="1" ht="37.5" customHeight="1">
      <c r="A2" s="129" t="str">
        <f>'[2]1. CUTTING '!B6</f>
        <v xml:space="preserve">JOB NUMBER:  </v>
      </c>
      <c r="B2" s="129" t="str">
        <f>'[3]1. CUTTING'!D6</f>
        <v>C21  SS24  G2693</v>
      </c>
      <c r="C2" s="129" t="str">
        <f>'1. CUTTING DOCKET'!$D$6</f>
        <v>K06  SP26  S2840</v>
      </c>
    </row>
    <row r="3" spans="1:8" s="130" customFormat="1" ht="37.5" customHeight="1">
      <c r="A3" s="131" t="str">
        <f>'[2]1. CUTTING '!B7</f>
        <v xml:space="preserve">STYLE NUMBER: </v>
      </c>
      <c r="B3" s="132" t="str">
        <f>'[3]1. CUTTING'!D7</f>
        <v>CRTZ-1206</v>
      </c>
      <c r="C3" s="129" t="str">
        <f>'1. CUTTING DOCKET'!D7</f>
        <v>C0074-SST009</v>
      </c>
    </row>
    <row r="4" spans="1:8" s="130" customFormat="1" ht="37.5" customHeight="1">
      <c r="A4" s="131" t="str">
        <f>'[2]1. CUTTING '!B8</f>
        <v xml:space="preserve">STYLE NAME : </v>
      </c>
      <c r="B4" s="129" t="str">
        <f>'[3]1. CUTTING'!D8</f>
        <v>ALCATRAZ HOODIE 2024 OFF WHITE</v>
      </c>
      <c r="C4" s="129" t="str">
        <f>'1. CUTTING DOCKET'!D8</f>
        <v>TOUCHDOWN EKCESS SS</v>
      </c>
    </row>
    <row r="5" spans="1:8" s="130" customFormat="1" ht="76.150000000000006" customHeight="1">
      <c r="A5" s="133"/>
      <c r="B5" s="134" t="str">
        <f>'[3]1. CUTTING'!A33</f>
        <v>CREAM</v>
      </c>
      <c r="C5" s="134" t="str">
        <f>'1. CUTTING DOCKET'!$D$18</f>
        <v>BRIGHT WHITE</v>
      </c>
    </row>
    <row r="6" spans="1:8" s="137" customFormat="1" ht="89.25" customHeight="1">
      <c r="A6" s="135" t="s">
        <v>32</v>
      </c>
      <c r="B6" s="136" t="str">
        <f t="shared" ref="B6" si="0">B5</f>
        <v>CREAM</v>
      </c>
      <c r="C6" s="136" t="str">
        <f>'1. CUTTING DOCKET'!E58</f>
        <v>BRIGHT WHITE</v>
      </c>
    </row>
    <row r="7" spans="1:8" s="137" customFormat="1" ht="143.25" customHeight="1">
      <c r="A7" s="138" t="s">
        <v>33</v>
      </c>
      <c r="B7" s="299" t="str">
        <f>'1. CUTTING DOCKET'!$L$11</f>
        <v>SINGLE JERSEY _100% COTTON_230GSM</v>
      </c>
      <c r="C7" s="300"/>
    </row>
    <row r="8" spans="1:8" s="137" customFormat="1" ht="321" customHeight="1">
      <c r="A8" s="139" t="str">
        <f>'1. CUTTING DOCKET'!D58</f>
        <v xml:space="preserve">VẢI CHÍNH + VIỀN + DÂY TRANG TRÍ </v>
      </c>
      <c r="B8" s="140"/>
      <c r="C8" s="147"/>
      <c r="H8" s="141"/>
    </row>
    <row r="9" spans="1:8" s="137" customFormat="1" ht="229.5" customHeight="1">
      <c r="A9" s="135" t="str">
        <f>'1. CUTTING DOCKET'!$B$59</f>
        <v>RIB 1X1 100% COTTON 320GSM</v>
      </c>
      <c r="B9" s="135" t="str">
        <f>'[3]1. CUTTING'!E35</f>
        <v>CREAM</v>
      </c>
      <c r="C9" s="135" t="str">
        <f>C6</f>
        <v>BRIGHT WHITE</v>
      </c>
    </row>
    <row r="10" spans="1:8" s="137" customFormat="1" ht="241.15" customHeight="1">
      <c r="A10" s="139" t="str">
        <f>'1. CUTTING DOCKET'!$D$59</f>
        <v xml:space="preserve"> BO CỔ</v>
      </c>
      <c r="B10" s="140"/>
      <c r="C10" s="147"/>
    </row>
    <row r="11" spans="1:8" s="137" customFormat="1" ht="40.5" hidden="1">
      <c r="A11" s="135" t="e">
        <f>'[3]1. CUTTING'!#REF!</f>
        <v>#REF!</v>
      </c>
      <c r="B11" s="135" t="str">
        <f>'[3]1. CUTTING'!E37</f>
        <v>BABY BLUE</v>
      </c>
      <c r="C11" s="135" t="e">
        <f>'[3]1. CUTTING'!#REF!</f>
        <v>#REF!</v>
      </c>
    </row>
    <row r="12" spans="1:8" s="137" customFormat="1" ht="241.15" hidden="1" customHeight="1">
      <c r="A12" s="139" t="e">
        <f>'[3]1. CUTTING'!#REF!</f>
        <v>#REF!</v>
      </c>
      <c r="B12" s="140"/>
      <c r="C12" s="140"/>
    </row>
    <row r="13" spans="1:8" s="137" customFormat="1" ht="72.75" customHeight="1">
      <c r="A13" s="135" t="str">
        <f>'[3]1. CUTTING'!B42</f>
        <v>CHỈ 40/2</v>
      </c>
      <c r="B13" s="142" t="str">
        <f>'[3]1. CUTTING'!F42</f>
        <v>WHITE</v>
      </c>
      <c r="C13" s="142" t="str">
        <f>'1. CUTTING DOCKET'!$F$77</f>
        <v>BLACK/WHITE</v>
      </c>
    </row>
    <row r="14" spans="1:8" s="137" customFormat="1" ht="100.5" customHeight="1">
      <c r="A14" s="139" t="s">
        <v>111</v>
      </c>
      <c r="B14" s="143"/>
      <c r="C14" s="143" t="str">
        <f>'1. CUTTING DOCKET'!$G$77</f>
        <v>BLACK/WHITE</v>
      </c>
    </row>
    <row r="15" spans="1:8" s="137" customFormat="1" ht="85.5" customHeight="1">
      <c r="A15" s="135" t="str">
        <f>'1. CUTTING DOCKET'!$B$78</f>
        <v>DÂY TAPE KL-001</v>
      </c>
      <c r="B15" s="295" t="str">
        <f>'1. CUTTING DOCKET'!$F$78</f>
        <v>WHITE</v>
      </c>
      <c r="C15" s="296"/>
    </row>
    <row r="16" spans="1:8" s="137" customFormat="1" ht="291.60000000000002" customHeight="1">
      <c r="A16" s="144" t="s">
        <v>205</v>
      </c>
      <c r="B16" s="301"/>
      <c r="C16" s="302"/>
    </row>
    <row r="17" spans="1:3" s="137" customFormat="1" ht="85.5" customHeight="1">
      <c r="A17" s="135" t="str">
        <f>'1. CUTTING DOCKET'!B79</f>
        <v>NHÃN SIZE</v>
      </c>
      <c r="B17" s="295" t="str">
        <f>'1. CUTTING DOCKET'!$F$78</f>
        <v>WHITE</v>
      </c>
      <c r="C17" s="296"/>
    </row>
    <row r="18" spans="1:3" s="137" customFormat="1" ht="291.60000000000002" customHeight="1">
      <c r="A18" s="144" t="s">
        <v>206</v>
      </c>
      <c r="B18" s="301"/>
      <c r="C18" s="302"/>
    </row>
    <row r="19" spans="1:3" s="137" customFormat="1" ht="210.75" customHeight="1">
      <c r="A19" s="135" t="str">
        <f>'1. CUTTING DOCKET'!$B$80</f>
        <v>NHÃN THÀNH PHẦN</v>
      </c>
      <c r="B19" s="295" t="str">
        <f>'1. CUTTING DOCKET'!$F$80</f>
        <v>WHITE</v>
      </c>
      <c r="C19" s="296"/>
    </row>
    <row r="20" spans="1:3" s="137" customFormat="1" ht="300.75" customHeight="1">
      <c r="A20" s="144" t="s">
        <v>157</v>
      </c>
      <c r="B20" s="297"/>
      <c r="C20" s="298"/>
    </row>
  </sheetData>
  <mergeCells count="7">
    <mergeCell ref="B19:C19"/>
    <mergeCell ref="B20:C20"/>
    <mergeCell ref="B7:C7"/>
    <mergeCell ref="B15:C15"/>
    <mergeCell ref="B16:C16"/>
    <mergeCell ref="B17:C17"/>
    <mergeCell ref="B18:C1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A8CE-9445-4EDC-915B-37A03C396E74}">
  <dimension ref="A1"/>
  <sheetViews>
    <sheetView view="pageBreakPreview" zoomScale="60" zoomScaleNormal="100" workbookViewId="0">
      <selection activeCell="N8" sqref="N8"/>
    </sheetView>
  </sheetViews>
  <sheetFormatPr defaultRowHeight="15"/>
  <sheetData/>
  <printOptions horizontalCentered="1" verticalCentered="1"/>
  <pageMargins left="0" right="0" top="0" bottom="0" header="0" footer="0"/>
  <pageSetup paperSize="9" scale="12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B45B-927C-4CBD-8D24-28053B01A88E}">
  <dimension ref="A1:S58"/>
  <sheetViews>
    <sheetView view="pageBreakPreview" topLeftCell="A10" zoomScaleNormal="100" zoomScaleSheetLayoutView="100" workbookViewId="0">
      <selection activeCell="J18" sqref="J18"/>
    </sheetView>
  </sheetViews>
  <sheetFormatPr defaultColWidth="8.7109375" defaultRowHeight="15"/>
  <cols>
    <col min="1" max="6" width="5.7109375" customWidth="1"/>
    <col min="7" max="7" width="44.7109375" customWidth="1"/>
    <col min="8" max="8" width="5.7109375" customWidth="1"/>
    <col min="9" max="10" width="7.85546875" customWidth="1"/>
    <col min="11" max="16" width="13.140625" customWidth="1"/>
    <col min="17" max="21" width="5.7109375" customWidth="1"/>
  </cols>
  <sheetData>
    <row r="1" spans="1:18">
      <c r="A1" s="312"/>
      <c r="B1" s="313"/>
      <c r="C1" s="313"/>
      <c r="D1" s="313"/>
      <c r="E1" s="313"/>
      <c r="F1" s="313"/>
      <c r="G1" s="313"/>
      <c r="H1" s="313"/>
      <c r="I1" s="313"/>
      <c r="J1" s="177" t="s">
        <v>158</v>
      </c>
      <c r="K1" s="177"/>
      <c r="L1" s="315" t="s">
        <v>207</v>
      </c>
      <c r="M1" s="316"/>
      <c r="N1" s="317"/>
      <c r="O1" s="313"/>
      <c r="P1" s="313"/>
      <c r="Q1" s="313"/>
      <c r="R1" s="318"/>
    </row>
    <row r="2" spans="1:18" ht="4.9000000000000004" customHeight="1">
      <c r="A2" s="314"/>
      <c r="B2" s="304"/>
      <c r="C2" s="304"/>
      <c r="D2" s="304"/>
      <c r="E2" s="304"/>
      <c r="F2" s="304"/>
      <c r="G2" s="304"/>
      <c r="H2" s="304"/>
      <c r="I2" s="304"/>
      <c r="N2" s="314"/>
      <c r="O2" s="304"/>
      <c r="P2" s="304"/>
      <c r="Q2" s="304"/>
      <c r="R2" s="305"/>
    </row>
    <row r="3" spans="1:18">
      <c r="A3" s="314"/>
      <c r="B3" s="304"/>
      <c r="C3" s="304"/>
      <c r="D3" s="304"/>
      <c r="E3" s="304"/>
      <c r="F3" s="304"/>
      <c r="G3" s="304"/>
      <c r="H3" s="304"/>
      <c r="I3" s="304"/>
      <c r="J3" s="179" t="s">
        <v>159</v>
      </c>
      <c r="K3" s="179"/>
      <c r="L3" s="306" t="s">
        <v>208</v>
      </c>
      <c r="M3" s="306"/>
      <c r="N3" s="314"/>
      <c r="O3" s="304"/>
      <c r="P3" s="304"/>
      <c r="Q3" s="304"/>
      <c r="R3" s="305"/>
    </row>
    <row r="4" spans="1:18" ht="4.9000000000000004" customHeight="1">
      <c r="A4" s="314"/>
      <c r="B4" s="304"/>
      <c r="C4" s="304"/>
      <c r="D4" s="304"/>
      <c r="E4" s="304"/>
      <c r="F4" s="304"/>
      <c r="G4" s="304"/>
      <c r="H4" s="304"/>
      <c r="I4" s="304"/>
      <c r="N4" s="314"/>
      <c r="O4" s="304"/>
      <c r="P4" s="304"/>
      <c r="Q4" s="304"/>
      <c r="R4" s="305"/>
    </row>
    <row r="5" spans="1:18">
      <c r="A5" s="314"/>
      <c r="B5" s="304"/>
      <c r="C5" s="304"/>
      <c r="D5" s="304"/>
      <c r="E5" s="304"/>
      <c r="F5" s="304"/>
      <c r="G5" s="304"/>
      <c r="H5" s="304"/>
      <c r="I5" s="304"/>
      <c r="J5" s="179" t="s">
        <v>160</v>
      </c>
      <c r="K5" s="179"/>
      <c r="L5" s="306" t="s">
        <v>209</v>
      </c>
      <c r="M5" s="306"/>
      <c r="N5" s="314"/>
      <c r="O5" s="304"/>
      <c r="P5" s="304"/>
      <c r="Q5" s="304"/>
      <c r="R5" s="305"/>
    </row>
    <row r="6" spans="1:18" ht="4.9000000000000004" customHeight="1">
      <c r="A6" s="314"/>
      <c r="B6" s="304"/>
      <c r="C6" s="304"/>
      <c r="D6" s="304"/>
      <c r="E6" s="304"/>
      <c r="F6" s="304"/>
      <c r="G6" s="304"/>
      <c r="H6" s="304"/>
      <c r="I6" s="304"/>
      <c r="N6" s="314"/>
      <c r="O6" s="304"/>
      <c r="P6" s="304"/>
      <c r="Q6" s="304"/>
      <c r="R6" s="305"/>
    </row>
    <row r="7" spans="1:18">
      <c r="A7" s="314"/>
      <c r="B7" s="304"/>
      <c r="C7" s="304"/>
      <c r="D7" s="304"/>
      <c r="E7" s="304"/>
      <c r="F7" s="304"/>
      <c r="G7" s="304"/>
      <c r="H7" s="304"/>
      <c r="I7" s="304"/>
      <c r="J7" s="179" t="s">
        <v>161</v>
      </c>
      <c r="K7" s="179"/>
      <c r="L7" s="306" t="s">
        <v>162</v>
      </c>
      <c r="M7" s="322"/>
      <c r="N7" s="314"/>
      <c r="O7" s="304"/>
      <c r="P7" s="304"/>
      <c r="Q7" s="304"/>
      <c r="R7" s="305"/>
    </row>
    <row r="8" spans="1:18" ht="4.9000000000000004" customHeight="1">
      <c r="A8" s="180"/>
      <c r="N8" s="314"/>
      <c r="O8" s="304"/>
      <c r="P8" s="304"/>
      <c r="Q8" s="304"/>
      <c r="R8" s="305"/>
    </row>
    <row r="9" spans="1:18">
      <c r="A9" s="181" t="s">
        <v>163</v>
      </c>
      <c r="B9" s="179"/>
      <c r="C9" s="182"/>
      <c r="D9" s="306" t="s">
        <v>141</v>
      </c>
      <c r="E9" s="306"/>
      <c r="F9" s="306"/>
      <c r="G9" s="306"/>
      <c r="H9" s="306"/>
      <c r="I9" s="306"/>
      <c r="J9" s="183"/>
      <c r="L9" s="304"/>
      <c r="M9" s="305"/>
      <c r="N9" s="314"/>
      <c r="O9" s="304"/>
      <c r="P9" s="304"/>
      <c r="Q9" s="304"/>
      <c r="R9" s="305"/>
    </row>
    <row r="10" spans="1:18" ht="4.9000000000000004" customHeight="1">
      <c r="A10" s="180"/>
      <c r="N10" s="314"/>
      <c r="O10" s="304"/>
      <c r="P10" s="304"/>
      <c r="Q10" s="304"/>
      <c r="R10" s="305"/>
    </row>
    <row r="11" spans="1:18">
      <c r="A11" s="181" t="s">
        <v>164</v>
      </c>
      <c r="B11" s="179"/>
      <c r="C11" s="182"/>
      <c r="D11" s="306" t="s">
        <v>210</v>
      </c>
      <c r="E11" s="306"/>
      <c r="F11" s="306"/>
      <c r="G11" s="306"/>
      <c r="H11" s="306"/>
      <c r="I11" s="306"/>
      <c r="J11" s="183"/>
      <c r="L11" s="304"/>
      <c r="M11" s="305"/>
      <c r="N11" s="314"/>
      <c r="O11" s="304"/>
      <c r="P11" s="304"/>
      <c r="Q11" s="304"/>
      <c r="R11" s="305"/>
    </row>
    <row r="12" spans="1:18" ht="4.9000000000000004" customHeight="1">
      <c r="A12" s="180"/>
      <c r="N12" s="314"/>
      <c r="O12" s="304"/>
      <c r="P12" s="304"/>
      <c r="Q12" s="304"/>
      <c r="R12" s="305"/>
    </row>
    <row r="13" spans="1:18">
      <c r="A13" s="181" t="s">
        <v>165</v>
      </c>
      <c r="B13" s="179"/>
      <c r="C13" s="182"/>
      <c r="D13" s="303" t="s">
        <v>211</v>
      </c>
      <c r="E13" s="303"/>
      <c r="F13" s="303"/>
      <c r="G13" s="303"/>
      <c r="H13" s="303"/>
      <c r="I13" s="303"/>
      <c r="J13" s="183"/>
      <c r="L13" s="304"/>
      <c r="M13" s="305"/>
      <c r="N13" s="314"/>
      <c r="O13" s="304"/>
      <c r="P13" s="304"/>
      <c r="Q13" s="304"/>
      <c r="R13" s="305"/>
    </row>
    <row r="14" spans="1:18" ht="4.9000000000000004" customHeight="1">
      <c r="A14" s="180"/>
      <c r="N14" s="314"/>
      <c r="O14" s="304"/>
      <c r="P14" s="304"/>
      <c r="Q14" s="304"/>
      <c r="R14" s="305"/>
    </row>
    <row r="15" spans="1:18">
      <c r="A15" s="181" t="s">
        <v>166</v>
      </c>
      <c r="B15" s="179"/>
      <c r="C15" s="179"/>
      <c r="D15" s="306"/>
      <c r="E15" s="306"/>
      <c r="F15" s="306"/>
      <c r="G15" s="306"/>
      <c r="H15" s="306"/>
      <c r="I15" s="306"/>
      <c r="N15" s="314"/>
      <c r="O15" s="304"/>
      <c r="P15" s="304"/>
      <c r="Q15" s="304"/>
      <c r="R15" s="305"/>
    </row>
    <row r="16" spans="1:18" ht="4.9000000000000004" customHeight="1" thickBot="1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319"/>
      <c r="O16" s="320"/>
      <c r="P16" s="320"/>
      <c r="Q16" s="320"/>
      <c r="R16" s="321"/>
    </row>
    <row r="17" spans="1:19" ht="16.5" thickTop="1" thickBot="1">
      <c r="A17" s="307" t="s">
        <v>212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8"/>
    </row>
    <row r="18" spans="1:19" s="189" customFormat="1" ht="15" customHeight="1" thickTop="1" thickBot="1">
      <c r="A18" s="309" t="s">
        <v>167</v>
      </c>
      <c r="B18" s="310"/>
      <c r="C18" s="310"/>
      <c r="D18" s="310"/>
      <c r="E18" s="310"/>
      <c r="F18" s="311"/>
      <c r="G18" s="185" t="s">
        <v>168</v>
      </c>
      <c r="H18" s="186" t="s">
        <v>169</v>
      </c>
      <c r="I18" s="186" t="s">
        <v>170</v>
      </c>
      <c r="J18" s="186" t="s">
        <v>171</v>
      </c>
      <c r="K18" s="186" t="s">
        <v>81</v>
      </c>
      <c r="L18" s="186" t="s">
        <v>55</v>
      </c>
      <c r="M18" s="187" t="s">
        <v>10</v>
      </c>
      <c r="N18" s="186" t="s">
        <v>52</v>
      </c>
      <c r="O18" s="186" t="s">
        <v>53</v>
      </c>
      <c r="P18" s="186" t="s">
        <v>54</v>
      </c>
      <c r="Q18" s="186"/>
      <c r="R18" s="186"/>
      <c r="S18" s="188" t="s">
        <v>136</v>
      </c>
    </row>
    <row r="19" spans="1:19" s="189" customFormat="1" ht="15" customHeight="1" thickTop="1">
      <c r="A19" s="190" t="s">
        <v>172</v>
      </c>
      <c r="B19" s="191"/>
      <c r="C19" s="191"/>
      <c r="D19" s="191"/>
      <c r="E19" s="191"/>
      <c r="F19" s="192"/>
      <c r="G19" s="193" t="s">
        <v>128</v>
      </c>
      <c r="H19" s="194">
        <v>1</v>
      </c>
      <c r="I19" s="194">
        <v>1.5</v>
      </c>
      <c r="J19" s="194">
        <v>1</v>
      </c>
      <c r="K19" s="194">
        <f>L19-I19</f>
        <v>51.5</v>
      </c>
      <c r="L19" s="194">
        <f>M19-I19</f>
        <v>53</v>
      </c>
      <c r="M19" s="195">
        <v>54.5</v>
      </c>
      <c r="N19" s="194">
        <f>M19+I19</f>
        <v>56</v>
      </c>
      <c r="O19" s="194">
        <f>N19+I19</f>
        <v>57.5</v>
      </c>
      <c r="P19" s="194">
        <f>O19+I19</f>
        <v>59</v>
      </c>
      <c r="Q19" s="194"/>
      <c r="R19" s="194"/>
      <c r="S19" s="196"/>
    </row>
    <row r="20" spans="1:19" s="189" customFormat="1" ht="15" customHeight="1">
      <c r="A20" s="197"/>
      <c r="B20" s="198"/>
      <c r="C20" s="198"/>
      <c r="D20" s="198"/>
      <c r="E20" s="198"/>
      <c r="F20" s="193"/>
      <c r="G20" s="193"/>
      <c r="H20" s="199"/>
      <c r="I20" s="199"/>
      <c r="J20" s="199"/>
      <c r="K20" s="199"/>
      <c r="L20" s="199"/>
      <c r="M20" s="200"/>
      <c r="N20" s="199"/>
      <c r="O20" s="199"/>
      <c r="P20" s="199"/>
      <c r="Q20" s="194"/>
      <c r="R20" s="194"/>
      <c r="S20" s="196"/>
    </row>
    <row r="21" spans="1:19" s="189" customFormat="1" ht="15" customHeight="1">
      <c r="A21" s="197" t="s">
        <v>173</v>
      </c>
      <c r="B21" s="201"/>
      <c r="C21" s="201"/>
      <c r="D21" s="201"/>
      <c r="E21" s="201"/>
      <c r="F21" s="202"/>
      <c r="G21" s="202" t="s">
        <v>213</v>
      </c>
      <c r="H21" s="199">
        <v>2</v>
      </c>
      <c r="I21" s="194">
        <v>0</v>
      </c>
      <c r="J21" s="194">
        <v>0.5</v>
      </c>
      <c r="K21" s="194">
        <f>L21-I21</f>
        <v>5</v>
      </c>
      <c r="L21" s="194">
        <f>M21-I21</f>
        <v>5</v>
      </c>
      <c r="M21" s="195">
        <v>5</v>
      </c>
      <c r="N21" s="194">
        <f>M21+I21</f>
        <v>5</v>
      </c>
      <c r="O21" s="194">
        <f>N21+I21</f>
        <v>5</v>
      </c>
      <c r="P21" s="194">
        <f>O21+I21</f>
        <v>5</v>
      </c>
      <c r="Q21" s="194"/>
      <c r="R21" s="194"/>
      <c r="S21" s="196"/>
    </row>
    <row r="22" spans="1:19" s="189" customFormat="1" ht="15" customHeight="1">
      <c r="A22" s="197"/>
      <c r="B22" s="201"/>
      <c r="C22" s="201"/>
      <c r="D22" s="201"/>
      <c r="E22" s="201"/>
      <c r="F22" s="202"/>
      <c r="G22" s="202"/>
      <c r="H22" s="199"/>
      <c r="I22" s="199"/>
      <c r="J22" s="199"/>
      <c r="K22" s="199"/>
      <c r="L22" s="199"/>
      <c r="M22" s="200"/>
      <c r="N22" s="199"/>
      <c r="O22" s="199"/>
      <c r="P22" s="199"/>
      <c r="Q22" s="194"/>
      <c r="R22" s="194"/>
      <c r="S22" s="196"/>
    </row>
    <row r="23" spans="1:19" s="189" customFormat="1" ht="15" customHeight="1">
      <c r="A23" s="197" t="s">
        <v>214</v>
      </c>
      <c r="B23" s="201"/>
      <c r="C23" s="201"/>
      <c r="D23" s="201"/>
      <c r="E23" s="201"/>
      <c r="F23" s="202"/>
      <c r="G23" s="202" t="s">
        <v>215</v>
      </c>
      <c r="H23" s="199">
        <v>3</v>
      </c>
      <c r="I23" s="194">
        <v>1.5</v>
      </c>
      <c r="J23" s="194">
        <v>1</v>
      </c>
      <c r="K23" s="194">
        <f>L23-I23</f>
        <v>48.5</v>
      </c>
      <c r="L23" s="194">
        <f>M23-I23</f>
        <v>50</v>
      </c>
      <c r="M23" s="195">
        <v>51.5</v>
      </c>
      <c r="N23" s="194">
        <f>M23+I23</f>
        <v>53</v>
      </c>
      <c r="O23" s="194">
        <f>N23+I23</f>
        <v>54.5</v>
      </c>
      <c r="P23" s="194">
        <f>O23+I23</f>
        <v>56</v>
      </c>
      <c r="Q23" s="199"/>
      <c r="R23" s="194"/>
      <c r="S23" s="196"/>
    </row>
    <row r="24" spans="1:19" s="189" customFormat="1" ht="15" customHeight="1">
      <c r="A24" s="197"/>
      <c r="B24" s="201"/>
      <c r="C24" s="201"/>
      <c r="D24" s="201"/>
      <c r="E24" s="201"/>
      <c r="F24" s="202"/>
      <c r="G24" s="202"/>
      <c r="H24" s="199"/>
      <c r="I24" s="199"/>
      <c r="J24" s="199"/>
      <c r="K24" s="199"/>
      <c r="L24" s="199"/>
      <c r="M24" s="200"/>
      <c r="N24" s="199"/>
      <c r="O24" s="199"/>
      <c r="P24" s="199"/>
      <c r="Q24" s="194"/>
      <c r="R24" s="194"/>
      <c r="S24" s="196"/>
    </row>
    <row r="25" spans="1:19" s="189" customFormat="1" ht="15" customHeight="1">
      <c r="A25" s="197" t="s">
        <v>216</v>
      </c>
      <c r="B25" s="201"/>
      <c r="C25" s="201"/>
      <c r="D25" s="201"/>
      <c r="E25" s="201"/>
      <c r="F25" s="202"/>
      <c r="G25" s="202" t="s">
        <v>217</v>
      </c>
      <c r="H25" s="199">
        <v>4</v>
      </c>
      <c r="I25" s="194">
        <v>1.5</v>
      </c>
      <c r="J25" s="194">
        <v>1</v>
      </c>
      <c r="K25" s="194">
        <f>L25-I25</f>
        <v>48.5</v>
      </c>
      <c r="L25" s="194">
        <f>M25-I25</f>
        <v>50</v>
      </c>
      <c r="M25" s="195">
        <v>51.5</v>
      </c>
      <c r="N25" s="194">
        <f>M25+I25</f>
        <v>53</v>
      </c>
      <c r="O25" s="194">
        <f>N25+I25</f>
        <v>54.5</v>
      </c>
      <c r="P25" s="194">
        <f>O25+I25</f>
        <v>56</v>
      </c>
      <c r="Q25" s="194"/>
      <c r="R25" s="199"/>
      <c r="S25" s="196"/>
    </row>
    <row r="26" spans="1:19" s="189" customFormat="1" ht="15" customHeight="1">
      <c r="A26" s="197"/>
      <c r="B26" s="201"/>
      <c r="C26" s="201"/>
      <c r="D26" s="201"/>
      <c r="E26" s="201"/>
      <c r="F26" s="202"/>
      <c r="G26" s="202"/>
      <c r="H26" s="199"/>
      <c r="I26" s="199"/>
      <c r="J26" s="199"/>
      <c r="K26" s="199"/>
      <c r="L26" s="199"/>
      <c r="M26" s="200"/>
      <c r="N26" s="199"/>
      <c r="O26" s="199"/>
      <c r="P26" s="199"/>
      <c r="Q26" s="194"/>
      <c r="R26" s="199"/>
      <c r="S26" s="196"/>
    </row>
    <row r="27" spans="1:19" s="189" customFormat="1" ht="15" customHeight="1">
      <c r="A27" s="197" t="s">
        <v>174</v>
      </c>
      <c r="B27" s="201"/>
      <c r="C27" s="201"/>
      <c r="D27" s="201"/>
      <c r="E27" s="201"/>
      <c r="F27" s="202"/>
      <c r="G27" s="202" t="s">
        <v>175</v>
      </c>
      <c r="H27" s="199">
        <v>5</v>
      </c>
      <c r="I27" s="194">
        <v>5</v>
      </c>
      <c r="J27" s="194">
        <v>2</v>
      </c>
      <c r="K27" s="194">
        <f>L27-I27</f>
        <v>105</v>
      </c>
      <c r="L27" s="194">
        <f>M27-I27</f>
        <v>110</v>
      </c>
      <c r="M27" s="195">
        <v>115</v>
      </c>
      <c r="N27" s="194">
        <f>M27+I27</f>
        <v>120</v>
      </c>
      <c r="O27" s="194">
        <f>N27+I27</f>
        <v>125</v>
      </c>
      <c r="P27" s="194">
        <f>O27+I27</f>
        <v>130</v>
      </c>
      <c r="Q27" s="194"/>
      <c r="R27" s="199"/>
      <c r="S27" s="196"/>
    </row>
    <row r="28" spans="1:19" s="189" customFormat="1" ht="15" customHeight="1">
      <c r="A28" s="197"/>
      <c r="B28" s="201"/>
      <c r="C28" s="201"/>
      <c r="D28" s="201"/>
      <c r="E28" s="201"/>
      <c r="F28" s="202"/>
      <c r="G28" s="202"/>
      <c r="H28" s="199"/>
      <c r="I28" s="199"/>
      <c r="J28" s="199"/>
      <c r="K28" s="199"/>
      <c r="L28" s="199"/>
      <c r="M28" s="200"/>
      <c r="N28" s="199"/>
      <c r="O28" s="199"/>
      <c r="P28" s="199"/>
      <c r="Q28" s="199"/>
      <c r="R28" s="194"/>
      <c r="S28" s="196"/>
    </row>
    <row r="29" spans="1:19" s="189" customFormat="1" ht="15" customHeight="1">
      <c r="A29" s="197" t="s">
        <v>218</v>
      </c>
      <c r="B29" s="201"/>
      <c r="C29" s="201"/>
      <c r="D29" s="201"/>
      <c r="E29" s="201"/>
      <c r="F29" s="202"/>
      <c r="G29" s="202" t="s">
        <v>176</v>
      </c>
      <c r="H29" s="199">
        <v>6</v>
      </c>
      <c r="I29" s="194">
        <v>5</v>
      </c>
      <c r="J29" s="194">
        <v>2</v>
      </c>
      <c r="K29" s="194">
        <f>L29-I29</f>
        <v>105</v>
      </c>
      <c r="L29" s="194">
        <f>M29-I29</f>
        <v>110</v>
      </c>
      <c r="M29" s="195">
        <v>115</v>
      </c>
      <c r="N29" s="194">
        <f>M29+I29</f>
        <v>120</v>
      </c>
      <c r="O29" s="194">
        <f>N29+I29</f>
        <v>125</v>
      </c>
      <c r="P29" s="194">
        <f>O29+I29</f>
        <v>130</v>
      </c>
      <c r="Q29" s="194"/>
      <c r="R29" s="194"/>
      <c r="S29" s="196"/>
    </row>
    <row r="30" spans="1:19" s="189" customFormat="1" ht="15" customHeight="1">
      <c r="A30" s="197"/>
      <c r="B30" s="201"/>
      <c r="C30" s="201"/>
      <c r="D30" s="201"/>
      <c r="E30" s="201"/>
      <c r="F30" s="202"/>
      <c r="G30" s="202"/>
      <c r="H30" s="199"/>
      <c r="I30" s="199"/>
      <c r="J30" s="199"/>
      <c r="K30" s="199"/>
      <c r="L30" s="199"/>
      <c r="M30" s="200"/>
      <c r="N30" s="199"/>
      <c r="O30" s="199"/>
      <c r="P30" s="199"/>
      <c r="Q30" s="194"/>
      <c r="R30" s="194"/>
      <c r="S30" s="196"/>
    </row>
    <row r="31" spans="1:19" s="189" customFormat="1" ht="15" customHeight="1">
      <c r="A31" s="197" t="s">
        <v>177</v>
      </c>
      <c r="B31" s="201"/>
      <c r="C31" s="201"/>
      <c r="D31" s="201"/>
      <c r="E31" s="201"/>
      <c r="F31" s="202"/>
      <c r="G31" s="202" t="s">
        <v>178</v>
      </c>
      <c r="H31" s="199">
        <v>7</v>
      </c>
      <c r="I31" s="194">
        <v>1</v>
      </c>
      <c r="J31" s="194">
        <v>1</v>
      </c>
      <c r="K31" s="194">
        <f>L31-I31</f>
        <v>30</v>
      </c>
      <c r="L31" s="194">
        <f>M31-I31</f>
        <v>31</v>
      </c>
      <c r="M31" s="195">
        <v>32</v>
      </c>
      <c r="N31" s="194">
        <f>M31+I31</f>
        <v>33</v>
      </c>
      <c r="O31" s="194">
        <f>N31+I31</f>
        <v>34</v>
      </c>
      <c r="P31" s="194">
        <f>O31+I31</f>
        <v>35</v>
      </c>
      <c r="Q31" s="194"/>
      <c r="R31" s="194"/>
      <c r="S31" s="196"/>
    </row>
    <row r="32" spans="1:19" s="189" customFormat="1" ht="15" customHeight="1">
      <c r="A32" s="197"/>
      <c r="B32" s="201"/>
      <c r="C32" s="201"/>
      <c r="D32" s="201"/>
      <c r="E32" s="201"/>
      <c r="F32" s="202"/>
      <c r="G32" s="202"/>
      <c r="H32" s="199"/>
      <c r="I32" s="199"/>
      <c r="J32" s="199"/>
      <c r="K32" s="199"/>
      <c r="L32" s="199"/>
      <c r="M32" s="200"/>
      <c r="N32" s="199"/>
      <c r="O32" s="199"/>
      <c r="P32" s="199"/>
      <c r="Q32" s="194"/>
      <c r="R32" s="194"/>
      <c r="S32" s="196"/>
    </row>
    <row r="33" spans="1:19" s="189" customFormat="1" ht="15" customHeight="1">
      <c r="A33" s="197" t="s">
        <v>219</v>
      </c>
      <c r="B33" s="201"/>
      <c r="C33" s="201"/>
      <c r="D33" s="201"/>
      <c r="E33" s="201"/>
      <c r="F33" s="202"/>
      <c r="G33" s="202" t="s">
        <v>220</v>
      </c>
      <c r="H33" s="199">
        <v>8</v>
      </c>
      <c r="I33" s="194">
        <v>0.5</v>
      </c>
      <c r="J33" s="194">
        <v>1</v>
      </c>
      <c r="K33" s="194">
        <f>L33-I33</f>
        <v>21</v>
      </c>
      <c r="L33" s="194">
        <f>M33-I33</f>
        <v>21.5</v>
      </c>
      <c r="M33" s="195">
        <v>22</v>
      </c>
      <c r="N33" s="194">
        <f>M33+I33</f>
        <v>22.5</v>
      </c>
      <c r="O33" s="194">
        <f>N33+I33</f>
        <v>23</v>
      </c>
      <c r="P33" s="194">
        <f>O33+I33</f>
        <v>23.5</v>
      </c>
      <c r="Q33" s="194"/>
      <c r="R33" s="194"/>
      <c r="S33" s="196"/>
    </row>
    <row r="34" spans="1:19" s="189" customFormat="1" ht="15" customHeight="1">
      <c r="A34" s="197"/>
      <c r="B34" s="201"/>
      <c r="C34" s="201"/>
      <c r="D34" s="201"/>
      <c r="E34" s="201"/>
      <c r="F34" s="202"/>
      <c r="G34" s="202"/>
      <c r="H34" s="199"/>
      <c r="I34" s="199"/>
      <c r="J34" s="199"/>
      <c r="K34" s="199"/>
      <c r="L34" s="199"/>
      <c r="M34" s="200"/>
      <c r="N34" s="199"/>
      <c r="O34" s="199"/>
      <c r="P34" s="199"/>
      <c r="Q34" s="199"/>
      <c r="R34" s="199"/>
      <c r="S34" s="196"/>
    </row>
    <row r="35" spans="1:19" s="189" customFormat="1" ht="15" customHeight="1">
      <c r="A35" s="197" t="s">
        <v>221</v>
      </c>
      <c r="B35" s="201"/>
      <c r="C35" s="201"/>
      <c r="D35" s="201"/>
      <c r="E35" s="201"/>
      <c r="F35" s="202"/>
      <c r="G35" s="202" t="s">
        <v>179</v>
      </c>
      <c r="H35" s="199">
        <v>9</v>
      </c>
      <c r="I35" s="194">
        <v>0</v>
      </c>
      <c r="J35" s="194">
        <v>1</v>
      </c>
      <c r="K35" s="194">
        <f>L35-I35</f>
        <v>8.5</v>
      </c>
      <c r="L35" s="194">
        <f>M35-I35</f>
        <v>8.5</v>
      </c>
      <c r="M35" s="195">
        <v>8.5</v>
      </c>
      <c r="N35" s="194">
        <f>M35+I35</f>
        <v>8.5</v>
      </c>
      <c r="O35" s="194">
        <f>N35+I35</f>
        <v>8.5</v>
      </c>
      <c r="P35" s="194">
        <f>O35+I35</f>
        <v>8.5</v>
      </c>
      <c r="Q35" s="194"/>
      <c r="R35" s="194"/>
      <c r="S35" s="196"/>
    </row>
    <row r="36" spans="1:19" s="189" customFormat="1" ht="15" customHeight="1">
      <c r="A36" s="197"/>
      <c r="B36" s="201"/>
      <c r="C36" s="201"/>
      <c r="D36" s="201"/>
      <c r="E36" s="201"/>
      <c r="F36" s="202"/>
      <c r="G36" s="202"/>
      <c r="H36" s="199"/>
      <c r="I36" s="199"/>
      <c r="J36" s="199"/>
      <c r="K36" s="199"/>
      <c r="L36" s="199"/>
      <c r="M36" s="200"/>
      <c r="N36" s="199"/>
      <c r="O36" s="199"/>
      <c r="P36" s="199"/>
      <c r="Q36" s="194"/>
      <c r="R36" s="194"/>
      <c r="S36" s="196"/>
    </row>
    <row r="37" spans="1:19" s="189" customFormat="1" ht="15" customHeight="1">
      <c r="A37" s="197" t="s">
        <v>180</v>
      </c>
      <c r="B37" s="201"/>
      <c r="C37" s="201"/>
      <c r="D37" s="201"/>
      <c r="E37" s="201"/>
      <c r="F37" s="202"/>
      <c r="G37" s="202" t="s">
        <v>181</v>
      </c>
      <c r="H37" s="199">
        <v>10</v>
      </c>
      <c r="I37" s="194">
        <v>2</v>
      </c>
      <c r="J37" s="194">
        <v>2</v>
      </c>
      <c r="K37" s="194">
        <f>L37-I37</f>
        <v>42</v>
      </c>
      <c r="L37" s="194">
        <f>M37-I37</f>
        <v>44</v>
      </c>
      <c r="M37" s="195">
        <v>46</v>
      </c>
      <c r="N37" s="194">
        <f>M37+I37</f>
        <v>48</v>
      </c>
      <c r="O37" s="194">
        <f>N37+I37</f>
        <v>50</v>
      </c>
      <c r="P37" s="194">
        <f>O37+I37</f>
        <v>52</v>
      </c>
      <c r="Q37" s="194"/>
      <c r="R37" s="194"/>
      <c r="S37" s="196"/>
    </row>
    <row r="38" spans="1:19" s="189" customFormat="1" ht="15" customHeight="1">
      <c r="A38" s="197"/>
      <c r="B38" s="201"/>
      <c r="C38" s="201"/>
      <c r="D38" s="201"/>
      <c r="E38" s="201"/>
      <c r="F38" s="202"/>
      <c r="G38" s="202"/>
      <c r="H38" s="199"/>
      <c r="I38" s="199"/>
      <c r="J38" s="199"/>
      <c r="K38" s="199"/>
      <c r="L38" s="199"/>
      <c r="M38" s="200"/>
      <c r="N38" s="199"/>
      <c r="O38" s="199"/>
      <c r="P38" s="199"/>
      <c r="Q38" s="194"/>
      <c r="R38" s="194"/>
      <c r="S38" s="196"/>
    </row>
    <row r="39" spans="1:19" s="189" customFormat="1" ht="15" customHeight="1">
      <c r="A39" s="197" t="s">
        <v>222</v>
      </c>
      <c r="B39" s="201"/>
      <c r="C39" s="201"/>
      <c r="D39" s="201"/>
      <c r="E39" s="201"/>
      <c r="F39" s="202"/>
      <c r="G39" s="202" t="s">
        <v>182</v>
      </c>
      <c r="H39" s="199">
        <v>11</v>
      </c>
      <c r="I39" s="194">
        <v>2</v>
      </c>
      <c r="J39" s="194">
        <v>1</v>
      </c>
      <c r="K39" s="194">
        <f>L39-I39</f>
        <v>35</v>
      </c>
      <c r="L39" s="194">
        <f>M39-I39</f>
        <v>37</v>
      </c>
      <c r="M39" s="195">
        <v>39</v>
      </c>
      <c r="N39" s="194">
        <f>M39+I39</f>
        <v>41</v>
      </c>
      <c r="O39" s="194">
        <f>N39+I39</f>
        <v>43</v>
      </c>
      <c r="P39" s="194">
        <f>O39+I39</f>
        <v>45</v>
      </c>
      <c r="Q39" s="194"/>
      <c r="R39" s="194"/>
      <c r="S39" s="196"/>
    </row>
    <row r="40" spans="1:19" s="189" customFormat="1" ht="15" customHeight="1">
      <c r="A40" s="197"/>
      <c r="B40" s="201"/>
      <c r="C40" s="201"/>
      <c r="D40" s="201"/>
      <c r="E40" s="201"/>
      <c r="F40" s="202"/>
      <c r="G40" s="202"/>
      <c r="H40" s="199"/>
      <c r="I40" s="194"/>
      <c r="J40" s="194"/>
      <c r="K40" s="194"/>
      <c r="L40" s="194"/>
      <c r="M40" s="195"/>
      <c r="N40" s="194"/>
      <c r="O40" s="194"/>
      <c r="P40" s="194"/>
      <c r="Q40" s="194"/>
      <c r="R40" s="194"/>
      <c r="S40" s="196"/>
    </row>
    <row r="41" spans="1:19" s="189" customFormat="1" ht="15" customHeight="1">
      <c r="A41" s="197" t="s">
        <v>183</v>
      </c>
      <c r="B41" s="201"/>
      <c r="C41" s="201"/>
      <c r="D41" s="201"/>
      <c r="E41" s="201"/>
      <c r="F41" s="202"/>
      <c r="G41" s="202" t="s">
        <v>223</v>
      </c>
      <c r="H41" s="199">
        <v>12</v>
      </c>
      <c r="I41" s="194">
        <v>1</v>
      </c>
      <c r="J41" s="194">
        <v>1</v>
      </c>
      <c r="K41" s="194">
        <f>L41-I41</f>
        <v>74</v>
      </c>
      <c r="L41" s="194">
        <f>M41-I41</f>
        <v>75</v>
      </c>
      <c r="M41" s="195">
        <v>76</v>
      </c>
      <c r="N41" s="194">
        <f>M41+I41</f>
        <v>77</v>
      </c>
      <c r="O41" s="194">
        <f>N41+I41</f>
        <v>78</v>
      </c>
      <c r="P41" s="194">
        <f>O41+I41</f>
        <v>79</v>
      </c>
      <c r="Q41" s="194"/>
      <c r="R41" s="199"/>
      <c r="S41" s="196"/>
    </row>
    <row r="42" spans="1:19" s="189" customFormat="1" ht="15" customHeight="1">
      <c r="A42" s="197"/>
      <c r="B42" s="201"/>
      <c r="C42" s="201"/>
      <c r="D42" s="201"/>
      <c r="E42" s="201"/>
      <c r="F42" s="202"/>
      <c r="G42" s="202"/>
      <c r="H42" s="199"/>
      <c r="I42" s="199"/>
      <c r="J42" s="199"/>
      <c r="K42" s="199"/>
      <c r="L42" s="199"/>
      <c r="M42" s="200"/>
      <c r="N42" s="199"/>
      <c r="O42" s="199"/>
      <c r="P42" s="199"/>
      <c r="Q42" s="194"/>
      <c r="R42" s="194"/>
      <c r="S42" s="196"/>
    </row>
    <row r="43" spans="1:19" s="189" customFormat="1" ht="15" customHeight="1">
      <c r="A43" s="197" t="s">
        <v>184</v>
      </c>
      <c r="B43" s="201"/>
      <c r="C43" s="201"/>
      <c r="D43" s="201"/>
      <c r="E43" s="201"/>
      <c r="F43" s="202"/>
      <c r="G43" s="202" t="s">
        <v>224</v>
      </c>
      <c r="H43" s="199">
        <v>13</v>
      </c>
      <c r="I43" s="194">
        <v>0.5</v>
      </c>
      <c r="J43" s="194">
        <v>1</v>
      </c>
      <c r="K43" s="194">
        <f>L43-I43</f>
        <v>19</v>
      </c>
      <c r="L43" s="194">
        <f>M43-I43</f>
        <v>19.5</v>
      </c>
      <c r="M43" s="195">
        <v>20</v>
      </c>
      <c r="N43" s="194">
        <f>M43+I43</f>
        <v>20.5</v>
      </c>
      <c r="O43" s="194">
        <f>N43+I43</f>
        <v>21</v>
      </c>
      <c r="P43" s="194">
        <f>O43+I43</f>
        <v>21.5</v>
      </c>
      <c r="Q43" s="194"/>
      <c r="R43" s="194"/>
      <c r="S43" s="196"/>
    </row>
    <row r="44" spans="1:19" s="189" customFormat="1" ht="15" customHeight="1">
      <c r="A44" s="197"/>
      <c r="B44" s="201"/>
      <c r="C44" s="201"/>
      <c r="D44" s="201"/>
      <c r="E44" s="201"/>
      <c r="F44" s="202"/>
      <c r="G44" s="202"/>
      <c r="H44" s="199"/>
      <c r="I44" s="199"/>
      <c r="J44" s="199"/>
      <c r="K44" s="199"/>
      <c r="L44" s="199"/>
      <c r="M44" s="200"/>
      <c r="N44" s="199"/>
      <c r="O44" s="199"/>
      <c r="P44" s="199"/>
      <c r="Q44" s="194"/>
      <c r="R44" s="194"/>
      <c r="S44" s="196"/>
    </row>
    <row r="45" spans="1:19" s="189" customFormat="1" ht="15" customHeight="1">
      <c r="A45" s="197" t="s">
        <v>185</v>
      </c>
      <c r="B45" s="201"/>
      <c r="C45" s="201"/>
      <c r="D45" s="201"/>
      <c r="E45" s="201"/>
      <c r="F45" s="202"/>
      <c r="G45" s="202" t="s">
        <v>225</v>
      </c>
      <c r="H45" s="199">
        <v>14</v>
      </c>
      <c r="I45" s="194">
        <v>0.3</v>
      </c>
      <c r="J45" s="194">
        <v>0.5</v>
      </c>
      <c r="K45" s="194">
        <f>L45-I45</f>
        <v>10.399999999999999</v>
      </c>
      <c r="L45" s="194">
        <f>M45-I45</f>
        <v>10.7</v>
      </c>
      <c r="M45" s="195">
        <v>11</v>
      </c>
      <c r="N45" s="194">
        <f>M45+I45</f>
        <v>11.3</v>
      </c>
      <c r="O45" s="194">
        <f>N45+I45</f>
        <v>11.600000000000001</v>
      </c>
      <c r="P45" s="194">
        <f>O45+I45</f>
        <v>11.900000000000002</v>
      </c>
      <c r="Q45" s="194"/>
      <c r="R45" s="194"/>
      <c r="S45" s="196"/>
    </row>
    <row r="46" spans="1:19" s="189" customFormat="1" ht="15" customHeight="1">
      <c r="A46" s="197"/>
      <c r="B46" s="201"/>
      <c r="C46" s="201"/>
      <c r="D46" s="201"/>
      <c r="E46" s="201"/>
      <c r="F46" s="202"/>
      <c r="G46" s="202"/>
      <c r="H46" s="199"/>
      <c r="I46" s="199" t="s">
        <v>136</v>
      </c>
      <c r="J46" s="199"/>
      <c r="K46" s="199"/>
      <c r="L46" s="199"/>
      <c r="M46" s="200"/>
      <c r="N46" s="199"/>
      <c r="O46" s="199"/>
      <c r="P46" s="199"/>
      <c r="Q46" s="194"/>
      <c r="R46" s="194"/>
      <c r="S46" s="196"/>
    </row>
    <row r="47" spans="1:19" s="189" customFormat="1" ht="15" customHeight="1">
      <c r="A47" s="197" t="s">
        <v>186</v>
      </c>
      <c r="B47" s="201"/>
      <c r="C47" s="201"/>
      <c r="D47" s="201"/>
      <c r="E47" s="201"/>
      <c r="F47" s="202"/>
      <c r="G47" s="202" t="s">
        <v>130</v>
      </c>
      <c r="H47" s="199">
        <v>15</v>
      </c>
      <c r="I47" s="194">
        <v>0</v>
      </c>
      <c r="J47" s="194">
        <v>0.5</v>
      </c>
      <c r="K47" s="194">
        <f>L47-I47</f>
        <v>3.5</v>
      </c>
      <c r="L47" s="194">
        <f>M47-I47</f>
        <v>3.5</v>
      </c>
      <c r="M47" s="195">
        <v>3.5</v>
      </c>
      <c r="N47" s="194">
        <f>M47+I47</f>
        <v>3.5</v>
      </c>
      <c r="O47" s="194">
        <f>N47+I47</f>
        <v>3.5</v>
      </c>
      <c r="P47" s="194">
        <f>O47+I47</f>
        <v>3.5</v>
      </c>
      <c r="Q47" s="194"/>
      <c r="R47" s="199"/>
      <c r="S47" s="196"/>
    </row>
    <row r="48" spans="1:19" ht="15" customHeight="1">
      <c r="A48" s="197"/>
      <c r="B48" s="201"/>
      <c r="C48" s="201"/>
      <c r="D48" s="201"/>
      <c r="E48" s="201"/>
      <c r="F48" s="202"/>
      <c r="G48" s="202"/>
      <c r="H48" s="199"/>
      <c r="I48" s="199"/>
      <c r="J48" s="199"/>
      <c r="K48" s="199"/>
      <c r="L48" s="199"/>
      <c r="M48" s="200"/>
      <c r="N48" s="199"/>
      <c r="O48" s="199"/>
      <c r="P48" s="199"/>
      <c r="Q48" s="199"/>
      <c r="R48" s="194"/>
      <c r="S48" s="178"/>
    </row>
    <row r="49" spans="1:19" s="189" customFormat="1" ht="15" customHeight="1">
      <c r="A49" s="197" t="s">
        <v>187</v>
      </c>
      <c r="B49" s="201"/>
      <c r="C49" s="201"/>
      <c r="D49" s="201"/>
      <c r="E49" s="201"/>
      <c r="F49" s="202"/>
      <c r="G49" s="202" t="s">
        <v>226</v>
      </c>
      <c r="H49" s="199" t="s">
        <v>136</v>
      </c>
      <c r="I49" s="194">
        <v>0</v>
      </c>
      <c r="J49" s="199" t="s">
        <v>188</v>
      </c>
      <c r="K49" s="194">
        <f>L49-I49</f>
        <v>58</v>
      </c>
      <c r="L49" s="194">
        <f>M49-I49</f>
        <v>58</v>
      </c>
      <c r="M49" s="195">
        <v>58</v>
      </c>
      <c r="N49" s="194">
        <f>M49+I49</f>
        <v>58</v>
      </c>
      <c r="O49" s="194">
        <f>N49+I49</f>
        <v>58</v>
      </c>
      <c r="P49" s="194">
        <f>O49+I49</f>
        <v>58</v>
      </c>
      <c r="Q49" s="194"/>
      <c r="R49" s="199"/>
      <c r="S49" s="196"/>
    </row>
    <row r="50" spans="1:19" s="189" customFormat="1" ht="15" customHeight="1">
      <c r="A50" s="197"/>
      <c r="B50" s="201"/>
      <c r="C50" s="201"/>
      <c r="D50" s="201"/>
      <c r="E50" s="201"/>
      <c r="F50" s="202"/>
      <c r="G50" s="202"/>
      <c r="H50" s="199"/>
      <c r="I50" s="199"/>
      <c r="J50" s="199"/>
      <c r="K50" s="199"/>
      <c r="L50" s="199"/>
      <c r="M50" s="200"/>
      <c r="N50" s="199"/>
      <c r="O50" s="199"/>
      <c r="P50" s="199"/>
      <c r="Q50" s="194"/>
      <c r="R50" s="194"/>
      <c r="S50" s="196"/>
    </row>
    <row r="51" spans="1:19" s="189" customFormat="1" ht="15" customHeight="1">
      <c r="A51" s="197" t="s">
        <v>227</v>
      </c>
      <c r="B51" s="201"/>
      <c r="C51" s="201"/>
      <c r="D51" s="201"/>
      <c r="E51" s="201"/>
      <c r="F51" s="202"/>
      <c r="G51" s="202" t="s">
        <v>228</v>
      </c>
      <c r="H51" s="199">
        <v>16</v>
      </c>
      <c r="I51" s="194">
        <v>0</v>
      </c>
      <c r="J51" s="199">
        <v>0.2</v>
      </c>
      <c r="K51" s="194">
        <f>L51-I51</f>
        <v>2.1</v>
      </c>
      <c r="L51" s="194">
        <f>M51-I51</f>
        <v>2.1</v>
      </c>
      <c r="M51" s="195">
        <v>2.1</v>
      </c>
      <c r="N51" s="194">
        <f>M51+I51</f>
        <v>2.1</v>
      </c>
      <c r="O51" s="194">
        <f>N51+I51</f>
        <v>2.1</v>
      </c>
      <c r="P51" s="194">
        <f>O51+I51</f>
        <v>2.1</v>
      </c>
      <c r="Q51" s="194"/>
      <c r="R51" s="194"/>
      <c r="S51" s="196"/>
    </row>
    <row r="52" spans="1:19" s="189" customFormat="1" ht="15" customHeight="1">
      <c r="A52" s="197"/>
      <c r="B52" s="201"/>
      <c r="C52" s="201"/>
      <c r="D52" s="201"/>
      <c r="E52" s="201"/>
      <c r="F52" s="202"/>
      <c r="G52" s="202"/>
      <c r="H52" s="199"/>
      <c r="I52" s="194"/>
      <c r="J52" s="194"/>
      <c r="K52" s="194"/>
      <c r="L52" s="194"/>
      <c r="M52" s="195"/>
      <c r="N52" s="194"/>
      <c r="O52" s="194"/>
      <c r="P52" s="194"/>
      <c r="Q52" s="194"/>
      <c r="R52" s="194"/>
      <c r="S52" s="196"/>
    </row>
    <row r="53" spans="1:19" s="189" customFormat="1" ht="15" customHeight="1">
      <c r="A53" s="197" t="s">
        <v>229</v>
      </c>
      <c r="B53" s="201"/>
      <c r="C53" s="201"/>
      <c r="D53" s="201"/>
      <c r="E53" s="201"/>
      <c r="F53" s="202"/>
      <c r="G53" s="193" t="s">
        <v>230</v>
      </c>
      <c r="H53" s="203">
        <v>18</v>
      </c>
      <c r="I53" s="204">
        <v>0</v>
      </c>
      <c r="J53" s="204">
        <v>1</v>
      </c>
      <c r="K53" s="204">
        <f>L53-I53</f>
        <v>20</v>
      </c>
      <c r="L53" s="204">
        <f>M53-I53</f>
        <v>20</v>
      </c>
      <c r="M53" s="205">
        <v>20</v>
      </c>
      <c r="N53" s="194">
        <f>M53+I53</f>
        <v>20</v>
      </c>
      <c r="O53" s="194">
        <f>N53+I53</f>
        <v>20</v>
      </c>
      <c r="P53" s="194">
        <f>O53+I53</f>
        <v>20</v>
      </c>
      <c r="Q53" s="194"/>
      <c r="R53" s="194"/>
      <c r="S53" s="196"/>
    </row>
    <row r="54" spans="1:19" s="189" customFormat="1" ht="15" customHeight="1">
      <c r="A54" s="197"/>
      <c r="B54" s="201"/>
      <c r="C54" s="201"/>
      <c r="D54" s="201"/>
      <c r="E54" s="201"/>
      <c r="F54" s="202"/>
      <c r="G54" s="193"/>
      <c r="H54" s="203"/>
      <c r="I54" s="204"/>
      <c r="J54" s="204"/>
      <c r="K54" s="204"/>
      <c r="L54" s="204"/>
      <c r="M54" s="205"/>
      <c r="N54" s="194"/>
      <c r="O54" s="194"/>
      <c r="P54" s="194"/>
      <c r="Q54" s="194"/>
      <c r="R54" s="194"/>
      <c r="S54" s="196"/>
    </row>
    <row r="55" spans="1:19" s="189" customFormat="1" ht="15" customHeight="1">
      <c r="A55" s="197" t="s">
        <v>231</v>
      </c>
      <c r="B55" s="201"/>
      <c r="C55" s="201"/>
      <c r="D55" s="201"/>
      <c r="E55" s="201"/>
      <c r="F55" s="202"/>
      <c r="G55" s="193" t="s">
        <v>232</v>
      </c>
      <c r="H55" s="203">
        <v>19</v>
      </c>
      <c r="I55" s="204">
        <v>0</v>
      </c>
      <c r="J55" s="204">
        <v>1</v>
      </c>
      <c r="K55" s="204">
        <f>L55-I55</f>
        <v>10</v>
      </c>
      <c r="L55" s="204">
        <f>M55-I55</f>
        <v>10</v>
      </c>
      <c r="M55" s="205">
        <v>10</v>
      </c>
      <c r="N55" s="194">
        <f>M55+I55</f>
        <v>10</v>
      </c>
      <c r="O55" s="194">
        <f>N55+I55</f>
        <v>10</v>
      </c>
      <c r="P55" s="194">
        <f>O55+I55</f>
        <v>10</v>
      </c>
      <c r="Q55" s="194"/>
      <c r="R55" s="194"/>
      <c r="S55" s="196"/>
    </row>
    <row r="56" spans="1:19" s="189" customFormat="1" ht="15" customHeight="1">
      <c r="A56" s="197"/>
      <c r="B56" s="201"/>
      <c r="C56" s="201"/>
      <c r="D56" s="201"/>
      <c r="E56" s="201"/>
      <c r="F56" s="202"/>
      <c r="G56" s="193"/>
      <c r="H56" s="203"/>
      <c r="I56" s="204"/>
      <c r="J56" s="204"/>
      <c r="K56" s="204"/>
      <c r="L56" s="204"/>
      <c r="M56" s="205"/>
      <c r="N56" s="194"/>
      <c r="O56" s="194"/>
      <c r="P56" s="194"/>
      <c r="Q56" s="194"/>
      <c r="R56" s="194"/>
      <c r="S56" s="196"/>
    </row>
    <row r="57" spans="1:19">
      <c r="A57" s="197" t="s">
        <v>233</v>
      </c>
      <c r="B57" s="201"/>
      <c r="C57" s="201"/>
      <c r="D57" s="201"/>
      <c r="E57" s="201"/>
      <c r="F57" s="202"/>
      <c r="G57" s="193" t="s">
        <v>234</v>
      </c>
      <c r="H57" s="203">
        <v>20</v>
      </c>
      <c r="I57" s="204">
        <v>0</v>
      </c>
      <c r="J57" s="204">
        <v>1</v>
      </c>
      <c r="K57" s="204">
        <f>L57-I57</f>
        <v>20</v>
      </c>
      <c r="L57" s="204">
        <f>M57-I57</f>
        <v>20</v>
      </c>
      <c r="M57" s="205">
        <v>20</v>
      </c>
      <c r="N57" s="194">
        <f>M57+I57</f>
        <v>20</v>
      </c>
      <c r="O57" s="194">
        <f>N57+I57</f>
        <v>20</v>
      </c>
      <c r="P57" s="194">
        <f>O57+I57</f>
        <v>20</v>
      </c>
      <c r="Q57" s="206"/>
      <c r="R57" s="206"/>
      <c r="S57" s="178"/>
    </row>
    <row r="58" spans="1:19">
      <c r="A58" s="207"/>
      <c r="B58" s="208"/>
      <c r="C58" s="208"/>
      <c r="D58" s="208"/>
      <c r="E58" s="208"/>
      <c r="F58" s="209"/>
      <c r="G58" s="209"/>
      <c r="H58" s="199"/>
      <c r="I58" s="194"/>
      <c r="J58" s="199"/>
      <c r="K58" s="194"/>
      <c r="L58" s="194"/>
      <c r="M58" s="195"/>
      <c r="N58" s="194"/>
      <c r="O58" s="194"/>
      <c r="P58" s="194"/>
      <c r="Q58" s="210"/>
      <c r="R58" s="210"/>
    </row>
  </sheetData>
  <mergeCells count="15">
    <mergeCell ref="A1:I7"/>
    <mergeCell ref="L1:M1"/>
    <mergeCell ref="N1:R16"/>
    <mergeCell ref="L3:M3"/>
    <mergeCell ref="L5:M5"/>
    <mergeCell ref="L7:M7"/>
    <mergeCell ref="D9:I9"/>
    <mergeCell ref="L9:M9"/>
    <mergeCell ref="D11:I11"/>
    <mergeCell ref="L11:M11"/>
    <mergeCell ref="D13:I13"/>
    <mergeCell ref="L13:M13"/>
    <mergeCell ref="D15:I15"/>
    <mergeCell ref="A17:R17"/>
    <mergeCell ref="A18:F18"/>
  </mergeCells>
  <dataValidations count="4">
    <dataValidation type="list" allowBlank="1" showInputMessage="1" showErrorMessage="1" sqref="D15:I15" xr:uid="{680F2459-9AD8-4EC7-8713-5013FD61884C}">
      <formula1>"GENERAL PRODUCTS, FBN, FREESTYLE, AURORA, ESTRELA, 606 LIMITED, PERA, AKARTEKS, SIMRAN, MINERVA, FM TEXTILES"</formula1>
    </dataValidation>
    <dataValidation type="list" allowBlank="1" showInputMessage="1" showErrorMessage="1" sqref="L3:M3" xr:uid="{91CBB062-E495-48C0-8B2D-F35A86D3FCA7}">
      <formula1>"PRESPRING 26, SPRING 26, PREFALL 22, FALL 22, SMU"</formula1>
    </dataValidation>
    <dataValidation type="list" allowBlank="1" showInputMessage="1" showErrorMessage="1" sqref="L5:M5" xr:uid="{F5FA0F8B-75DD-4066-A7CF-5E0493886AC3}">
      <formula1>"BEN"</formula1>
    </dataValidation>
    <dataValidation type="list" allowBlank="1" showInputMessage="1" showErrorMessage="1" sqref="L7:M7" xr:uid="{962E6AAB-4C8A-4935-8DB2-8DF40C331172}">
      <formula1>"CHARLIE"</formula1>
    </dataValidation>
  </dataValidations>
  <printOptions horizontalCentered="1"/>
  <pageMargins left="0" right="0" top="0" bottom="0" header="0" footer="0"/>
  <pageSetup paperSize="9" scale="7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45D12-BE45-4043-A8FA-876990CF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CUTTING DOCKET</vt:lpstr>
      <vt:lpstr>2. TRIM CARD</vt:lpstr>
      <vt:lpstr>QUY CÁCH MAY DÂY LUỒN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2025-01-10T09:26:26Z</cp:lastPrinted>
  <dcterms:created xsi:type="dcterms:W3CDTF">2016-05-06T01:47:29Z</dcterms:created>
  <dcterms:modified xsi:type="dcterms:W3CDTF">2025-01-14T02:09:16Z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