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P\MSCHF\"/>
    </mc:Choice>
  </mc:AlternateContent>
  <xr:revisionPtr revIDLastSave="0" documentId="13_ncr:1_{10D2BA18-6498-42E2-8983-92AB24D82184}" xr6:coauthVersionLast="47" xr6:coauthVersionMax="47" xr10:uidLastSave="{00000000-0000-0000-0000-000000000000}"/>
  <bookViews>
    <workbookView xWindow="-103" yWindow="-103" windowWidth="16663" windowHeight="8743" tabRatio="895" xr2:uid="{00000000-000D-0000-FFFF-FFFF00000000}"/>
  </bookViews>
  <sheets>
    <sheet name="1. CUTTING" sheetId="21" r:id="rId1"/>
    <sheet name="2. TRIM" sheetId="22" r:id="rId2"/>
    <sheet name="M-SPEC" sheetId="31" r:id="rId3"/>
    <sheet name="1. CUTTING " sheetId="1" state="hidden" r:id="rId4"/>
    <sheet name="1099-624675" sheetId="14" state="hidden" r:id="rId5"/>
    <sheet name="3. ĐỊNH VỊ HÌNH IN.THÊU" sheetId="7" state="hidden" r:id="rId6"/>
    <sheet name="4. THÔNG SỐ SẢN XUẤT" sheetId="8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 localSheetId="4">'[5]Chiet tinh dz22'!#REF!</definedName>
    <definedName name="_day1">'[5]Chiet tinh dz22'!#REF!</definedName>
    <definedName name="_day2">'[6]Chiet tinh dz35'!$H$3</definedName>
    <definedName name="_dbu1" localSheetId="4">'[4]CT Thang Mo'!#REF!</definedName>
    <definedName name="_dbu1">'[4]CT Thang Mo'!#REF!</definedName>
    <definedName name="_dbu2">'[4]CT Thang Mo'!$B$93:$F$93</definedName>
    <definedName name="_Fill" localSheetId="4">#REF!</definedName>
    <definedName name="_Fill" hidden="1">#REF!</definedName>
    <definedName name="_lap1" localSheetId="4">#REF!</definedName>
    <definedName name="_lap1">#REF!</definedName>
    <definedName name="_lap2" localSheetId="4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 localSheetId="4">#REF!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 localSheetId="4">#REF!</definedName>
    <definedName name="Caáp_Baät">#REF!</definedName>
    <definedName name="cap" localSheetId="4">#REF!</definedName>
    <definedName name="cap">#REF!</definedName>
    <definedName name="cap0.7" localSheetId="4">#REF!</definedName>
    <definedName name="cap0.7">#REF!</definedName>
    <definedName name="CCNK" localSheetId="4">[9]QMCT!#REF!</definedName>
    <definedName name="CCNK">[9]QMCT!#REF!</definedName>
    <definedName name="CL" localSheetId="4">#REF!</definedName>
    <definedName name="CL">#REF!</definedName>
    <definedName name="CLTMP" localSheetId="4">[9]QMCT!#REF!</definedName>
    <definedName name="CLTMP">[9]QMCT!#REF!</definedName>
    <definedName name="ctdn9697" localSheetId="4">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 localSheetId="4">#REF!</definedName>
    <definedName name="DATA_DATA2_List">#REF!</definedName>
    <definedName name="_xlnm.Database" localSheetId="4">#REF!</definedName>
    <definedName name="_xlnm.Database">#REF!</definedName>
    <definedName name="DDAY" localSheetId="4">#REF!</definedName>
    <definedName name="DDAY">#REF!</definedName>
    <definedName name="DM">#REF!</definedName>
    <definedName name="DM_1">[7]TK!$E$11:$E$60</definedName>
    <definedName name="DM_2">[7]TK!$M$11:$M$60</definedName>
    <definedName name="dobt" localSheetId="4">#REF!</definedName>
    <definedName name="dobt">#REF!</definedName>
    <definedName name="Döõ_Lieäu_Thoâ">[7]TK!$E$11:$E$60,[7]TK!$G$11:$G$60,[7]TK!$M$11:$M$60,[7]TK!$Q$11:$Q$60</definedName>
    <definedName name="dulieu" localSheetId="4">#REF!</definedName>
    <definedName name="dulieu">#REF!</definedName>
    <definedName name="FHT" localSheetId="4">#REF!</definedName>
    <definedName name="FHT">#REF!</definedName>
    <definedName name="Full" localSheetId="4">[9]QMCT!#REF!</definedName>
    <definedName name="Full">[9]QMCT!#REF!</definedName>
    <definedName name="giaca">'[10]dg-VTu'!$C$6:$F$55</definedName>
    <definedName name="HDCCT" localSheetId="4">[9]QMCT!#REF!</definedName>
    <definedName name="HDCCT">[9]QMCT!#REF!</definedName>
    <definedName name="HDCD" localSheetId="4">[9]QMCT!#REF!</definedName>
    <definedName name="HDCD">[9]QMCT!#REF!</definedName>
    <definedName name="Heâ_Soá">'[11]He so'!$A$1:$AU$1</definedName>
    <definedName name="Heä_Soá_NS" localSheetId="4">#REF!</definedName>
    <definedName name="Heä_Soá_NS">#REF!</definedName>
    <definedName name="Heä_Soá_TC">[7]HS!$C$66:$E$79</definedName>
    <definedName name="HS_1" localSheetId="4">[7]HS!#REF!</definedName>
    <definedName name="HS_1">[7]HS!#REF!</definedName>
    <definedName name="HS_2" localSheetId="4">[7]HS!#REF!</definedName>
    <definedName name="HS_2">[7]HS!#REF!</definedName>
    <definedName name="HS_3" localSheetId="4">[7]HS!#REF!</definedName>
    <definedName name="HS_3">[7]HS!#REF!</definedName>
    <definedName name="HS_4" localSheetId="4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 localSheetId="4">#REF!</definedName>
    <definedName name="K">#REF!</definedName>
    <definedName name="K_1">[12]!K_1</definedName>
    <definedName name="K_2">[12]!K_2</definedName>
    <definedName name="Khaû_Naêng" localSheetId="4">#REF!</definedName>
    <definedName name="Khaû_Naêng">#REF!</definedName>
    <definedName name="KN" localSheetId="4">#REF!</definedName>
    <definedName name="KN">#REF!</definedName>
    <definedName name="KNIT">'[13]GENERAL (K)'!$C$7:$C$4072</definedName>
    <definedName name="KVC" localSheetId="4">#REF!</definedName>
    <definedName name="KVC">#REF!</definedName>
    <definedName name="L" localSheetId="4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 localSheetId="4">#REF!</definedName>
    <definedName name="LÑP">#REF!</definedName>
    <definedName name="lVC" localSheetId="4">#REF!</definedName>
    <definedName name="lVC">#REF!</definedName>
    <definedName name="Maõ_CÑ" localSheetId="4">#REF!</definedName>
    <definedName name="Maõ_CÑ">#REF!</definedName>
    <definedName name="Maõ_Haøng">#REF!</definedName>
    <definedName name="mat">[14]Tke!$AD$10:$AR$96</definedName>
    <definedName name="May" localSheetId="4">#REF!</definedName>
    <definedName name="May">#REF!</definedName>
    <definedName name="Naêng_Suaát_BQ">[8]QT!$P$3</definedName>
    <definedName name="Naêng_suaát_BQ__taïm" localSheetId="4">#REF!</definedName>
    <definedName name="Naêng_suaát_BQ__taïm">#REF!</definedName>
    <definedName name="Naêng_suaát_QÑ" localSheetId="4">#REF!</definedName>
    <definedName name="Naêng_suaát_QÑ">#REF!</definedName>
    <definedName name="NCcap0.7" localSheetId="4">#REF!</definedName>
    <definedName name="NCcap0.7">#REF!</definedName>
    <definedName name="NCcap1">#REF!</definedName>
    <definedName name="ÑG">[8]QT!$K$6</definedName>
    <definedName name="Ngaøy_thaùng_HH" localSheetId="4">#REF!</definedName>
    <definedName name="Ngaøy_thaùng_HH">#REF!</definedName>
    <definedName name="NHÃN_CHÍNH_GẮN_CHIP_NFC_70MM_x_38MM">'1. CUTTING '!$C$67:$E$67</definedName>
    <definedName name="Ñinh_Möùc_BQ">[8]QT!$B$5</definedName>
    <definedName name="ÑMTB" localSheetId="4">#REF!</definedName>
    <definedName name="ÑMTB">#REF!</definedName>
    <definedName name="Ñoåi_teân" localSheetId="4">[7]HS!#REF!</definedName>
    <definedName name="Ñoåi_teân">[7]HS!#REF!</definedName>
    <definedName name="Ñôn_Giaù_Duyeät" localSheetId="4">#REF!</definedName>
    <definedName name="Ñôn_Giaù_Duyeät">#REF!</definedName>
    <definedName name="Ñònh_Möùc_BQ" localSheetId="4">#REF!</definedName>
    <definedName name="Ñònh_Möùc_BQ">#REF!</definedName>
    <definedName name="NSNM" localSheetId="4">#REF!</definedName>
    <definedName name="NSNM">#REF!</definedName>
    <definedName name="NToS">[15]!NToS</definedName>
    <definedName name="PRICE" localSheetId="4">#REF!</definedName>
    <definedName name="PRICE">#REF!</definedName>
    <definedName name="_xlnm.Print_Area" localSheetId="0">'1. CUTTING'!$A$1:$P$97</definedName>
    <definedName name="_xlnm.Print_Area" localSheetId="3">'1. CUTTING '!$A$1:$P$149</definedName>
    <definedName name="_xlnm.Print_Area" localSheetId="1">'2. TRIM'!$A$1:$D$12</definedName>
    <definedName name="Print_erea">[8]QT!$A$1:$U$54</definedName>
    <definedName name="_xlnm.Print_Titles" localSheetId="0">'1. CUTTING'!$1:$15</definedName>
    <definedName name="_xlnm.Print_Titles" localSheetId="3">'1. CUTTING '!$1:$15</definedName>
    <definedName name="_xlnm.Print_Titles" localSheetId="1">'2. TRIM'!$1:$5</definedName>
    <definedName name="Quyõ_TG_SX" localSheetId="4">#REF!</definedName>
    <definedName name="Quyõ_TG_SX">#REF!</definedName>
    <definedName name="Quyõ_TGTB" localSheetId="4">#REF!</definedName>
    <definedName name="Quyõ_TGTB">#REF!</definedName>
    <definedName name="S_löôïng_BQ1toå" localSheetId="4">#REF!</definedName>
    <definedName name="S_löôïng_BQ1toå">#REF!</definedName>
    <definedName name="sau">'[6]Chiet tinh dz35'!$H$4</definedName>
    <definedName name="SDDL" localSheetId="4">[9]QMCT!#REF!</definedName>
    <definedName name="SDDL">[9]QMCT!#REF!</definedName>
    <definedName name="Soá_Giôø_TC" localSheetId="4">#REF!</definedName>
    <definedName name="Soá_Giôø_TC">#REF!</definedName>
    <definedName name="Soá_Löôïng" localSheetId="4">#REF!</definedName>
    <definedName name="Soá_Löôïng">#REF!</definedName>
    <definedName name="Soá_ngaøy_SX" localSheetId="4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 localSheetId="4">#REF!</definedName>
    <definedName name="UH">#REF!</definedName>
    <definedName name="vc3.">'[4]CT  PL'!$B$125:$H$125</definedName>
    <definedName name="vca">'[4]CT  PL'!$B$25:$H$25</definedName>
    <definedName name="vccot" localSheetId="4">#REF!</definedName>
    <definedName name="vccot">#REF!</definedName>
    <definedName name="vccot.">'[4]CT  PL'!$B$8:$H$8</definedName>
    <definedName name="vcdbt">'[4]CT Thang Mo'!$B$220:$I$220</definedName>
    <definedName name="vcdc." localSheetId="4">'[18]Chi tiet'!#REF!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 localSheetId="4">#REF!</definedName>
    <definedName name="vctb">#REF!</definedName>
    <definedName name="vctt">'[4]CT  PL'!$B$288:$H$288</definedName>
    <definedName name="VDCLY" localSheetId="4">[9]QMCT!#REF!</definedName>
    <definedName name="VDCLY">[9]QMCT!#REF!</definedName>
    <definedName name="Vlcap0.7" localSheetId="4">#REF!</definedName>
    <definedName name="Vlcap0.7">#REF!</definedName>
    <definedName name="VLcap1" localSheetId="4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5" i="21" l="1"/>
  <c r="O7" i="31" l="1"/>
  <c r="M7" i="31"/>
  <c r="J7" i="31"/>
  <c r="H7" i="31"/>
  <c r="O6" i="31"/>
  <c r="M6" i="31"/>
  <c r="J6" i="31"/>
  <c r="H6" i="31"/>
  <c r="O5" i="31"/>
  <c r="M5" i="31"/>
  <c r="J5" i="31"/>
  <c r="H5" i="31"/>
  <c r="O4" i="31"/>
  <c r="M4" i="31"/>
  <c r="J4" i="31"/>
  <c r="H4" i="31"/>
  <c r="O3" i="31"/>
  <c r="M3" i="31"/>
  <c r="J3" i="31"/>
  <c r="H3" i="31"/>
  <c r="O2" i="31"/>
  <c r="M2" i="31"/>
  <c r="J2" i="31"/>
  <c r="H2" i="31"/>
  <c r="B67" i="21" l="1"/>
  <c r="L44" i="21" l="1"/>
  <c r="I20" i="21" l="1"/>
  <c r="J19" i="21"/>
  <c r="J20" i="21" s="1"/>
  <c r="K19" i="21"/>
  <c r="K20" i="21" s="1"/>
  <c r="L19" i="21"/>
  <c r="L20" i="21" s="1"/>
  <c r="H19" i="21"/>
  <c r="L26" i="21" l="1"/>
  <c r="L27" i="21" s="1"/>
  <c r="K26" i="21"/>
  <c r="K27" i="21" s="1"/>
  <c r="J26" i="21"/>
  <c r="J27" i="21" s="1"/>
  <c r="I26" i="21"/>
  <c r="I27" i="21" s="1"/>
  <c r="H26" i="21"/>
  <c r="H27" i="21" s="1"/>
  <c r="G26" i="21"/>
  <c r="G27" i="21" s="1"/>
  <c r="G19" i="21"/>
  <c r="C12" i="22" l="1"/>
  <c r="L51" i="21" l="1"/>
  <c r="L50" i="21"/>
  <c r="L49" i="21"/>
  <c r="L48" i="21"/>
  <c r="L47" i="21"/>
  <c r="L46" i="21"/>
  <c r="P29" i="21"/>
  <c r="P28" i="21"/>
  <c r="P22" i="21"/>
  <c r="P21" i="21"/>
  <c r="D5" i="22" l="1"/>
  <c r="D6" i="22" s="1"/>
  <c r="D9" i="22" s="1"/>
  <c r="C5" i="22"/>
  <c r="C6" i="22" s="1"/>
  <c r="C9" i="22" s="1"/>
  <c r="A38" i="21"/>
  <c r="E39" i="21" s="1"/>
  <c r="E40" i="21" s="1"/>
  <c r="B39" i="21"/>
  <c r="D11" i="22"/>
  <c r="P26" i="21"/>
  <c r="D26" i="21"/>
  <c r="D27" i="21" s="1"/>
  <c r="P25" i="21"/>
  <c r="D28" i="21" l="1"/>
  <c r="D29" i="21" s="1"/>
  <c r="P27" i="21"/>
  <c r="H20" i="21"/>
  <c r="H31" i="21" s="1"/>
  <c r="D87" i="21" s="1"/>
  <c r="I31" i="21"/>
  <c r="E87" i="21" s="1"/>
  <c r="J31" i="21"/>
  <c r="F87" i="21" s="1"/>
  <c r="K31" i="21"/>
  <c r="G87" i="21" s="1"/>
  <c r="L31" i="21"/>
  <c r="H87" i="21" s="1"/>
  <c r="G20" i="21"/>
  <c r="G31" i="21" s="1"/>
  <c r="E36" i="21"/>
  <c r="E37" i="21" s="1"/>
  <c r="C11" i="22" l="1"/>
  <c r="G39" i="21"/>
  <c r="I39" i="21" s="1"/>
  <c r="J39" i="21" s="1"/>
  <c r="B7" i="22"/>
  <c r="H47" i="21" l="1"/>
  <c r="H49" i="21" s="1"/>
  <c r="H51" i="21" s="1"/>
  <c r="H53" i="21" s="1"/>
  <c r="L39" i="21"/>
  <c r="G40" i="21"/>
  <c r="I40" i="21" s="1"/>
  <c r="J40" i="21" s="1"/>
  <c r="P31" i="21"/>
  <c r="C87" i="21"/>
  <c r="I87" i="21" s="1"/>
  <c r="H46" i="21"/>
  <c r="H48" i="21" s="1"/>
  <c r="H50" i="21" s="1"/>
  <c r="H52" i="21" s="1"/>
  <c r="H54" i="21" s="1"/>
  <c r="H44" i="21"/>
  <c r="G37" i="21" l="1"/>
  <c r="G36" i="21"/>
  <c r="K47" i="21"/>
  <c r="K55" i="21"/>
  <c r="K44" i="21"/>
  <c r="K57" i="21"/>
  <c r="K46" i="21"/>
  <c r="K48" i="21"/>
  <c r="K56" i="21"/>
  <c r="K51" i="21"/>
  <c r="K52" i="21"/>
  <c r="K53" i="21"/>
  <c r="K54" i="21"/>
  <c r="K49" i="21"/>
  <c r="K50" i="21"/>
  <c r="H55" i="21"/>
  <c r="H56" i="21"/>
  <c r="L40" i="21"/>
  <c r="B11" i="22"/>
  <c r="A8" i="22"/>
  <c r="A11" i="22"/>
  <c r="H58" i="21" l="1"/>
  <c r="H60" i="21" s="1"/>
  <c r="H57" i="21"/>
  <c r="H59" i="21" s="1"/>
  <c r="M47" i="21"/>
  <c r="O47" i="21" s="1"/>
  <c r="B36" i="21"/>
  <c r="M49" i="21" l="1"/>
  <c r="O49" i="21" s="1"/>
  <c r="M57" i="21"/>
  <c r="O57" i="21" s="1"/>
  <c r="M51" i="21" l="1"/>
  <c r="O51" i="21" s="1"/>
  <c r="A10" i="22"/>
  <c r="A9" i="22"/>
  <c r="M53" i="21" l="1"/>
  <c r="O53" i="21" s="1"/>
  <c r="A35" i="21"/>
  <c r="B4" i="22"/>
  <c r="A4" i="22"/>
  <c r="B3" i="22"/>
  <c r="A3" i="22"/>
  <c r="B2" i="22"/>
  <c r="A2" i="22"/>
  <c r="D19" i="21"/>
  <c r="P19" i="21"/>
  <c r="P18" i="21"/>
  <c r="B50" i="1"/>
  <c r="B46" i="1"/>
  <c r="B42" i="1"/>
  <c r="R37" i="1"/>
  <c r="S37" i="1"/>
  <c r="T37" i="1"/>
  <c r="U37" i="1"/>
  <c r="V37" i="1"/>
  <c r="Q37" i="1"/>
  <c r="L34" i="1"/>
  <c r="K34" i="1"/>
  <c r="K35" i="1" s="1"/>
  <c r="J34" i="1"/>
  <c r="J35" i="1" s="1"/>
  <c r="I34" i="1"/>
  <c r="I35" i="1" s="1"/>
  <c r="H34" i="1"/>
  <c r="G34" i="1"/>
  <c r="G35" i="1" s="1"/>
  <c r="L29" i="1"/>
  <c r="L30" i="1" s="1"/>
  <c r="K29" i="1"/>
  <c r="K30" i="1" s="1"/>
  <c r="J29" i="1"/>
  <c r="J30" i="1" s="1"/>
  <c r="I29" i="1"/>
  <c r="I30" i="1" s="1"/>
  <c r="H29" i="1"/>
  <c r="G29" i="1"/>
  <c r="L24" i="1"/>
  <c r="K24" i="1"/>
  <c r="K25" i="1" s="1"/>
  <c r="J24" i="1"/>
  <c r="I24" i="1"/>
  <c r="I25" i="1" s="1"/>
  <c r="H24" i="1"/>
  <c r="G24" i="1"/>
  <c r="G25" i="1" s="1"/>
  <c r="I19" i="1"/>
  <c r="D35" i="1"/>
  <c r="D34" i="1"/>
  <c r="D30" i="1"/>
  <c r="D29" i="1"/>
  <c r="D25" i="1"/>
  <c r="D24" i="1"/>
  <c r="D20" i="1"/>
  <c r="D19" i="1"/>
  <c r="L19" i="1"/>
  <c r="L20" i="1" s="1"/>
  <c r="K19" i="1"/>
  <c r="K20" i="1" s="1"/>
  <c r="J19" i="1"/>
  <c r="J20" i="1" s="1"/>
  <c r="H19" i="1"/>
  <c r="H20" i="1" s="1"/>
  <c r="G19" i="1"/>
  <c r="G20" i="1" s="1"/>
  <c r="L116" i="1"/>
  <c r="L117" i="1"/>
  <c r="L118" i="1"/>
  <c r="L115" i="1"/>
  <c r="L112" i="1"/>
  <c r="L113" i="1"/>
  <c r="L114" i="1"/>
  <c r="L111" i="1"/>
  <c r="L108" i="1"/>
  <c r="L109" i="1"/>
  <c r="L110" i="1"/>
  <c r="L107" i="1"/>
  <c r="L61" i="1"/>
  <c r="L62" i="1"/>
  <c r="L63" i="1"/>
  <c r="L60" i="1"/>
  <c r="L35" i="1"/>
  <c r="H35" i="1"/>
  <c r="H30" i="1"/>
  <c r="L25" i="1"/>
  <c r="J25" i="1"/>
  <c r="I20" i="1"/>
  <c r="F15" i="14"/>
  <c r="G15" i="14" s="1"/>
  <c r="H15" i="14" s="1"/>
  <c r="C15" i="14"/>
  <c r="B15" i="14"/>
  <c r="F14" i="14"/>
  <c r="G14" i="14" s="1"/>
  <c r="C14" i="14"/>
  <c r="B14" i="14"/>
  <c r="B54" i="1"/>
  <c r="P33" i="1"/>
  <c r="P28" i="1"/>
  <c r="P23" i="1"/>
  <c r="P18" i="1"/>
  <c r="F62" i="1"/>
  <c r="A53" i="1"/>
  <c r="A49" i="1"/>
  <c r="H70" i="1" s="1"/>
  <c r="H118" i="1"/>
  <c r="H114" i="1"/>
  <c r="H122" i="1"/>
  <c r="B132" i="1"/>
  <c r="H110" i="1"/>
  <c r="H98" i="1"/>
  <c r="H106" i="1"/>
  <c r="H102" i="1"/>
  <c r="H94" i="1"/>
  <c r="H83" i="1"/>
  <c r="H87" i="1"/>
  <c r="H71" i="1"/>
  <c r="H79" i="1"/>
  <c r="H75" i="1"/>
  <c r="H62" i="1"/>
  <c r="E54" i="1"/>
  <c r="E55" i="1" s="1"/>
  <c r="E56" i="1" s="1"/>
  <c r="H63" i="1"/>
  <c r="H67" i="1"/>
  <c r="A45" i="1"/>
  <c r="E46" i="1" s="1"/>
  <c r="E47" i="1" s="1"/>
  <c r="E48" i="1" s="1"/>
  <c r="A41" i="1"/>
  <c r="H111" i="1" s="1"/>
  <c r="K58" i="21" l="1"/>
  <c r="M55" i="21"/>
  <c r="O55" i="21" s="1"/>
  <c r="F61" i="1"/>
  <c r="H115" i="1"/>
  <c r="P24" i="1"/>
  <c r="H119" i="1"/>
  <c r="H64" i="1"/>
  <c r="H107" i="1"/>
  <c r="H80" i="1"/>
  <c r="B129" i="1"/>
  <c r="H95" i="1"/>
  <c r="H103" i="1"/>
  <c r="H91" i="1"/>
  <c r="F60" i="1"/>
  <c r="H68" i="1"/>
  <c r="H76" i="1"/>
  <c r="H60" i="1"/>
  <c r="E42" i="1"/>
  <c r="E43" i="1" s="1"/>
  <c r="E44" i="1" s="1"/>
  <c r="H77" i="1"/>
  <c r="H104" i="1"/>
  <c r="P19" i="1"/>
  <c r="F63" i="1"/>
  <c r="J15" i="14"/>
  <c r="H105" i="1"/>
  <c r="H109" i="1"/>
  <c r="H25" i="1"/>
  <c r="P25" i="1" s="1"/>
  <c r="K69" i="1" s="1"/>
  <c r="M69" i="1" s="1"/>
  <c r="O69" i="1" s="1"/>
  <c r="K37" i="1"/>
  <c r="G147" i="1" s="1"/>
  <c r="H101" i="1"/>
  <c r="B131" i="1"/>
  <c r="I15" i="14"/>
  <c r="H97" i="1"/>
  <c r="L37" i="1"/>
  <c r="H147" i="1" s="1"/>
  <c r="P29" i="1"/>
  <c r="W37" i="1"/>
  <c r="H86" i="1"/>
  <c r="H66" i="1"/>
  <c r="E50" i="1"/>
  <c r="E51" i="1" s="1"/>
  <c r="E52" i="1" s="1"/>
  <c r="D20" i="21"/>
  <c r="B9" i="22"/>
  <c r="H14" i="14"/>
  <c r="I14" i="14"/>
  <c r="J14" i="14"/>
  <c r="P35" i="1"/>
  <c r="P20" i="1"/>
  <c r="J37" i="1"/>
  <c r="F147" i="1" s="1"/>
  <c r="I37" i="1"/>
  <c r="E147" i="1" s="1"/>
  <c r="H81" i="1"/>
  <c r="H82" i="1"/>
  <c r="H121" i="1"/>
  <c r="G30" i="1"/>
  <c r="P30" i="1" s="1"/>
  <c r="B130" i="1"/>
  <c r="H65" i="1"/>
  <c r="H116" i="1"/>
  <c r="H69" i="1"/>
  <c r="H112" i="1"/>
  <c r="H72" i="1"/>
  <c r="H99" i="1"/>
  <c r="H117" i="1"/>
  <c r="H74" i="1"/>
  <c r="H93" i="1"/>
  <c r="H113" i="1"/>
  <c r="P34" i="1"/>
  <c r="H100" i="1"/>
  <c r="H92" i="1"/>
  <c r="H85" i="1"/>
  <c r="K104" i="1"/>
  <c r="M104" i="1" s="1"/>
  <c r="O104" i="1" s="1"/>
  <c r="H108" i="1"/>
  <c r="H78" i="1"/>
  <c r="H96" i="1"/>
  <c r="H84" i="1"/>
  <c r="H61" i="1"/>
  <c r="H73" i="1"/>
  <c r="H120" i="1"/>
  <c r="B5" i="22"/>
  <c r="P20" i="21"/>
  <c r="M58" i="21" l="1"/>
  <c r="O58" i="21" s="1"/>
  <c r="K60" i="21"/>
  <c r="M60" i="21" s="1"/>
  <c r="O60" i="21" s="1"/>
  <c r="B81" i="21"/>
  <c r="D21" i="21"/>
  <c r="D22" i="21" s="1"/>
  <c r="K100" i="1"/>
  <c r="M100" i="1" s="1"/>
  <c r="O100" i="1" s="1"/>
  <c r="K65" i="1"/>
  <c r="M65" i="1" s="1"/>
  <c r="O65" i="1" s="1"/>
  <c r="K85" i="1"/>
  <c r="M85" i="1" s="1"/>
  <c r="O85" i="1" s="1"/>
  <c r="H37" i="1"/>
  <c r="D147" i="1" s="1"/>
  <c r="K120" i="1"/>
  <c r="M120" i="1" s="1"/>
  <c r="O120" i="1" s="1"/>
  <c r="K81" i="1"/>
  <c r="M81" i="1" s="1"/>
  <c r="O81" i="1" s="1"/>
  <c r="K96" i="1"/>
  <c r="M96" i="1" s="1"/>
  <c r="O96" i="1" s="1"/>
  <c r="K116" i="1"/>
  <c r="M116" i="1" s="1"/>
  <c r="O116" i="1" s="1"/>
  <c r="K92" i="1"/>
  <c r="M92" i="1" s="1"/>
  <c r="O92" i="1" s="1"/>
  <c r="K73" i="1"/>
  <c r="M73" i="1" s="1"/>
  <c r="O73" i="1" s="1"/>
  <c r="K61" i="1"/>
  <c r="M61" i="1" s="1"/>
  <c r="O61" i="1" s="1"/>
  <c r="K77" i="1"/>
  <c r="M77" i="1" s="1"/>
  <c r="O77" i="1" s="1"/>
  <c r="K108" i="1"/>
  <c r="M108" i="1" s="1"/>
  <c r="O108" i="1" s="1"/>
  <c r="K112" i="1"/>
  <c r="M112" i="1" s="1"/>
  <c r="O112" i="1" s="1"/>
  <c r="G46" i="1"/>
  <c r="G37" i="1"/>
  <c r="C147" i="1" s="1"/>
  <c r="K105" i="1"/>
  <c r="M105" i="1" s="1"/>
  <c r="O105" i="1" s="1"/>
  <c r="K82" i="1"/>
  <c r="M82" i="1" s="1"/>
  <c r="O82" i="1" s="1"/>
  <c r="K117" i="1"/>
  <c r="M117" i="1" s="1"/>
  <c r="O117" i="1" s="1"/>
  <c r="K86" i="1"/>
  <c r="M86" i="1" s="1"/>
  <c r="O86" i="1" s="1"/>
  <c r="K66" i="1"/>
  <c r="M66" i="1" s="1"/>
  <c r="O66" i="1" s="1"/>
  <c r="K70" i="1"/>
  <c r="M70" i="1" s="1"/>
  <c r="O70" i="1" s="1"/>
  <c r="K78" i="1"/>
  <c r="M78" i="1" s="1"/>
  <c r="O78" i="1" s="1"/>
  <c r="K121" i="1"/>
  <c r="M121" i="1" s="1"/>
  <c r="O121" i="1" s="1"/>
  <c r="K74" i="1"/>
  <c r="M74" i="1" s="1"/>
  <c r="O74" i="1" s="1"/>
  <c r="K93" i="1"/>
  <c r="M93" i="1" s="1"/>
  <c r="O93" i="1" s="1"/>
  <c r="K101" i="1"/>
  <c r="M101" i="1" s="1"/>
  <c r="O101" i="1" s="1"/>
  <c r="K97" i="1"/>
  <c r="M97" i="1" s="1"/>
  <c r="O97" i="1" s="1"/>
  <c r="K62" i="1"/>
  <c r="M62" i="1" s="1"/>
  <c r="O62" i="1" s="1"/>
  <c r="G50" i="1"/>
  <c r="K113" i="1"/>
  <c r="M113" i="1" s="1"/>
  <c r="O113" i="1" s="1"/>
  <c r="K109" i="1"/>
  <c r="M109" i="1" s="1"/>
  <c r="O109" i="1" s="1"/>
  <c r="K91" i="1"/>
  <c r="M91" i="1" s="1"/>
  <c r="O91" i="1" s="1"/>
  <c r="K107" i="1"/>
  <c r="M107" i="1" s="1"/>
  <c r="O107" i="1" s="1"/>
  <c r="K95" i="1"/>
  <c r="M95" i="1" s="1"/>
  <c r="O95" i="1" s="1"/>
  <c r="K80" i="1"/>
  <c r="M80" i="1" s="1"/>
  <c r="O80" i="1" s="1"/>
  <c r="K84" i="1"/>
  <c r="M84" i="1" s="1"/>
  <c r="O84" i="1" s="1"/>
  <c r="G42" i="1"/>
  <c r="K111" i="1"/>
  <c r="M111" i="1" s="1"/>
  <c r="O111" i="1" s="1"/>
  <c r="K115" i="1"/>
  <c r="M115" i="1" s="1"/>
  <c r="O115" i="1" s="1"/>
  <c r="K68" i="1"/>
  <c r="M68" i="1" s="1"/>
  <c r="O68" i="1" s="1"/>
  <c r="K72" i="1"/>
  <c r="M72" i="1" s="1"/>
  <c r="O72" i="1" s="1"/>
  <c r="K99" i="1"/>
  <c r="M99" i="1" s="1"/>
  <c r="O99" i="1" s="1"/>
  <c r="K76" i="1"/>
  <c r="M76" i="1" s="1"/>
  <c r="O76" i="1" s="1"/>
  <c r="K103" i="1"/>
  <c r="M103" i="1" s="1"/>
  <c r="O103" i="1" s="1"/>
  <c r="K119" i="1"/>
  <c r="M119" i="1" s="1"/>
  <c r="O119" i="1" s="1"/>
  <c r="K60" i="1"/>
  <c r="M60" i="1" s="1"/>
  <c r="O60" i="1" s="1"/>
  <c r="P37" i="1"/>
  <c r="K64" i="1"/>
  <c r="M64" i="1" s="1"/>
  <c r="O64" i="1" s="1"/>
  <c r="K75" i="1"/>
  <c r="M75" i="1" s="1"/>
  <c r="O75" i="1" s="1"/>
  <c r="K63" i="1"/>
  <c r="M63" i="1" s="1"/>
  <c r="O63" i="1" s="1"/>
  <c r="K106" i="1"/>
  <c r="M106" i="1" s="1"/>
  <c r="O106" i="1" s="1"/>
  <c r="K102" i="1"/>
  <c r="M102" i="1" s="1"/>
  <c r="O102" i="1" s="1"/>
  <c r="K83" i="1"/>
  <c r="M83" i="1" s="1"/>
  <c r="O83" i="1" s="1"/>
  <c r="K67" i="1"/>
  <c r="M67" i="1" s="1"/>
  <c r="O67" i="1" s="1"/>
  <c r="K114" i="1"/>
  <c r="M114" i="1" s="1"/>
  <c r="O114" i="1" s="1"/>
  <c r="K87" i="1"/>
  <c r="M87" i="1" s="1"/>
  <c r="O87" i="1" s="1"/>
  <c r="K122" i="1"/>
  <c r="M122" i="1" s="1"/>
  <c r="O122" i="1" s="1"/>
  <c r="K79" i="1"/>
  <c r="M79" i="1" s="1"/>
  <c r="O79" i="1" s="1"/>
  <c r="G54" i="1"/>
  <c r="K110" i="1"/>
  <c r="M110" i="1" s="1"/>
  <c r="O110" i="1" s="1"/>
  <c r="K71" i="1"/>
  <c r="M71" i="1" s="1"/>
  <c r="O71" i="1" s="1"/>
  <c r="K94" i="1"/>
  <c r="M94" i="1" s="1"/>
  <c r="O94" i="1" s="1"/>
  <c r="K118" i="1"/>
  <c r="M118" i="1" s="1"/>
  <c r="O118" i="1" s="1"/>
  <c r="K98" i="1"/>
  <c r="M98" i="1" s="1"/>
  <c r="O98" i="1" s="1"/>
  <c r="M44" i="21"/>
  <c r="O44" i="21" s="1"/>
  <c r="B6" i="22"/>
  <c r="G47" i="1" l="1"/>
  <c r="I46" i="1"/>
  <c r="G55" i="1"/>
  <c r="I54" i="1"/>
  <c r="G43" i="1"/>
  <c r="I42" i="1"/>
  <c r="G51" i="1"/>
  <c r="I50" i="1"/>
  <c r="I36" i="21"/>
  <c r="J36" i="21" s="1"/>
  <c r="L36" i="21" l="1"/>
  <c r="M46" i="21"/>
  <c r="O46" i="21" s="1"/>
  <c r="J46" i="1"/>
  <c r="L46" i="1"/>
  <c r="G48" i="1"/>
  <c r="I48" i="1" s="1"/>
  <c r="I47" i="1"/>
  <c r="I37" i="21"/>
  <c r="J37" i="21" s="1"/>
  <c r="J50" i="1"/>
  <c r="L50" i="1" s="1"/>
  <c r="I51" i="1"/>
  <c r="G52" i="1"/>
  <c r="I52" i="1" s="1"/>
  <c r="J42" i="1"/>
  <c r="L42" i="1" s="1"/>
  <c r="I43" i="1"/>
  <c r="G44" i="1"/>
  <c r="I44" i="1" s="1"/>
  <c r="J54" i="1"/>
  <c r="L54" i="1"/>
  <c r="I55" i="1"/>
  <c r="G56" i="1"/>
  <c r="I56" i="1" s="1"/>
  <c r="L37" i="21" l="1"/>
  <c r="M48" i="21"/>
  <c r="O48" i="21" s="1"/>
  <c r="J47" i="1"/>
  <c r="L47" i="1" s="1"/>
  <c r="J48" i="1"/>
  <c r="L48" i="1" s="1"/>
  <c r="J56" i="1"/>
  <c r="L56" i="1" s="1"/>
  <c r="J52" i="1"/>
  <c r="L52" i="1" s="1"/>
  <c r="J44" i="1"/>
  <c r="L44" i="1" s="1"/>
  <c r="J43" i="1"/>
  <c r="L43" i="1" s="1"/>
  <c r="J51" i="1"/>
  <c r="L51" i="1" s="1"/>
  <c r="J55" i="1"/>
  <c r="L55" i="1" s="1"/>
  <c r="M50" i="21" l="1"/>
  <c r="O50" i="21" s="1"/>
  <c r="M56" i="21" l="1"/>
  <c r="O56" i="21" s="1"/>
  <c r="M52" i="21"/>
  <c r="O52" i="21" s="1"/>
  <c r="M54" i="21" l="1"/>
  <c r="O54" i="21" s="1"/>
  <c r="K59" i="21" l="1"/>
  <c r="M59" i="21" s="1"/>
  <c r="O59" i="21" s="1"/>
</calcChain>
</file>

<file path=xl/sharedStrings.xml><?xml version="1.0" encoding="utf-8"?>
<sst xmlns="http://schemas.openxmlformats.org/spreadsheetml/2006/main" count="761" uniqueCount="320">
  <si>
    <t>Mã số:</t>
  </si>
  <si>
    <t>MER.QT-1.BM.4</t>
  </si>
  <si>
    <t>Lần ban hành:</t>
  </si>
  <si>
    <t>01</t>
  </si>
  <si>
    <t>Số trang</t>
  </si>
  <si>
    <t>03/03</t>
  </si>
  <si>
    <t>CUTTING DOCKET</t>
  </si>
  <si>
    <t xml:space="preserve">JOB NUMBER:  </t>
  </si>
  <si>
    <t xml:space="preserve">STYLE NUMBER: </t>
  </si>
  <si>
    <t xml:space="preserve">STYLE NAME : </t>
  </si>
  <si>
    <t>SEASON:</t>
  </si>
  <si>
    <t>TÊN HÀNG:</t>
  </si>
  <si>
    <t>DROP:</t>
  </si>
  <si>
    <t>NGÀY CẤP:</t>
  </si>
  <si>
    <t>VẢI CHÍNH:</t>
  </si>
  <si>
    <t>NGÀY GIAO HÀNG:</t>
  </si>
  <si>
    <t xml:space="preserve">THÀNH PHẦN VẢI: </t>
  </si>
  <si>
    <t>100%COTTON</t>
  </si>
  <si>
    <t>KHỔ VẢI:</t>
  </si>
  <si>
    <t xml:space="preserve">Xí nghiệp: </t>
  </si>
  <si>
    <t>UN-AVAILABLE</t>
  </si>
  <si>
    <t>KHÁCH HÀNG:</t>
  </si>
  <si>
    <t xml:space="preserve">XUẤT NGÀY </t>
  </si>
  <si>
    <t>SKU</t>
  </si>
  <si>
    <t>COLOR</t>
  </si>
  <si>
    <t>SIZE:</t>
  </si>
  <si>
    <t>XS</t>
  </si>
  <si>
    <t>S</t>
  </si>
  <si>
    <t>M</t>
  </si>
  <si>
    <t>L</t>
  </si>
  <si>
    <t>XL</t>
  </si>
  <si>
    <t>XXL</t>
  </si>
  <si>
    <t>TOTAL</t>
  </si>
  <si>
    <t xml:space="preserve">ORDER CUT </t>
  </si>
  <si>
    <t>WHITE</t>
  </si>
  <si>
    <t>EXTRA (+/-)</t>
  </si>
  <si>
    <t>TOTAL :</t>
  </si>
  <si>
    <t>SHIPPING</t>
  </si>
  <si>
    <t>ÁO CHO PAUL</t>
  </si>
  <si>
    <t>BLACK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</si>
  <si>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</si>
  <si>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</si>
  <si>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</si>
  <si>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</si>
  <si>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</si>
  <si>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</si>
  <si>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</si>
  <si>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</si>
  <si>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</si>
  <si>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</t>
  </si>
  <si>
    <t>SỐ LƯỢNG CẦN CẤP CHO TEST OUTSOURCE</t>
  </si>
  <si>
    <t>SỐ LƯỢNG CẦN CẤP CHO TỔ CẮT (GROSS)</t>
  </si>
  <si>
    <t xml:space="preserve">GHI CHÚ / CODE VẢI </t>
  </si>
  <si>
    <t>VẢI CHÍNH + VIỀN CỔ</t>
  </si>
  <si>
    <t>RIB 1X1_100% COTTON_260</t>
  </si>
  <si>
    <t>BO CỔ</t>
  </si>
  <si>
    <t>- LƯU Ý: CẮT/MAY ĐỒNG BỘ LOT VẢI CHÍNH TRÊN 1 SẢN PHẨM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</si>
  <si>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</si>
  <si>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</si>
  <si>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</si>
  <si>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</si>
  <si>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</si>
  <si>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</si>
  <si>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</si>
  <si>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</si>
  <si>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</si>
  <si>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</si>
  <si>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</si>
  <si>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</t>
  </si>
  <si>
    <t>CUỘN</t>
  </si>
  <si>
    <t>PCS</t>
  </si>
  <si>
    <t>PHẦN C: PHỤ LIỆU ĐÓNG GÓI</t>
  </si>
  <si>
    <t>BAO LỚN (100CMX120CM)</t>
  </si>
  <si>
    <t>CLEAR</t>
  </si>
  <si>
    <t>LÓT THÙNG</t>
  </si>
  <si>
    <t>NATURAL</t>
  </si>
  <si>
    <t>THÙNG CARTON</t>
  </si>
  <si>
    <t>GIẤY CHỐNG ẨM 32cm (L) x 20cm (W)</t>
  </si>
  <si>
    <t>THẺ BÀI</t>
  </si>
  <si>
    <t>POLYBAG MAINLINE 18” (L) X 13.875” (W)</t>
  </si>
  <si>
    <t>BARCODE STICKER 2” (L) x 1” (W)</t>
  </si>
  <si>
    <t>POLYBAG 18” (L) X 13.875” (W)</t>
  </si>
  <si>
    <t>PHẦN C: IN/ THÊU/ WASH</t>
  </si>
  <si>
    <t>PHẦN D: HÌNH</t>
  </si>
  <si>
    <t>IN:</t>
  </si>
  <si>
    <t>CHẤT LƯỢNG VÀ KÍCH THƯỚC</t>
  </si>
  <si>
    <t>DUYỆT HÌNH IN THEO</t>
  </si>
  <si>
    <t>THÔNG TIN ĐỊNH VỊ HÌNH THÊU</t>
  </si>
  <si>
    <t>KHÔNG THÊU</t>
  </si>
  <si>
    <t>DUYỆT HÌNH THÊU THEO</t>
  </si>
  <si>
    <t xml:space="preserve">KHÔNG WASH </t>
  </si>
  <si>
    <t>CHẤT LƯỢNG, HIỆU ỨNG VÀ MÀU SẮC DUYỆT THEO</t>
  </si>
  <si>
    <t>THAM KHẢO ÁO MẪU SIZE SET, 
MÃ C21-TS07, MÀU BLACK, SIZE XXL ĐÃ CHUYỂN NGÀY 27/9</t>
  </si>
  <si>
    <t xml:space="preserve">PHẦN F: LƯU Ý </t>
  </si>
  <si>
    <t>- THAM KHẢO MẪU VÀ TÀI LIỆU ĐÍNH KÈM</t>
  </si>
  <si>
    <t>- CÁCH GẮN NHÃN PHẢI NHƯ TÀI LIỆU YÊU CẦU</t>
  </si>
  <si>
    <t>- NHÃN SIZE - SỐ LƯỢNG MỖI SIZE NHƯ SAU:</t>
  </si>
  <si>
    <t>SIZE</t>
  </si>
  <si>
    <t>SỐ LƯỢNG</t>
  </si>
  <si>
    <t xml:space="preserve">VẢI CHÍNH </t>
  </si>
  <si>
    <t>THÀNH PHẦN</t>
  </si>
  <si>
    <t>CHỈ MAY CHÍNH</t>
  </si>
  <si>
    <t>CUSTOMER :</t>
  </si>
  <si>
    <t>No.</t>
  </si>
  <si>
    <t>XXS</t>
  </si>
  <si>
    <t>TO BẢN BO CỔ</t>
  </si>
  <si>
    <t>NECK WIDTH (SEAM TO SEAM)</t>
  </si>
  <si>
    <t>ARMHOLE STRAIGHT</t>
  </si>
  <si>
    <t>NÁCH ĐO THẲNG</t>
  </si>
  <si>
    <t>DÀI TAY</t>
  </si>
  <si>
    <t>MER - OANH NGUYỄN: 206</t>
  </si>
  <si>
    <t>THAM KHẢO ÁO MẪU SMS, MÃ HÀNG CR1099C, MÀU GREY MELANGE, SIZE S</t>
  </si>
  <si>
    <t>M21  C5  G2261</t>
  </si>
  <si>
    <t>1099-CR03</t>
  </si>
  <si>
    <t>CROP SWEATSHIRT</t>
  </si>
  <si>
    <t>C5</t>
  </si>
  <si>
    <t>CREWNECK</t>
  </si>
  <si>
    <t>DROP 1</t>
  </si>
  <si>
    <t>FRENCH TERRY 100% ORGANIC COTTON 430GSM</t>
  </si>
  <si>
    <t>100% ORGANIC COTTON</t>
  </si>
  <si>
    <t xml:space="preserve">163CM </t>
  </si>
  <si>
    <t>MCQ</t>
  </si>
  <si>
    <t xml:space="preserve">DARKEST BLACK       </t>
  </si>
  <si>
    <t xml:space="preserve">HYPER LILAC         </t>
  </si>
  <si>
    <t xml:space="preserve">ATOMIC BLASTER      </t>
  </si>
  <si>
    <t xml:space="preserve">OPTIC WHITE         </t>
  </si>
  <si>
    <t>SỐ LƯỢNG CẦN CẤP CHO TEST IN</t>
  </si>
  <si>
    <t>VẢI CHÍNH</t>
  </si>
  <si>
    <t>SINGLE JERSEY 100% ORGANIC COTTON  170GSM</t>
  </si>
  <si>
    <t>VIỀN CỔ</t>
  </si>
  <si>
    <t>RIB 1X1  92%ORGANIC COTTON 2%SPANDEX 450GSM</t>
  </si>
  <si>
    <t>BO CỔ + BO LAI + BO TAY</t>
  </si>
  <si>
    <t>NHÃN CHÍNH GẮN CHIP NFC 55MM x 30MM</t>
  </si>
  <si>
    <t>NỀN ĐEN CHỮ TÍM</t>
  </si>
  <si>
    <t>EA0147614C</t>
  </si>
  <si>
    <t>NHÃN SIZE CHỮ 24MM x 12MM</t>
  </si>
  <si>
    <t>NỀN TRẮNG CHỮ ĐEN</t>
  </si>
  <si>
    <t>NHÃN DỆT</t>
  </si>
  <si>
    <t>NHÃN XUẤT XỨ MADE IN VIETNAM 25MM x 12MM</t>
  </si>
  <si>
    <t>NỀN ĐEN CHỮ TRẮNG</t>
  </si>
  <si>
    <t>DÂY RUY BĂNG 76MM x 6MM</t>
  </si>
  <si>
    <t>HYPER LILAC</t>
  </si>
  <si>
    <t>102405R</t>
  </si>
  <si>
    <t>NHÃN THÀNH PHẦN 13CM x 4CM</t>
  </si>
  <si>
    <t>NHÃN SATIN NFC 12CM x 4CM</t>
  </si>
  <si>
    <t>KHÁCH HÀNG CUNG CẤP</t>
  </si>
  <si>
    <t>PHẦN C : PHỤ LIỆU ĐÓNG GÓI</t>
  </si>
  <si>
    <t>THẺ BÀI TREO SWINGTAG</t>
  </si>
  <si>
    <t>102519D</t>
  </si>
  <si>
    <t>GIẤY CHỐNG ẨM 45CM x 50CM</t>
  </si>
  <si>
    <t>LOẠI 1</t>
  </si>
  <si>
    <t>BARCODE STICKER</t>
  </si>
  <si>
    <t>POLYBAG CÓ ĐÁY (SIZE 4) 36CM x 49CM</t>
  </si>
  <si>
    <t>THÙNG CARTON 60CM x 40CM x 40CM</t>
  </si>
  <si>
    <t>TẤM LÓT THÙNG</t>
  </si>
  <si>
    <t>BIG POLYBAG</t>
  </si>
  <si>
    <t>SPECIAL STICKER</t>
  </si>
  <si>
    <t>MCQ38N</t>
  </si>
  <si>
    <t>PHẦN D : IN / THÊU / WASH</t>
  </si>
  <si>
    <t>PHẦN E : HÌNH</t>
  </si>
  <si>
    <t>IN: IN HIGH DENSITY TẠI NGỰC TRÁI NGƯỜI MẶC</t>
  </si>
  <si>
    <t>THÔNG TIN ĐỊNH VỊ HÌNH IN (CM)</t>
  </si>
  <si>
    <t>KÍCH THƯỚC HÌNH IN</t>
  </si>
  <si>
    <t>1.216CM x 6.5CM</t>
  </si>
  <si>
    <t>- ĐỊNH VỊ HÌNH IN:
TỪ GIỮA TRƯỚC QUA TRÁI</t>
  </si>
  <si>
    <t>- ĐỊNH VỊ HÌNH IN:
TỪ ĐỈNH VAI XUỐNG</t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</si>
  <si>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</si>
  <si>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</si>
  <si>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KHÔNG WASH</t>
  </si>
  <si>
    <t>- CÁCH MAY NHƯ ÁO MẪU + TÀI LIỆU ĐÍNH KÈM</t>
  </si>
  <si>
    <t>CHÚ Ý:</t>
  </si>
  <si>
    <t>KHÔNG ỦI LÊN CON HÌNH IN HIGH DENSITY</t>
  </si>
  <si>
    <t>KHÔNG ỦI LÊN CON CHIP NFC</t>
  </si>
  <si>
    <t>3D HEAT TRANSFER PLACEMENT AT LEFT CHEST (CM)</t>
  </si>
  <si>
    <t>3XS</t>
  </si>
  <si>
    <t>2XS</t>
  </si>
  <si>
    <t>2XL</t>
  </si>
  <si>
    <t>3XL</t>
  </si>
  <si>
    <t>FROM HSP TO EDGE OF ARTWORK</t>
  </si>
  <si>
    <t>FROM CF TO EDGE OF ARTWORK</t>
  </si>
  <si>
    <t>5THEWAY</t>
  </si>
  <si>
    <t>VER.12/2019</t>
  </si>
  <si>
    <t>STYLE :</t>
  </si>
  <si>
    <t>SS NEW TEE</t>
  </si>
  <si>
    <t>Ngày cập nhật: 26/12/2019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</si>
  <si>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</si>
  <si>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</si>
  <si>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</si>
  <si>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</si>
  <si>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</si>
  <si>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</si>
  <si>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</si>
  <si>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</si>
  <si>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</si>
  <si>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</si>
  <si>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</si>
  <si>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</si>
  <si>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[+/-]  0.5 cm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</si>
  <si>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</si>
  <si>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</si>
  <si>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</si>
  <si>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</si>
  <si>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</si>
  <si>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</si>
  <si>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</si>
  <si>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</si>
  <si>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</si>
  <si>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</si>
  <si>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</si>
  <si>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</si>
  <si>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</si>
  <si>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</si>
  <si>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</si>
  <si>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SAMPLING</t>
  </si>
  <si>
    <t>TEE</t>
  </si>
  <si>
    <t>HẠ CỔ TRƯỚC TỪ ĐỈNH VAI</t>
  </si>
  <si>
    <t>HẠ CỔ SAU TỪ ĐỈNH VAI</t>
  </si>
  <si>
    <t>NHƯ TECHPACKS</t>
  </si>
  <si>
    <t>ĐỊNH VỊ HÌNH IN: CANH GIỮA THÂN TRƯỚC</t>
  </si>
  <si>
    <t>PHÒNG RẬP ADVISE</t>
  </si>
  <si>
    <t>KHÔNG IN</t>
  </si>
  <si>
    <t>QUY CÁCH MAY : THEO TÀI LIỆU ĐÍNH KÈM</t>
  </si>
  <si>
    <t>MSCHF</t>
  </si>
  <si>
    <t>Sketch</t>
  </si>
  <si>
    <t>SPEC</t>
  </si>
  <si>
    <t>POM</t>
  </si>
  <si>
    <t>Measurement description</t>
  </si>
  <si>
    <t>POM / CHINESE</t>
  </si>
  <si>
    <t>tol + / -</t>
  </si>
  <si>
    <t>STANDARD BLOCK</t>
  </si>
  <si>
    <t>RELAXED BLOCK</t>
  </si>
  <si>
    <t>1st msmt factory</t>
  </si>
  <si>
    <t>1st msmt difference</t>
  </si>
  <si>
    <t>PP sample request</t>
  </si>
  <si>
    <t>PP msmt factory</t>
  </si>
  <si>
    <t>PP msmt difference</t>
  </si>
  <si>
    <t>2nd msmt request</t>
  </si>
  <si>
    <t>2nd msmt factory</t>
  </si>
  <si>
    <t>2nd msmt difference</t>
  </si>
  <si>
    <t>TOP measures</t>
  </si>
  <si>
    <t>/</t>
  </si>
  <si>
    <t>FINAL     SPEC</t>
  </si>
  <si>
    <t>KNITS</t>
  </si>
  <si>
    <t>BODY LENGTH</t>
  </si>
  <si>
    <t>from HPS</t>
  </si>
  <si>
    <t>DÀI THÂN TỪ ĐỈNH VAI</t>
  </si>
  <si>
    <t>前身长从肩高点到边</t>
  </si>
  <si>
    <t>CHEST CIRCUMFERENCE</t>
  </si>
  <si>
    <t>at 1" below AH</t>
  </si>
  <si>
    <t>NGUYÊN VÒNG NGỰC DƯỚI NÁCH 1 INCH</t>
  </si>
  <si>
    <t>胸围-1"距夹</t>
  </si>
  <si>
    <t>SWEEP  CIRCUMFERENCE</t>
  </si>
  <si>
    <t>NGUYÊN VÒNG LAI</t>
  </si>
  <si>
    <t>下摆</t>
  </si>
  <si>
    <t>SWEEP HEM HEIGHT</t>
  </si>
  <si>
    <t>下摆脚边高</t>
  </si>
  <si>
    <t>肩宽</t>
  </si>
  <si>
    <t>at 6" below HPS</t>
  </si>
  <si>
    <t>NGANG THÂN TRƯỚC DƯỚI ĐỈNH VAI 6 INCH</t>
  </si>
  <si>
    <t>前宽-6"距夹</t>
  </si>
  <si>
    <t>NGANG THÂN SAU DƯỚI ĐỈNH VAI 6 INCH</t>
  </si>
  <si>
    <t>后宽-6"距夹</t>
  </si>
  <si>
    <t>FORWARD SHOULDER SEAM</t>
  </si>
  <si>
    <t>CHÒM VAI</t>
  </si>
  <si>
    <t>肩缝朝前</t>
  </si>
  <si>
    <t>SHOULDER SLOPE</t>
  </si>
  <si>
    <t>XUÔI VAI</t>
  </si>
  <si>
    <t>肩斜</t>
  </si>
  <si>
    <t>from CB</t>
  </si>
  <si>
    <t>袖长</t>
  </si>
  <si>
    <t xml:space="preserve">ARMHOLE HEIGHT </t>
  </si>
  <si>
    <t>straight</t>
  </si>
  <si>
    <t>夹直-从袖肩点到袖笼底直量</t>
    <phoneticPr fontId="2" type="noConversion"/>
  </si>
  <si>
    <t>MUSCLE CIRCUMFERENCE</t>
  </si>
  <si>
    <t>NGUYÊN VÒNG BẮP TAY DƯỚI NÁCH 1 INCH</t>
  </si>
  <si>
    <t>臂围-1"距夹</t>
  </si>
  <si>
    <t>at edge</t>
  </si>
  <si>
    <t>NGUYÊN VÒNG CỬA TAY</t>
  </si>
  <si>
    <t>袖口围</t>
  </si>
  <si>
    <t>CUFF HEM HEIGHT</t>
  </si>
  <si>
    <t>TO BẢN CỬA TAY</t>
  </si>
  <si>
    <t>袖克夫高</t>
  </si>
  <si>
    <t>NECK WIDTH</t>
  </si>
  <si>
    <t>seam to seam</t>
  </si>
  <si>
    <t>RỘNG CỔ</t>
  </si>
  <si>
    <t>领宽</t>
  </si>
  <si>
    <t>FRONT NECK DROP</t>
  </si>
  <si>
    <t>HPS to seam</t>
  </si>
  <si>
    <t>前领深-肩高点到</t>
    <phoneticPr fontId="2" type="noConversion"/>
  </si>
  <si>
    <t>BACK NECK DROP</t>
  </si>
  <si>
    <t>后领深-肩高点到</t>
  </si>
  <si>
    <t>NECK TRIM HEIGHT</t>
  </si>
  <si>
    <t>领捆边高</t>
  </si>
  <si>
    <t>BACK NECK TAPE</t>
  </si>
  <si>
    <t>后领捆</t>
    <phoneticPr fontId="2" type="noConversion"/>
  </si>
  <si>
    <t>FRONT GRAPHIC PLACEMENT</t>
  </si>
  <si>
    <t>below neck seam</t>
  </si>
  <si>
    <t>VIỊ TRÍ HÌNH IN THÂN TRƯỚC DƯỚI VIỀN CỔ</t>
  </si>
  <si>
    <t>前车花/印花位置-领骨下</t>
    <phoneticPr fontId="2" type="noConversion"/>
  </si>
  <si>
    <r>
      <t>ACROSS SHOULDER</t>
    </r>
    <r>
      <rPr>
        <sz val="16"/>
        <color rgb="FFFF0000"/>
        <rFont val="Calibri"/>
        <family val="2"/>
        <scheme val="minor"/>
      </rPr>
      <t xml:space="preserve"> - SET-IN</t>
    </r>
  </si>
  <si>
    <r>
      <t xml:space="preserve">ACROSS FRONT </t>
    </r>
    <r>
      <rPr>
        <sz val="16"/>
        <color rgb="FFFF0000"/>
        <rFont val="Calibri"/>
        <family val="2"/>
        <scheme val="minor"/>
      </rPr>
      <t>- SET-IN</t>
    </r>
  </si>
  <si>
    <r>
      <t xml:space="preserve">ACROSS BACK </t>
    </r>
    <r>
      <rPr>
        <sz val="16"/>
        <color rgb="FFFF0000"/>
        <rFont val="Calibri"/>
        <family val="2"/>
        <scheme val="minor"/>
      </rPr>
      <t>- SET-IN</t>
    </r>
  </si>
  <si>
    <r>
      <t xml:space="preserve">SLEEVE LENGTH </t>
    </r>
    <r>
      <rPr>
        <sz val="16"/>
        <color rgb="FFFF0000"/>
        <rFont val="Calibri"/>
        <family val="2"/>
        <scheme val="minor"/>
      </rPr>
      <t>- SHORT SLEEVES</t>
    </r>
  </si>
  <si>
    <r>
      <rPr>
        <sz val="16"/>
        <rFont val="Calibri"/>
        <family val="2"/>
        <scheme val="minor"/>
      </rPr>
      <t>CUFF CIRCUMFERENCE</t>
    </r>
    <r>
      <rPr>
        <sz val="16"/>
        <color rgb="FFFF0000"/>
        <rFont val="Calibri"/>
        <family val="2"/>
        <scheme val="minor"/>
      </rPr>
      <t xml:space="preserve"> - SHORT SLEEVES</t>
    </r>
  </si>
  <si>
    <t>M29  FW25  S2835</t>
  </si>
  <si>
    <t>MER - CHI TRAN  210</t>
  </si>
  <si>
    <t>LONG TEE</t>
  </si>
  <si>
    <t>FW25</t>
  </si>
  <si>
    <t>Single jersey 20's 100% Cotton 190gsm- SOFT HAND FEEL</t>
  </si>
  <si>
    <t>177CM</t>
  </si>
  <si>
    <t>NHƯ SKETCH</t>
  </si>
  <si>
    <t xml:space="preserve">ĐỊNH VỊ HÌNH IN </t>
  </si>
  <si>
    <t xml:space="preserve">UA ADVISE </t>
  </si>
  <si>
    <r>
      <t>THÊU :</t>
    </r>
    <r>
      <rPr>
        <b/>
        <sz val="55"/>
        <rFont val="Muli"/>
      </rPr>
      <t xml:space="preserve"> </t>
    </r>
  </si>
  <si>
    <r>
      <t>WASH:</t>
    </r>
    <r>
      <rPr>
        <sz val="55"/>
        <rFont val="Muli"/>
      </rPr>
      <t xml:space="preserve"> </t>
    </r>
  </si>
  <si>
    <t>IN BÁN THÀNH PHẨM DIGITAL TẠI THÂN TRƯỚC  + THÂN SAU 
+ TAY TRÁI + TAY PHẢI</t>
  </si>
  <si>
    <t>CHÚ Ý :</t>
  </si>
  <si>
    <t xml:space="preserve">ÁO TAY DÀI NHỜ ANH CHỊ PHÒNG RẬP ADVISE THÔNG SỐ DÀI TAY </t>
  </si>
  <si>
    <t>M29-LTS12</t>
  </si>
  <si>
    <t>RIB 1X1 260GSM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</si>
</sst>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0.0\ &quot;CM&quot;"/>
    <numFmt numFmtId="175" formatCode="mm/dd/yy;@"/>
    <numFmt numFmtId="176" formatCode="#\ ??/16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5"/>
      <name val="Calibri"/>
      <family val="2"/>
      <scheme val="minor"/>
    </font>
    <font>
      <b/>
      <sz val="11"/>
      <color theme="1"/>
      <name val="Muli"/>
    </font>
    <font>
      <b/>
      <sz val="15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20"/>
      <name val="Muli"/>
    </font>
    <font>
      <sz val="10"/>
      <color rgb="FF000000"/>
      <name val="Verdana"/>
      <family val="2"/>
    </font>
    <font>
      <b/>
      <sz val="12"/>
      <name val="Muli"/>
    </font>
    <font>
      <b/>
      <sz val="48"/>
      <name val="Muli"/>
    </font>
    <font>
      <b/>
      <u/>
      <sz val="28"/>
      <name val="Muli"/>
    </font>
    <font>
      <b/>
      <i/>
      <sz val="28"/>
      <name val="Muli"/>
    </font>
    <font>
      <sz val="32"/>
      <name val="Muli"/>
    </font>
    <font>
      <b/>
      <sz val="32"/>
      <name val="Muli"/>
    </font>
    <font>
      <sz val="32"/>
      <name val="Arial"/>
      <family val="2"/>
    </font>
    <font>
      <b/>
      <u/>
      <sz val="12"/>
      <name val="Muli"/>
    </font>
    <font>
      <sz val="11"/>
      <name val="Calibri"/>
      <family val="2"/>
      <scheme val="minor"/>
    </font>
    <font>
      <sz val="11"/>
      <name val="Muli"/>
    </font>
    <font>
      <b/>
      <sz val="45"/>
      <name val="Muli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 tint="-0.499984740745262"/>
      <name val="Calibri (Body)"/>
    </font>
    <font>
      <sz val="14"/>
      <color theme="0" tint="-0.499984740745262"/>
      <name val="Calibri (Body)"/>
    </font>
    <font>
      <sz val="14"/>
      <color rgb="FFFF0000"/>
      <name val="Calibri"/>
      <family val="2"/>
      <scheme val="minor"/>
    </font>
    <font>
      <sz val="14"/>
      <color rgb="FFFF0000"/>
      <name val="Calibri (Body)"/>
    </font>
    <font>
      <b/>
      <i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sz val="16"/>
      <color rgb="FFFF0000"/>
      <name val="Calibri"/>
      <family val="2"/>
      <scheme val="minor"/>
    </font>
    <font>
      <sz val="55"/>
      <name val="Muli"/>
    </font>
    <font>
      <b/>
      <u/>
      <sz val="55"/>
      <name val="Muli"/>
    </font>
    <font>
      <b/>
      <sz val="55"/>
      <name val="Muli"/>
    </font>
    <font>
      <b/>
      <sz val="60"/>
      <name val="Muli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D78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7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72" fillId="0" borderId="0"/>
    <xf numFmtId="0" fontId="1" fillId="0" borderId="0"/>
    <xf numFmtId="0" fontId="75" fillId="0" borderId="0"/>
    <xf numFmtId="0" fontId="77" fillId="18" borderId="0" applyNumberFormat="0" applyBorder="0" applyAlignment="0" applyProtection="0"/>
    <xf numFmtId="0" fontId="78" fillId="0" borderId="0"/>
    <xf numFmtId="0" fontId="79" fillId="0" borderId="0"/>
    <xf numFmtId="0" fontId="81" fillId="0" borderId="0"/>
    <xf numFmtId="0" fontId="75" fillId="0" borderId="0"/>
    <xf numFmtId="0" fontId="16" fillId="0" borderId="0"/>
    <xf numFmtId="0" fontId="13" fillId="0" borderId="0"/>
    <xf numFmtId="0" fontId="1" fillId="0" borderId="0"/>
  </cellStyleXfs>
  <cellXfs count="632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7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5" xfId="0" applyFont="1" applyBorder="1"/>
    <xf numFmtId="0" fontId="49" fillId="0" borderId="36" xfId="0" applyFont="1" applyBorder="1"/>
    <xf numFmtId="0" fontId="48" fillId="0" borderId="36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8" xfId="0" applyFont="1" applyBorder="1"/>
    <xf numFmtId="0" fontId="42" fillId="0" borderId="39" xfId="0" applyFont="1" applyBorder="1"/>
    <xf numFmtId="0" fontId="42" fillId="0" borderId="39" xfId="0" applyFont="1" applyBorder="1" applyAlignment="1">
      <alignment horizontal="center"/>
    </xf>
    <xf numFmtId="165" fontId="42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41" xfId="0" applyNumberFormat="1" applyFont="1" applyBorder="1" applyAlignment="1">
      <alignment horizontal="center"/>
    </xf>
    <xf numFmtId="165" fontId="42" fillId="0" borderId="42" xfId="0" applyNumberFormat="1" applyFont="1" applyBorder="1" applyAlignment="1">
      <alignment horizontal="center" wrapText="1"/>
    </xf>
    <xf numFmtId="165" fontId="42" fillId="0" borderId="42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42" fillId="0" borderId="43" xfId="0" applyFont="1" applyBorder="1"/>
    <xf numFmtId="165" fontId="42" fillId="0" borderId="43" xfId="0" applyNumberFormat="1" applyFont="1" applyBorder="1" applyAlignment="1">
      <alignment horizontal="center"/>
    </xf>
    <xf numFmtId="165" fontId="42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14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14" xfId="2" applyFont="1" applyFill="1" applyBorder="1" applyAlignment="1">
      <alignment horizontal="center" vertical="center"/>
    </xf>
    <xf numFmtId="0" fontId="56" fillId="0" borderId="14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/>
    </xf>
    <xf numFmtId="1" fontId="36" fillId="11" borderId="0" xfId="0" applyNumberFormat="1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3" borderId="3" xfId="0" applyFont="1" applyFill="1" applyBorder="1" applyAlignment="1">
      <alignment horizontal="center" vertical="center"/>
    </xf>
    <xf numFmtId="1" fontId="26" fillId="13" borderId="3" xfId="0" applyNumberFormat="1" applyFont="1" applyFill="1" applyBorder="1" applyAlignment="1">
      <alignment vertical="center"/>
    </xf>
    <xf numFmtId="1" fontId="26" fillId="13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5" fontId="32" fillId="2" borderId="1" xfId="0" quotePrefix="1" applyNumberFormat="1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vertical="center"/>
    </xf>
    <xf numFmtId="2" fontId="31" fillId="2" borderId="14" xfId="0" applyNumberFormat="1" applyFont="1" applyFill="1" applyBorder="1" applyAlignment="1">
      <alignment horizontal="center" vertical="center" wrapText="1"/>
    </xf>
    <xf numFmtId="165" fontId="31" fillId="2" borderId="14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vertical="center" wrapText="1"/>
    </xf>
    <xf numFmtId="0" fontId="62" fillId="3" borderId="0" xfId="0" applyFont="1" applyFill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73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165" fontId="31" fillId="0" borderId="14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57" fillId="0" borderId="14" xfId="2" applyFont="1" applyBorder="1" applyAlignment="1">
      <alignment vertical="center" wrapText="1"/>
    </xf>
    <xf numFmtId="1" fontId="31" fillId="2" borderId="0" xfId="0" applyNumberFormat="1" applyFont="1" applyFill="1" applyAlignment="1">
      <alignment horizontal="center" vertical="center" wrapText="1"/>
    </xf>
    <xf numFmtId="1" fontId="64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vertical="center" wrapText="1"/>
    </xf>
    <xf numFmtId="1" fontId="31" fillId="0" borderId="0" xfId="1" applyNumberFormat="1" applyFont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" fontId="57" fillId="0" borderId="14" xfId="2" applyNumberFormat="1" applyFont="1" applyBorder="1" applyAlignment="1">
      <alignment horizontal="center" vertical="center" wrapText="1"/>
    </xf>
    <xf numFmtId="1" fontId="63" fillId="0" borderId="14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58" fillId="12" borderId="14" xfId="2" applyFont="1" applyFill="1" applyBorder="1" applyAlignment="1">
      <alignment horizontal="center" vertical="center" wrapText="1"/>
    </xf>
    <xf numFmtId="0" fontId="46" fillId="0" borderId="0" xfId="0" applyFont="1"/>
    <xf numFmtId="0" fontId="71" fillId="0" borderId="0" xfId="0" applyFont="1" applyAlignment="1">
      <alignment vertical="center"/>
    </xf>
    <xf numFmtId="0" fontId="70" fillId="15" borderId="14" xfId="0" applyFont="1" applyFill="1" applyBorder="1" applyAlignment="1">
      <alignment horizontal="center" vertical="center"/>
    </xf>
    <xf numFmtId="0" fontId="70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16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73" fillId="2" borderId="1" xfId="0" applyFont="1" applyFill="1" applyBorder="1" applyAlignment="1">
      <alignment vertical="center"/>
    </xf>
    <xf numFmtId="1" fontId="74" fillId="2" borderId="14" xfId="0" applyNumberFormat="1" applyFont="1" applyFill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vertical="center" wrapText="1"/>
    </xf>
    <xf numFmtId="1" fontId="74" fillId="0" borderId="14" xfId="0" applyNumberFormat="1" applyFont="1" applyBorder="1" applyAlignment="1">
      <alignment horizontal="center" vertical="center" wrapText="1"/>
    </xf>
    <xf numFmtId="174" fontId="27" fillId="0" borderId="10" xfId="0" quotePrefix="1" applyNumberFormat="1" applyFont="1" applyBorder="1" applyAlignment="1">
      <alignment horizontal="center" vertical="center" wrapText="1"/>
    </xf>
    <xf numFmtId="174" fontId="27" fillId="0" borderId="14" xfId="0" quotePrefix="1" applyNumberFormat="1" applyFont="1" applyBorder="1" applyAlignment="1">
      <alignment horizontal="center" vertical="center" wrapText="1"/>
    </xf>
    <xf numFmtId="0" fontId="76" fillId="17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1" fontId="31" fillId="0" borderId="14" xfId="1" applyNumberFormat="1" applyFont="1" applyBorder="1" applyAlignment="1">
      <alignment vertical="center" wrapText="1"/>
    </xf>
    <xf numFmtId="1" fontId="74" fillId="0" borderId="11" xfId="0" applyNumberFormat="1" applyFont="1" applyBorder="1" applyAlignment="1">
      <alignment vertical="center" wrapText="1"/>
    </xf>
    <xf numFmtId="1" fontId="31" fillId="0" borderId="11" xfId="1" applyNumberFormat="1" applyFont="1" applyBorder="1" applyAlignment="1">
      <alignment vertical="center" wrapText="1"/>
    </xf>
    <xf numFmtId="1" fontId="32" fillId="2" borderId="11" xfId="0" applyNumberFormat="1" applyFont="1" applyFill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 wrapText="1"/>
    </xf>
    <xf numFmtId="1" fontId="64" fillId="0" borderId="14" xfId="1" applyNumberFormat="1" applyFont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55" fillId="5" borderId="15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vertical="center" wrapText="1"/>
    </xf>
    <xf numFmtId="0" fontId="55" fillId="2" borderId="0" xfId="0" applyFont="1" applyFill="1" applyAlignment="1">
      <alignment vertical="center"/>
    </xf>
    <xf numFmtId="1" fontId="31" fillId="0" borderId="11" xfId="1" applyNumberFormat="1" applyFont="1" applyBorder="1" applyAlignment="1">
      <alignment horizontal="center" vertical="center" wrapText="1"/>
    </xf>
    <xf numFmtId="173" fontId="31" fillId="2" borderId="10" xfId="0" applyNumberFormat="1" applyFont="1" applyFill="1" applyBorder="1" applyAlignment="1">
      <alignment horizontal="center" vertical="center"/>
    </xf>
    <xf numFmtId="1" fontId="32" fillId="0" borderId="11" xfId="1" applyNumberFormat="1" applyFont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1" fontId="31" fillId="0" borderId="0" xfId="0" applyNumberFormat="1" applyFont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1" fontId="32" fillId="0" borderId="0" xfId="1" applyNumberFormat="1" applyFont="1" applyAlignment="1">
      <alignment horizontal="center" vertical="center" wrapText="1"/>
    </xf>
    <xf numFmtId="1" fontId="55" fillId="5" borderId="14" xfId="2" applyNumberFormat="1" applyFont="1" applyFill="1" applyBorder="1" applyAlignment="1">
      <alignment horizontal="center" vertical="center" wrapText="1"/>
    </xf>
    <xf numFmtId="1" fontId="32" fillId="0" borderId="14" xfId="1" applyNumberFormat="1" applyFont="1" applyBorder="1" applyAlignment="1">
      <alignment horizontal="center" vertical="center" wrapText="1"/>
    </xf>
    <xf numFmtId="0" fontId="83" fillId="2" borderId="0" xfId="0" quotePrefix="1" applyFont="1" applyFill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1" fontId="31" fillId="2" borderId="0" xfId="0" applyNumberFormat="1" applyFont="1" applyFill="1" applyAlignment="1">
      <alignment horizontal="center" vertical="center"/>
    </xf>
    <xf numFmtId="173" fontId="31" fillId="2" borderId="0" xfId="0" applyNumberFormat="1" applyFont="1" applyFill="1" applyAlignment="1">
      <alignment horizontal="center" vertical="center"/>
    </xf>
    <xf numFmtId="165" fontId="31" fillId="2" borderId="0" xfId="0" applyNumberFormat="1" applyFont="1" applyFill="1" applyAlignment="1">
      <alignment horizontal="center" vertical="center"/>
    </xf>
    <xf numFmtId="0" fontId="56" fillId="2" borderId="0" xfId="0" applyFont="1" applyFill="1" applyAlignment="1">
      <alignment vertical="center"/>
    </xf>
    <xf numFmtId="0" fontId="84" fillId="3" borderId="0" xfId="0" applyFont="1" applyFill="1" applyAlignment="1">
      <alignment vertical="center"/>
    </xf>
    <xf numFmtId="0" fontId="55" fillId="3" borderId="0" xfId="0" applyFont="1" applyFill="1" applyAlignment="1">
      <alignment vertical="center"/>
    </xf>
    <xf numFmtId="0" fontId="56" fillId="3" borderId="0" xfId="0" applyFont="1" applyFill="1" applyAlignment="1">
      <alignment vertical="center"/>
    </xf>
    <xf numFmtId="0" fontId="55" fillId="3" borderId="0" xfId="0" applyFont="1" applyFill="1" applyAlignment="1">
      <alignment vertical="center" wrapText="1"/>
    </xf>
    <xf numFmtId="0" fontId="55" fillId="0" borderId="0" xfId="0" applyFont="1" applyAlignment="1">
      <alignment horizontal="left" vertical="center"/>
    </xf>
    <xf numFmtId="0" fontId="55" fillId="3" borderId="0" xfId="0" applyFont="1" applyFill="1" applyAlignment="1">
      <alignment horizontal="left" vertical="center" wrapText="1"/>
    </xf>
    <xf numFmtId="0" fontId="55" fillId="3" borderId="0" xfId="0" applyFont="1" applyFill="1" applyAlignment="1">
      <alignment horizontal="left" vertical="center"/>
    </xf>
    <xf numFmtId="0" fontId="55" fillId="2" borderId="1" xfId="0" applyFont="1" applyFill="1" applyBorder="1" applyAlignment="1" applyProtection="1">
      <alignment vertical="center"/>
      <protection hidden="1"/>
    </xf>
    <xf numFmtId="0" fontId="85" fillId="2" borderId="1" xfId="0" applyFont="1" applyFill="1" applyBorder="1" applyAlignment="1">
      <alignment horizontal="left" vertical="center"/>
    </xf>
    <xf numFmtId="0" fontId="55" fillId="2" borderId="1" xfId="0" applyFont="1" applyFill="1" applyBorder="1" applyAlignment="1">
      <alignment vertical="center"/>
    </xf>
    <xf numFmtId="15" fontId="55" fillId="2" borderId="1" xfId="0" quotePrefix="1" applyNumberFormat="1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vertical="center"/>
    </xf>
    <xf numFmtId="164" fontId="55" fillId="2" borderId="1" xfId="0" quotePrefix="1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center" vertical="center"/>
    </xf>
    <xf numFmtId="0" fontId="85" fillId="2" borderId="1" xfId="0" applyFont="1" applyFill="1" applyBorder="1" applyAlignment="1">
      <alignment horizontal="left" vertical="center" wrapText="1"/>
    </xf>
    <xf numFmtId="0" fontId="55" fillId="2" borderId="1" xfId="0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horizontal="left" vertical="center" wrapText="1"/>
    </xf>
    <xf numFmtId="15" fontId="55" fillId="2" borderId="1" xfId="0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/>
    </xf>
    <xf numFmtId="0" fontId="55" fillId="2" borderId="1" xfId="0" applyFont="1" applyFill="1" applyBorder="1" applyAlignment="1">
      <alignment vertical="center" wrapText="1"/>
    </xf>
    <xf numFmtId="0" fontId="55" fillId="2" borderId="0" xfId="0" applyFont="1" applyFill="1" applyAlignment="1">
      <alignment horizontal="left" vertical="center" wrapText="1"/>
    </xf>
    <xf numFmtId="0" fontId="73" fillId="5" borderId="8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/>
    </xf>
    <xf numFmtId="0" fontId="73" fillId="5" borderId="8" xfId="0" applyFont="1" applyFill="1" applyBorder="1" applyAlignment="1">
      <alignment horizontal="center" vertical="center" wrapText="1"/>
    </xf>
    <xf numFmtId="0" fontId="80" fillId="2" borderId="0" xfId="0" applyFont="1" applyFill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/>
    </xf>
    <xf numFmtId="173" fontId="29" fillId="2" borderId="10" xfId="0" applyNumberFormat="1" applyFont="1" applyFill="1" applyBorder="1" applyAlignment="1">
      <alignment horizontal="center" vertical="center"/>
    </xf>
    <xf numFmtId="165" fontId="29" fillId="2" borderId="14" xfId="0" applyNumberFormat="1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173" fontId="29" fillId="2" borderId="14" xfId="0" applyNumberFormat="1" applyFont="1" applyFill="1" applyBorder="1" applyAlignment="1">
      <alignment horizontal="center" vertical="center"/>
    </xf>
    <xf numFmtId="0" fontId="73" fillId="5" borderId="20" xfId="0" applyFont="1" applyFill="1" applyBorder="1" applyAlignment="1">
      <alignment horizontal="center" vertical="center" wrapText="1"/>
    </xf>
    <xf numFmtId="0" fontId="73" fillId="5" borderId="18" xfId="0" applyFont="1" applyFill="1" applyBorder="1" applyAlignment="1">
      <alignment horizontal="center" vertical="center" wrapText="1"/>
    </xf>
    <xf numFmtId="0" fontId="73" fillId="5" borderId="20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1" fontId="29" fillId="0" borderId="11" xfId="1" applyNumberFormat="1" applyFont="1" applyBorder="1" applyAlignment="1">
      <alignment horizontal="center" vertical="center" wrapText="1"/>
    </xf>
    <xf numFmtId="2" fontId="29" fillId="2" borderId="14" xfId="0" applyNumberFormat="1" applyFont="1" applyFill="1" applyBorder="1" applyAlignment="1">
      <alignment horizontal="center" vertical="center" wrapText="1"/>
    </xf>
    <xf numFmtId="165" fontId="29" fillId="2" borderId="14" xfId="0" applyNumberFormat="1" applyFont="1" applyFill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 wrapText="1"/>
    </xf>
    <xf numFmtId="1" fontId="26" fillId="0" borderId="11" xfId="1" applyNumberFormat="1" applyFont="1" applyBorder="1" applyAlignment="1">
      <alignment horizontal="center" vertical="center" wrapText="1"/>
    </xf>
    <xf numFmtId="1" fontId="29" fillId="0" borderId="14" xfId="1" applyNumberFormat="1" applyFont="1" applyBorder="1" applyAlignment="1">
      <alignment horizontal="center" vertical="center" wrapText="1"/>
    </xf>
    <xf numFmtId="1" fontId="26" fillId="0" borderId="14" xfId="1" applyNumberFormat="1" applyFont="1" applyBorder="1" applyAlignment="1">
      <alignment horizontal="center" vertical="center" wrapText="1"/>
    </xf>
    <xf numFmtId="0" fontId="29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1" fontId="29" fillId="2" borderId="15" xfId="0" applyNumberFormat="1" applyFont="1" applyFill="1" applyBorder="1" applyAlignment="1">
      <alignment vertical="center" wrapText="1"/>
    </xf>
    <xf numFmtId="0" fontId="26" fillId="0" borderId="11" xfId="0" quotePrefix="1" applyFont="1" applyBorder="1" applyAlignment="1">
      <alignment horizontal="center" vertical="center"/>
    </xf>
    <xf numFmtId="12" fontId="26" fillId="0" borderId="14" xfId="0" quotePrefix="1" applyNumberFormat="1" applyFont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1" fontId="26" fillId="2" borderId="14" xfId="0" applyNumberFormat="1" applyFont="1" applyFill="1" applyBorder="1" applyAlignment="1">
      <alignment horizontal="center" vertical="center"/>
    </xf>
    <xf numFmtId="0" fontId="86" fillId="2" borderId="0" xfId="0" applyFont="1" applyFill="1" applyAlignment="1">
      <alignment horizontal="center" vertical="center" wrapText="1"/>
    </xf>
    <xf numFmtId="1" fontId="86" fillId="0" borderId="0" xfId="1" applyNumberFormat="1" applyFont="1" applyAlignment="1">
      <alignment horizontal="center" vertical="center" wrapText="1"/>
    </xf>
    <xf numFmtId="1" fontId="86" fillId="0" borderId="0" xfId="0" applyNumberFormat="1" applyFont="1" applyAlignment="1">
      <alignment horizontal="center" vertical="center" wrapText="1"/>
    </xf>
    <xf numFmtId="2" fontId="86" fillId="0" borderId="0" xfId="0" applyNumberFormat="1" applyFont="1" applyAlignment="1">
      <alignment horizontal="center" vertical="center" wrapText="1"/>
    </xf>
    <xf numFmtId="165" fontId="86" fillId="0" borderId="0" xfId="0" applyNumberFormat="1" applyFont="1" applyAlignment="1">
      <alignment horizontal="center" vertical="center" wrapText="1"/>
    </xf>
    <xf numFmtId="1" fontId="87" fillId="0" borderId="0" xfId="0" applyNumberFormat="1" applyFont="1" applyAlignment="1">
      <alignment horizontal="center" vertical="center" wrapText="1"/>
    </xf>
    <xf numFmtId="1" fontId="87" fillId="0" borderId="0" xfId="1" applyNumberFormat="1" applyFont="1" applyAlignment="1">
      <alignment horizontal="center" vertical="center" wrapText="1"/>
    </xf>
    <xf numFmtId="0" fontId="86" fillId="0" borderId="0" xfId="0" applyFont="1" applyAlignment="1">
      <alignment vertical="center" wrapText="1"/>
    </xf>
    <xf numFmtId="0" fontId="86" fillId="2" borderId="0" xfId="0" applyFont="1" applyFill="1" applyAlignment="1">
      <alignment horizontal="left" vertical="center"/>
    </xf>
    <xf numFmtId="0" fontId="87" fillId="2" borderId="0" xfId="0" applyFont="1" applyFill="1" applyAlignment="1">
      <alignment vertical="center"/>
    </xf>
    <xf numFmtId="0" fontId="86" fillId="2" borderId="0" xfId="0" applyFont="1" applyFill="1" applyAlignment="1">
      <alignment vertical="center"/>
    </xf>
    <xf numFmtId="0" fontId="86" fillId="2" borderId="0" xfId="0" applyFont="1" applyFill="1" applyAlignment="1">
      <alignment vertical="center" wrapText="1"/>
    </xf>
    <xf numFmtId="0" fontId="86" fillId="2" borderId="0" xfId="0" applyFont="1" applyFill="1" applyAlignment="1">
      <alignment horizontal="center" vertical="center"/>
    </xf>
    <xf numFmtId="166" fontId="86" fillId="2" borderId="0" xfId="0" applyNumberFormat="1" applyFont="1" applyFill="1" applyAlignment="1">
      <alignment horizontal="center" vertical="center"/>
    </xf>
    <xf numFmtId="0" fontId="86" fillId="2" borderId="0" xfId="0" quotePrefix="1" applyFont="1" applyFill="1" applyAlignment="1">
      <alignment horizontal="left" vertical="center"/>
    </xf>
    <xf numFmtId="0" fontId="87" fillId="4" borderId="2" xfId="0" quotePrefix="1" applyFont="1" applyFill="1" applyBorder="1" applyAlignment="1">
      <alignment horizontal="center" vertical="center"/>
    </xf>
    <xf numFmtId="0" fontId="87" fillId="0" borderId="3" xfId="0" applyFont="1" applyBorder="1" applyAlignment="1">
      <alignment horizontal="left" vertical="center"/>
    </xf>
    <xf numFmtId="0" fontId="87" fillId="2" borderId="3" xfId="0" applyFont="1" applyFill="1" applyBorder="1" applyAlignment="1">
      <alignment vertical="center"/>
    </xf>
    <xf numFmtId="0" fontId="87" fillId="2" borderId="3" xfId="0" applyFont="1" applyFill="1" applyBorder="1" applyAlignment="1">
      <alignment horizontal="center" vertical="center"/>
    </xf>
    <xf numFmtId="3" fontId="87" fillId="2" borderId="3" xfId="0" applyNumberFormat="1" applyFont="1" applyFill="1" applyBorder="1" applyAlignment="1">
      <alignment horizontal="center" vertical="center"/>
    </xf>
    <xf numFmtId="0" fontId="88" fillId="17" borderId="0" xfId="0" applyFont="1" applyFill="1" applyAlignment="1">
      <alignment horizontal="center"/>
    </xf>
    <xf numFmtId="0" fontId="87" fillId="0" borderId="3" xfId="0" applyFont="1" applyBorder="1" applyAlignment="1">
      <alignment vertical="center"/>
    </xf>
    <xf numFmtId="0" fontId="87" fillId="13" borderId="3" xfId="0" applyFont="1" applyFill="1" applyBorder="1" applyAlignment="1">
      <alignment horizontal="center" vertical="center"/>
    </xf>
    <xf numFmtId="1" fontId="87" fillId="13" borderId="3" xfId="0" applyNumberFormat="1" applyFont="1" applyFill="1" applyBorder="1" applyAlignment="1">
      <alignment vertical="center"/>
    </xf>
    <xf numFmtId="1" fontId="87" fillId="13" borderId="3" xfId="0" applyNumberFormat="1" applyFont="1" applyFill="1" applyBorder="1" applyAlignment="1">
      <alignment horizontal="center" vertical="center"/>
    </xf>
    <xf numFmtId="0" fontId="87" fillId="20" borderId="0" xfId="0" applyFont="1" applyFill="1" applyAlignment="1">
      <alignment horizontal="center" vertical="center"/>
    </xf>
    <xf numFmtId="1" fontId="87" fillId="20" borderId="0" xfId="0" applyNumberFormat="1" applyFont="1" applyFill="1" applyAlignment="1">
      <alignment vertical="center"/>
    </xf>
    <xf numFmtId="1" fontId="87" fillId="20" borderId="0" xfId="0" applyNumberFormat="1" applyFont="1" applyFill="1" applyAlignment="1">
      <alignment horizontal="center" vertical="center"/>
    </xf>
    <xf numFmtId="1" fontId="87" fillId="20" borderId="2" xfId="0" applyNumberFormat="1" applyFont="1" applyFill="1" applyBorder="1" applyAlignment="1">
      <alignment horizontal="center" vertical="center"/>
    </xf>
    <xf numFmtId="0" fontId="87" fillId="19" borderId="0" xfId="0" applyFont="1" applyFill="1" applyAlignment="1">
      <alignment vertical="center"/>
    </xf>
    <xf numFmtId="0" fontId="87" fillId="20" borderId="0" xfId="0" applyFont="1" applyFill="1" applyAlignment="1">
      <alignment horizontal="left" vertical="center"/>
    </xf>
    <xf numFmtId="0" fontId="87" fillId="3" borderId="0" xfId="0" applyFont="1" applyFill="1" applyAlignment="1">
      <alignment horizontal="left" vertical="center"/>
    </xf>
    <xf numFmtId="0" fontId="87" fillId="2" borderId="0" xfId="0" applyFont="1" applyFill="1" applyAlignment="1">
      <alignment horizontal="right" vertical="center"/>
    </xf>
    <xf numFmtId="0" fontId="87" fillId="2" borderId="0" xfId="0" applyFont="1" applyFill="1" applyAlignment="1">
      <alignment horizontal="right" vertical="center" wrapText="1"/>
    </xf>
    <xf numFmtId="0" fontId="87" fillId="0" borderId="2" xfId="0" applyFont="1" applyBorder="1" applyAlignment="1">
      <alignment horizontal="right" vertical="center"/>
    </xf>
    <xf numFmtId="0" fontId="87" fillId="2" borderId="2" xfId="0" applyFont="1" applyFill="1" applyBorder="1" applyAlignment="1">
      <alignment horizontal="right" vertical="center"/>
    </xf>
    <xf numFmtId="0" fontId="87" fillId="11" borderId="0" xfId="0" applyFont="1" applyFill="1" applyAlignment="1">
      <alignment horizontal="left" vertical="center"/>
    </xf>
    <xf numFmtId="0" fontId="87" fillId="11" borderId="0" xfId="0" applyFont="1" applyFill="1" applyAlignment="1">
      <alignment horizontal="center" vertical="center"/>
    </xf>
    <xf numFmtId="1" fontId="87" fillId="11" borderId="0" xfId="0" applyNumberFormat="1" applyFont="1" applyFill="1" applyAlignment="1">
      <alignment horizontal="right" vertical="center"/>
    </xf>
    <xf numFmtId="1" fontId="87" fillId="11" borderId="0" xfId="0" applyNumberFormat="1" applyFont="1" applyFill="1" applyAlignment="1">
      <alignment horizontal="center" vertical="center"/>
    </xf>
    <xf numFmtId="0" fontId="87" fillId="2" borderId="2" xfId="0" applyFont="1" applyFill="1" applyBorder="1" applyAlignment="1">
      <alignment horizontal="center" vertical="center"/>
    </xf>
    <xf numFmtId="0" fontId="87" fillId="3" borderId="0" xfId="0" applyFont="1" applyFill="1" applyAlignment="1">
      <alignment vertical="center"/>
    </xf>
    <xf numFmtId="0" fontId="87" fillId="2" borderId="2" xfId="0" applyFont="1" applyFill="1" applyBorder="1" applyAlignment="1">
      <alignment horizontal="left" vertical="center"/>
    </xf>
    <xf numFmtId="0" fontId="87" fillId="0" borderId="0" xfId="68" applyFont="1" applyAlignment="1">
      <alignment horizontal="center"/>
    </xf>
    <xf numFmtId="3" fontId="89" fillId="2" borderId="4" xfId="0" applyNumberFormat="1" applyFont="1" applyFill="1" applyBorder="1" applyAlignment="1">
      <alignment vertical="center"/>
    </xf>
    <xf numFmtId="3" fontId="89" fillId="2" borderId="4" xfId="0" applyNumberFormat="1" applyFont="1" applyFill="1" applyBorder="1" applyAlignment="1">
      <alignment horizontal="center" vertical="center"/>
    </xf>
    <xf numFmtId="0" fontId="90" fillId="0" borderId="0" xfId="0" applyFont="1"/>
    <xf numFmtId="0" fontId="48" fillId="2" borderId="0" xfId="0" applyFont="1" applyFill="1" applyAlignment="1">
      <alignment vertical="center"/>
    </xf>
    <xf numFmtId="3" fontId="82" fillId="2" borderId="0" xfId="0" applyNumberFormat="1" applyFont="1" applyFill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 wrapText="1"/>
    </xf>
    <xf numFmtId="1" fontId="26" fillId="2" borderId="11" xfId="0" applyNumberFormat="1" applyFont="1" applyFill="1" applyBorder="1" applyAlignment="1">
      <alignment horizontal="center" vertical="center" wrapText="1"/>
    </xf>
    <xf numFmtId="1" fontId="87" fillId="2" borderId="0" xfId="0" applyNumberFormat="1" applyFont="1" applyFill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91" fillId="0" borderId="0" xfId="0" applyFont="1" applyAlignment="1">
      <alignment vertical="center"/>
    </xf>
    <xf numFmtId="0" fontId="91" fillId="0" borderId="0" xfId="0" applyFont="1" applyAlignment="1">
      <alignment vertical="center" wrapText="1"/>
    </xf>
    <xf numFmtId="1" fontId="29" fillId="2" borderId="0" xfId="0" applyNumberFormat="1" applyFont="1" applyFill="1" applyAlignment="1">
      <alignment vertical="center"/>
    </xf>
    <xf numFmtId="0" fontId="72" fillId="0" borderId="0" xfId="60"/>
    <xf numFmtId="0" fontId="93" fillId="3" borderId="0" xfId="60" applyFont="1" applyFill="1" applyAlignment="1">
      <alignment horizontal="center" vertical="center"/>
    </xf>
    <xf numFmtId="0" fontId="94" fillId="0" borderId="51" xfId="60" applyFont="1" applyBorder="1"/>
    <xf numFmtId="0" fontId="93" fillId="0" borderId="0" xfId="60" applyFont="1"/>
    <xf numFmtId="0" fontId="94" fillId="0" borderId="51" xfId="60" quotePrefix="1" applyFont="1" applyBorder="1"/>
    <xf numFmtId="0" fontId="99" fillId="5" borderId="0" xfId="60" applyFont="1" applyFill="1" applyAlignment="1">
      <alignment horizontal="left"/>
    </xf>
    <xf numFmtId="0" fontId="101" fillId="5" borderId="62" xfId="60" applyFont="1" applyFill="1" applyBorder="1" applyAlignment="1">
      <alignment horizontal="center" vertical="center"/>
    </xf>
    <xf numFmtId="0" fontId="101" fillId="5" borderId="17" xfId="60" applyFont="1" applyFill="1" applyBorder="1" applyAlignment="1">
      <alignment horizontal="center"/>
    </xf>
    <xf numFmtId="175" fontId="101" fillId="0" borderId="20" xfId="60" applyNumberFormat="1" applyFont="1" applyBorder="1" applyAlignment="1">
      <alignment horizontal="center"/>
    </xf>
    <xf numFmtId="175" fontId="101" fillId="0" borderId="52" xfId="60" applyNumberFormat="1" applyFont="1" applyBorder="1" applyAlignment="1">
      <alignment horizontal="center"/>
    </xf>
    <xf numFmtId="0" fontId="101" fillId="0" borderId="0" xfId="60" applyFont="1" applyAlignment="1">
      <alignment horizontal="center"/>
    </xf>
    <xf numFmtId="0" fontId="101" fillId="5" borderId="48" xfId="60" applyFont="1" applyFill="1" applyBorder="1" applyAlignment="1">
      <alignment horizontal="center" vertical="center"/>
    </xf>
    <xf numFmtId="0" fontId="101" fillId="16" borderId="11" xfId="60" applyFont="1" applyFill="1" applyBorder="1" applyAlignment="1">
      <alignment vertical="center"/>
    </xf>
    <xf numFmtId="0" fontId="101" fillId="5" borderId="10" xfId="60" applyFont="1" applyFill="1" applyBorder="1" applyAlignment="1">
      <alignment horizontal="center" vertical="center"/>
    </xf>
    <xf numFmtId="0" fontId="101" fillId="16" borderId="10" xfId="60" applyFont="1" applyFill="1" applyBorder="1" applyAlignment="1">
      <alignment horizontal="center" vertical="center"/>
    </xf>
    <xf numFmtId="0" fontId="102" fillId="3" borderId="66" xfId="60" applyFont="1" applyFill="1" applyBorder="1"/>
    <xf numFmtId="0" fontId="102" fillId="0" borderId="14" xfId="60" applyFont="1" applyBorder="1"/>
    <xf numFmtId="0" fontId="102" fillId="0" borderId="15" xfId="60" applyFont="1" applyBorder="1"/>
    <xf numFmtId="12" fontId="102" fillId="16" borderId="14" xfId="60" applyNumberFormat="1" applyFont="1" applyFill="1" applyBorder="1" applyAlignment="1">
      <alignment horizontal="center"/>
    </xf>
    <xf numFmtId="12" fontId="103" fillId="0" borderId="14" xfId="60" applyNumberFormat="1" applyFont="1" applyBorder="1" applyAlignment="1">
      <alignment horizontal="center"/>
    </xf>
    <xf numFmtId="12" fontId="102" fillId="0" borderId="14" xfId="60" applyNumberFormat="1" applyFont="1" applyBorder="1" applyAlignment="1">
      <alignment horizontal="center"/>
    </xf>
    <xf numFmtId="12" fontId="104" fillId="0" borderId="14" xfId="60" applyNumberFormat="1" applyFont="1" applyBorder="1" applyAlignment="1">
      <alignment horizontal="center"/>
    </xf>
    <xf numFmtId="12" fontId="3" fillId="22" borderId="14" xfId="60" applyNumberFormat="1" applyFont="1" applyFill="1" applyBorder="1" applyAlignment="1">
      <alignment horizontal="center"/>
    </xf>
    <xf numFmtId="0" fontId="102" fillId="0" borderId="0" xfId="60" applyFont="1"/>
    <xf numFmtId="0" fontId="102" fillId="0" borderId="66" xfId="60" applyFont="1" applyBorder="1"/>
    <xf numFmtId="0" fontId="102" fillId="3" borderId="15" xfId="60" applyFont="1" applyFill="1" applyBorder="1"/>
    <xf numFmtId="0" fontId="104" fillId="0" borderId="14" xfId="60" applyFont="1" applyBorder="1"/>
    <xf numFmtId="176" fontId="102" fillId="16" borderId="14" xfId="60" applyNumberFormat="1" applyFont="1" applyFill="1" applyBorder="1" applyAlignment="1">
      <alignment horizontal="center"/>
    </xf>
    <xf numFmtId="0" fontId="102" fillId="3" borderId="14" xfId="60" applyFont="1" applyFill="1" applyBorder="1"/>
    <xf numFmtId="12" fontId="102" fillId="22" borderId="54" xfId="60" applyNumberFormat="1" applyFont="1" applyFill="1" applyBorder="1" applyAlignment="1">
      <alignment horizontal="center"/>
    </xf>
    <xf numFmtId="0" fontId="102" fillId="0" borderId="67" xfId="60" applyFont="1" applyBorder="1"/>
    <xf numFmtId="0" fontId="102" fillId="0" borderId="59" xfId="60" applyFont="1" applyBorder="1"/>
    <xf numFmtId="0" fontId="102" fillId="0" borderId="57" xfId="60" applyFont="1" applyBorder="1"/>
    <xf numFmtId="0" fontId="102" fillId="3" borderId="59" xfId="60" applyFont="1" applyFill="1" applyBorder="1"/>
    <xf numFmtId="12" fontId="102" fillId="16" borderId="59" xfId="60" applyNumberFormat="1" applyFont="1" applyFill="1" applyBorder="1" applyAlignment="1">
      <alignment horizontal="center"/>
    </xf>
    <xf numFmtId="12" fontId="102" fillId="0" borderId="59" xfId="60" applyNumberFormat="1" applyFont="1" applyBorder="1" applyAlignment="1">
      <alignment horizontal="center"/>
    </xf>
    <xf numFmtId="12" fontId="102" fillId="22" borderId="60" xfId="60" applyNumberFormat="1" applyFont="1" applyFill="1" applyBorder="1" applyAlignment="1">
      <alignment horizontal="center"/>
    </xf>
    <xf numFmtId="0" fontId="105" fillId="2" borderId="0" xfId="0" applyFont="1" applyFill="1" applyAlignment="1">
      <alignment horizontal="left" vertical="center"/>
    </xf>
    <xf numFmtId="0" fontId="106" fillId="2" borderId="0" xfId="0" applyFont="1" applyFill="1" applyAlignment="1">
      <alignment horizontal="left" vertical="center"/>
    </xf>
    <xf numFmtId="0" fontId="107" fillId="2" borderId="0" xfId="0" applyFont="1" applyFill="1" applyAlignment="1">
      <alignment vertical="center"/>
    </xf>
    <xf numFmtId="0" fontId="105" fillId="2" borderId="0" xfId="0" applyFont="1" applyFill="1" applyAlignment="1">
      <alignment vertical="center"/>
    </xf>
    <xf numFmtId="0" fontId="105" fillId="2" borderId="0" xfId="0" applyFont="1" applyFill="1" applyAlignment="1">
      <alignment vertical="center" wrapText="1"/>
    </xf>
    <xf numFmtId="0" fontId="107" fillId="2" borderId="0" xfId="0" applyFont="1" applyFill="1" applyAlignment="1">
      <alignment vertical="center" wrapText="1"/>
    </xf>
    <xf numFmtId="0" fontId="107" fillId="2" borderId="0" xfId="0" applyFont="1" applyFill="1" applyAlignment="1">
      <alignment horizontal="left" vertical="center"/>
    </xf>
    <xf numFmtId="0" fontId="107" fillId="0" borderId="0" xfId="0" applyFont="1" applyAlignment="1">
      <alignment vertical="center"/>
    </xf>
    <xf numFmtId="0" fontId="107" fillId="0" borderId="14" xfId="0" applyFont="1" applyBorder="1" applyAlignment="1">
      <alignment horizontal="center" vertical="center"/>
    </xf>
    <xf numFmtId="1" fontId="105" fillId="2" borderId="15" xfId="0" applyNumberFormat="1" applyFont="1" applyFill="1" applyBorder="1" applyAlignment="1">
      <alignment vertical="center" wrapText="1"/>
    </xf>
    <xf numFmtId="0" fontId="108" fillId="0" borderId="0" xfId="0" applyFont="1" applyAlignment="1">
      <alignment vertical="center"/>
    </xf>
    <xf numFmtId="0" fontId="108" fillId="0" borderId="0" xfId="0" applyFont="1" applyAlignment="1">
      <alignment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" fontId="31" fillId="0" borderId="13" xfId="1" applyNumberFormat="1" applyFont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1" fontId="29" fillId="0" borderId="15" xfId="1" applyNumberFormat="1" applyFont="1" applyBorder="1" applyAlignment="1">
      <alignment horizontal="center" vertical="center" wrapText="1"/>
    </xf>
    <xf numFmtId="1" fontId="29" fillId="0" borderId="13" xfId="1" applyNumberFormat="1" applyFont="1" applyBorder="1" applyAlignment="1">
      <alignment horizontal="center" vertical="center" wrapText="1"/>
    </xf>
    <xf numFmtId="0" fontId="105" fillId="9" borderId="14" xfId="0" applyFont="1" applyFill="1" applyBorder="1" applyAlignment="1">
      <alignment horizontal="center" vertical="center" wrapText="1"/>
    </xf>
    <xf numFmtId="0" fontId="107" fillId="3" borderId="15" xfId="0" applyFont="1" applyFill="1" applyBorder="1" applyAlignment="1">
      <alignment horizontal="center" vertical="center" wrapText="1"/>
    </xf>
    <xf numFmtId="0" fontId="107" fillId="3" borderId="12" xfId="0" applyFont="1" applyFill="1" applyBorder="1" applyAlignment="1">
      <alignment horizontal="center" vertical="center" wrapText="1"/>
    </xf>
    <xf numFmtId="0" fontId="107" fillId="3" borderId="13" xfId="0" applyFont="1" applyFill="1" applyBorder="1" applyAlignment="1">
      <alignment horizontal="center" vertical="center" wrapText="1"/>
    </xf>
    <xf numFmtId="0" fontId="107" fillId="0" borderId="15" xfId="0" applyFont="1" applyBorder="1" applyAlignment="1">
      <alignment horizontal="center" vertical="center"/>
    </xf>
    <xf numFmtId="0" fontId="107" fillId="0" borderId="12" xfId="0" applyFont="1" applyBorder="1" applyAlignment="1">
      <alignment horizontal="center" vertical="center"/>
    </xf>
    <xf numFmtId="0" fontId="107" fillId="0" borderId="13" xfId="0" applyFont="1" applyBorder="1" applyAlignment="1">
      <alignment horizontal="center" vertical="center"/>
    </xf>
    <xf numFmtId="0" fontId="105" fillId="2" borderId="15" xfId="0" quotePrefix="1" applyFont="1" applyFill="1" applyBorder="1" applyAlignment="1">
      <alignment horizontal="center" vertical="center" wrapText="1"/>
    </xf>
    <xf numFmtId="0" fontId="105" fillId="2" borderId="12" xfId="0" quotePrefix="1" applyFont="1" applyFill="1" applyBorder="1" applyAlignment="1">
      <alignment horizontal="center" vertical="center" wrapText="1"/>
    </xf>
    <xf numFmtId="0" fontId="105" fillId="2" borderId="13" xfId="0" quotePrefix="1" applyFont="1" applyFill="1" applyBorder="1" applyAlignment="1">
      <alignment horizontal="center" vertical="center" wrapText="1"/>
    </xf>
    <xf numFmtId="0" fontId="107" fillId="3" borderId="29" xfId="0" applyFont="1" applyFill="1" applyBorder="1" applyAlignment="1">
      <alignment horizontal="center" vertical="center" wrapText="1"/>
    </xf>
    <xf numFmtId="0" fontId="107" fillId="3" borderId="30" xfId="0" applyFont="1" applyFill="1" applyBorder="1" applyAlignment="1">
      <alignment horizontal="center" vertical="center" wrapText="1"/>
    </xf>
    <xf numFmtId="0" fontId="105" fillId="2" borderId="15" xfId="0" applyFont="1" applyFill="1" applyBorder="1" applyAlignment="1">
      <alignment horizontal="center" vertical="center" wrapText="1"/>
    </xf>
    <xf numFmtId="0" fontId="105" fillId="2" borderId="13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9" fillId="2" borderId="15" xfId="0" quotePrefix="1" applyFont="1" applyFill="1" applyBorder="1" applyAlignment="1">
      <alignment horizontal="center" vertical="center" wrapText="1"/>
    </xf>
    <xf numFmtId="0" fontId="29" fillId="2" borderId="12" xfId="0" quotePrefix="1" applyFont="1" applyFill="1" applyBorder="1" applyAlignment="1">
      <alignment horizontal="center" vertical="center" wrapText="1"/>
    </xf>
    <xf numFmtId="0" fontId="29" fillId="2" borderId="13" xfId="0" quotePrefix="1" applyFont="1" applyFill="1" applyBorder="1" applyAlignment="1">
      <alignment horizontal="center" vertical="center" wrapText="1"/>
    </xf>
    <xf numFmtId="0" fontId="107" fillId="0" borderId="15" xfId="0" quotePrefix="1" applyFont="1" applyBorder="1" applyAlignment="1">
      <alignment horizontal="center" vertical="center"/>
    </xf>
    <xf numFmtId="0" fontId="107" fillId="0" borderId="12" xfId="0" quotePrefix="1" applyFont="1" applyBorder="1" applyAlignment="1">
      <alignment horizontal="center" vertical="center"/>
    </xf>
    <xf numFmtId="0" fontId="107" fillId="0" borderId="13" xfId="0" quotePrefix="1" applyFont="1" applyBorder="1" applyAlignment="1">
      <alignment horizontal="center" vertical="center"/>
    </xf>
    <xf numFmtId="12" fontId="107" fillId="0" borderId="15" xfId="0" quotePrefix="1" applyNumberFormat="1" applyFont="1" applyBorder="1" applyAlignment="1">
      <alignment horizontal="center" vertical="center" wrapText="1"/>
    </xf>
    <xf numFmtId="12" fontId="107" fillId="0" borderId="12" xfId="0" quotePrefix="1" applyNumberFormat="1" applyFont="1" applyBorder="1" applyAlignment="1">
      <alignment horizontal="center" vertical="center" wrapText="1"/>
    </xf>
    <xf numFmtId="12" fontId="107" fillId="0" borderId="13" xfId="0" quotePrefix="1" applyNumberFormat="1" applyFont="1" applyBorder="1" applyAlignment="1">
      <alignment horizontal="center" vertical="center" wrapText="1"/>
    </xf>
    <xf numFmtId="0" fontId="107" fillId="2" borderId="0" xfId="0" applyFont="1" applyFill="1" applyAlignment="1">
      <alignment horizontal="left" vertical="center" wrapText="1"/>
    </xf>
    <xf numFmtId="0" fontId="32" fillId="21" borderId="16" xfId="0" applyFont="1" applyFill="1" applyBorder="1" applyAlignment="1">
      <alignment horizontal="center" vertical="center"/>
    </xf>
    <xf numFmtId="0" fontId="32" fillId="21" borderId="19" xfId="0" applyFont="1" applyFill="1" applyBorder="1" applyAlignment="1">
      <alignment horizontal="center" vertical="center"/>
    </xf>
    <xf numFmtId="0" fontId="32" fillId="21" borderId="17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/>
    </xf>
    <xf numFmtId="0" fontId="73" fillId="5" borderId="16" xfId="0" applyFont="1" applyFill="1" applyBorder="1" applyAlignment="1">
      <alignment horizontal="center" vertical="center"/>
    </xf>
    <xf numFmtId="0" fontId="73" fillId="5" borderId="19" xfId="0" applyFont="1" applyFill="1" applyBorder="1" applyAlignment="1">
      <alignment horizontal="center" vertical="center"/>
    </xf>
    <xf numFmtId="0" fontId="73" fillId="5" borderId="17" xfId="0" applyFont="1" applyFill="1" applyBorder="1" applyAlignment="1">
      <alignment horizontal="center" vertical="center"/>
    </xf>
    <xf numFmtId="0" fontId="73" fillId="5" borderId="18" xfId="0" applyFont="1" applyFill="1" applyBorder="1" applyAlignment="1">
      <alignment horizontal="center" vertical="center" wrapText="1"/>
    </xf>
    <xf numFmtId="0" fontId="73" fillId="5" borderId="17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55" fillId="2" borderId="15" xfId="0" applyFont="1" applyFill="1" applyBorder="1" applyAlignment="1">
      <alignment horizontal="center" vertical="center" wrapText="1"/>
    </xf>
    <xf numFmtId="0" fontId="55" fillId="2" borderId="12" xfId="0" applyFont="1" applyFill="1" applyBorder="1" applyAlignment="1">
      <alignment horizontal="center" vertical="center"/>
    </xf>
    <xf numFmtId="0" fontId="27" fillId="10" borderId="14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4" xfId="0" quotePrefix="1" applyFont="1" applyBorder="1" applyAlignment="1">
      <alignment horizontal="center" vertical="center"/>
    </xf>
    <xf numFmtId="16" fontId="34" fillId="0" borderId="14" xfId="0" quotePrefix="1" applyNumberFormat="1" applyFont="1" applyBorder="1" applyAlignment="1">
      <alignment horizontal="center" vertical="center"/>
    </xf>
    <xf numFmtId="0" fontId="92" fillId="3" borderId="23" xfId="0" applyFont="1" applyFill="1" applyBorder="1" applyAlignment="1">
      <alignment horizontal="center" vertical="center" wrapText="1"/>
    </xf>
    <xf numFmtId="0" fontId="92" fillId="3" borderId="24" xfId="0" applyFont="1" applyFill="1" applyBorder="1" applyAlignment="1">
      <alignment horizontal="center" vertical="center" wrapText="1"/>
    </xf>
    <xf numFmtId="0" fontId="92" fillId="3" borderId="25" xfId="0" applyFont="1" applyFill="1" applyBorder="1" applyAlignment="1">
      <alignment horizontal="center" vertical="center" wrapText="1"/>
    </xf>
    <xf numFmtId="0" fontId="92" fillId="3" borderId="26" xfId="0" applyFont="1" applyFill="1" applyBorder="1" applyAlignment="1">
      <alignment horizontal="center" vertical="center" wrapText="1"/>
    </xf>
    <xf numFmtId="0" fontId="92" fillId="3" borderId="0" xfId="0" applyFont="1" applyFill="1" applyAlignment="1">
      <alignment horizontal="center" vertical="center" wrapText="1"/>
    </xf>
    <xf numFmtId="0" fontId="92" fillId="3" borderId="27" xfId="0" applyFont="1" applyFill="1" applyBorder="1" applyAlignment="1">
      <alignment horizontal="center" vertical="center" wrapText="1"/>
    </xf>
    <xf numFmtId="0" fontId="92" fillId="3" borderId="31" xfId="0" applyFont="1" applyFill="1" applyBorder="1" applyAlignment="1">
      <alignment horizontal="center" vertical="center" wrapText="1"/>
    </xf>
    <xf numFmtId="0" fontId="92" fillId="3" borderId="28" xfId="0" applyFont="1" applyFill="1" applyBorder="1" applyAlignment="1">
      <alignment horizontal="center" vertical="center" wrapText="1"/>
    </xf>
    <xf numFmtId="0" fontId="92" fillId="3" borderId="32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/>
    </xf>
    <xf numFmtId="0" fontId="73" fillId="5" borderId="5" xfId="0" applyFont="1" applyFill="1" applyBorder="1" applyAlignment="1">
      <alignment horizontal="center" vertical="center"/>
    </xf>
    <xf numFmtId="0" fontId="73" fillId="5" borderId="6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 wrapText="1"/>
    </xf>
    <xf numFmtId="0" fontId="73" fillId="5" borderId="6" xfId="0" applyFont="1" applyFill="1" applyBorder="1" applyAlignment="1">
      <alignment horizontal="center" vertical="center" wrapText="1"/>
    </xf>
    <xf numFmtId="0" fontId="73" fillId="5" borderId="7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55" fillId="3" borderId="0" xfId="0" applyFont="1" applyFill="1" applyAlignment="1">
      <alignment horizontal="left" vertical="center" wrapText="1"/>
    </xf>
    <xf numFmtId="0" fontId="55" fillId="3" borderId="27" xfId="0" applyFont="1" applyFill="1" applyBorder="1" applyAlignment="1">
      <alignment horizontal="left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30" xfId="0" applyFont="1" applyFill="1" applyBorder="1" applyAlignment="1">
      <alignment horizontal="center" vertical="center" wrapText="1"/>
    </xf>
    <xf numFmtId="0" fontId="29" fillId="9" borderId="14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0" fontId="55" fillId="5" borderId="15" xfId="2" applyFont="1" applyFill="1" applyBorder="1" applyAlignment="1">
      <alignment horizontal="center" vertical="center" wrapText="1"/>
    </xf>
    <xf numFmtId="0" fontId="55" fillId="5" borderId="12" xfId="2" applyFont="1" applyFill="1" applyBorder="1" applyAlignment="1">
      <alignment horizontal="center" vertical="center" wrapText="1"/>
    </xf>
    <xf numFmtId="0" fontId="101" fillId="5" borderId="11" xfId="60" applyFont="1" applyFill="1" applyBorder="1" applyAlignment="1">
      <alignment horizontal="center"/>
    </xf>
    <xf numFmtId="0" fontId="101" fillId="5" borderId="10" xfId="60" applyFont="1" applyFill="1" applyBorder="1" applyAlignment="1">
      <alignment horizontal="center"/>
    </xf>
    <xf numFmtId="0" fontId="101" fillId="5" borderId="63" xfId="60" applyFont="1" applyFill="1" applyBorder="1" applyAlignment="1">
      <alignment horizontal="center" vertical="center" wrapText="1"/>
    </xf>
    <xf numFmtId="0" fontId="101" fillId="5" borderId="65" xfId="60" applyFont="1" applyFill="1" applyBorder="1" applyAlignment="1">
      <alignment horizontal="center" vertical="center" wrapText="1"/>
    </xf>
    <xf numFmtId="0" fontId="101" fillId="5" borderId="11" xfId="60" applyFont="1" applyFill="1" applyBorder="1" applyAlignment="1">
      <alignment horizontal="center" wrapText="1"/>
    </xf>
    <xf numFmtId="0" fontId="101" fillId="5" borderId="10" xfId="60" applyFont="1" applyFill="1" applyBorder="1" applyAlignment="1">
      <alignment horizontal="center" wrapText="1"/>
    </xf>
    <xf numFmtId="0" fontId="94" fillId="5" borderId="55" xfId="60" applyFont="1" applyFill="1" applyBorder="1" applyAlignment="1">
      <alignment horizontal="center"/>
    </xf>
    <xf numFmtId="0" fontId="94" fillId="5" borderId="56" xfId="60" applyFont="1" applyFill="1" applyBorder="1" applyAlignment="1">
      <alignment horizontal="center"/>
    </xf>
    <xf numFmtId="14" fontId="93" fillId="0" borderId="57" xfId="60" applyNumberFormat="1" applyFont="1" applyBorder="1" applyAlignment="1">
      <alignment horizontal="center"/>
    </xf>
    <xf numFmtId="14" fontId="93" fillId="0" borderId="58" xfId="60" applyNumberFormat="1" applyFont="1" applyBorder="1" applyAlignment="1">
      <alignment horizontal="center"/>
    </xf>
    <xf numFmtId="14" fontId="93" fillId="0" borderId="56" xfId="60" applyNumberFormat="1" applyFont="1" applyBorder="1" applyAlignment="1">
      <alignment horizontal="center"/>
    </xf>
    <xf numFmtId="0" fontId="94" fillId="5" borderId="57" xfId="60" applyFont="1" applyFill="1" applyBorder="1" applyAlignment="1">
      <alignment horizontal="center"/>
    </xf>
    <xf numFmtId="0" fontId="72" fillId="0" borderId="0" xfId="60" applyAlignment="1">
      <alignment horizontal="center"/>
    </xf>
    <xf numFmtId="0" fontId="99" fillId="5" borderId="0" xfId="60" applyFont="1" applyFill="1" applyAlignment="1">
      <alignment horizontal="left"/>
    </xf>
    <xf numFmtId="0" fontId="100" fillId="5" borderId="0" xfId="60" applyFont="1" applyFill="1" applyAlignment="1">
      <alignment horizontal="center"/>
    </xf>
    <xf numFmtId="0" fontId="101" fillId="5" borderId="23" xfId="60" applyFont="1" applyFill="1" applyBorder="1" applyAlignment="1">
      <alignment horizontal="center" vertical="center"/>
    </xf>
    <xf numFmtId="0" fontId="101" fillId="5" borderId="61" xfId="60" applyFont="1" applyFill="1" applyBorder="1" applyAlignment="1">
      <alignment horizontal="center" vertical="center"/>
    </xf>
    <xf numFmtId="0" fontId="101" fillId="5" borderId="26" xfId="60" applyFont="1" applyFill="1" applyBorder="1" applyAlignment="1">
      <alignment horizontal="center" vertical="center"/>
    </xf>
    <xf numFmtId="0" fontId="101" fillId="5" borderId="51" xfId="60" applyFont="1" applyFill="1" applyBorder="1" applyAlignment="1">
      <alignment horizontal="center" vertical="center"/>
    </xf>
    <xf numFmtId="0" fontId="101" fillId="5" borderId="64" xfId="60" applyFont="1" applyFill="1" applyBorder="1" applyAlignment="1">
      <alignment horizontal="center" vertical="center"/>
    </xf>
    <xf numFmtId="0" fontId="101" fillId="5" borderId="50" xfId="60" applyFont="1" applyFill="1" applyBorder="1" applyAlignment="1">
      <alignment horizontal="center" vertical="center"/>
    </xf>
    <xf numFmtId="0" fontId="101" fillId="5" borderId="62" xfId="60" applyFont="1" applyFill="1" applyBorder="1" applyAlignment="1">
      <alignment horizontal="center" vertical="center"/>
    </xf>
    <xf numFmtId="0" fontId="101" fillId="5" borderId="48" xfId="60" applyFont="1" applyFill="1" applyBorder="1" applyAlignment="1">
      <alignment horizontal="center" vertical="center"/>
    </xf>
    <xf numFmtId="0" fontId="101" fillId="5" borderId="10" xfId="60" applyFont="1" applyFill="1" applyBorder="1" applyAlignment="1">
      <alignment horizontal="center" vertical="center"/>
    </xf>
    <xf numFmtId="0" fontId="94" fillId="5" borderId="53" xfId="60" applyFont="1" applyFill="1" applyBorder="1" applyAlignment="1">
      <alignment horizontal="center"/>
    </xf>
    <xf numFmtId="0" fontId="94" fillId="5" borderId="13" xfId="60" applyFont="1" applyFill="1" applyBorder="1" applyAlignment="1">
      <alignment horizontal="center"/>
    </xf>
    <xf numFmtId="14" fontId="93" fillId="0" borderId="15" xfId="60" applyNumberFormat="1" applyFont="1" applyBorder="1" applyAlignment="1">
      <alignment horizontal="center"/>
    </xf>
    <xf numFmtId="14" fontId="93" fillId="0" borderId="12" xfId="60" applyNumberFormat="1" applyFont="1" applyBorder="1" applyAlignment="1">
      <alignment horizontal="center"/>
    </xf>
    <xf numFmtId="14" fontId="93" fillId="0" borderId="13" xfId="60" applyNumberFormat="1" applyFont="1" applyBorder="1" applyAlignment="1">
      <alignment horizontal="center"/>
    </xf>
    <xf numFmtId="0" fontId="94" fillId="5" borderId="15" xfId="60" applyFont="1" applyFill="1" applyBorder="1" applyAlignment="1">
      <alignment horizontal="center"/>
    </xf>
    <xf numFmtId="0" fontId="97" fillId="0" borderId="14" xfId="60" applyFont="1" applyBorder="1" applyAlignment="1">
      <alignment horizontal="center"/>
    </xf>
    <xf numFmtId="0" fontId="97" fillId="0" borderId="54" xfId="60" applyFont="1" applyBorder="1" applyAlignment="1">
      <alignment horizontal="center"/>
    </xf>
    <xf numFmtId="0" fontId="94" fillId="5" borderId="53" xfId="60" quotePrefix="1" applyFont="1" applyFill="1" applyBorder="1" applyAlignment="1">
      <alignment horizontal="center"/>
    </xf>
    <xf numFmtId="0" fontId="94" fillId="5" borderId="13" xfId="60" quotePrefix="1" applyFont="1" applyFill="1" applyBorder="1" applyAlignment="1">
      <alignment horizontal="center"/>
    </xf>
    <xf numFmtId="0" fontId="93" fillId="0" borderId="15" xfId="60" applyFont="1" applyBorder="1" applyAlignment="1">
      <alignment horizontal="center"/>
    </xf>
    <xf numFmtId="0" fontId="93" fillId="0" borderId="12" xfId="60" applyFont="1" applyBorder="1" applyAlignment="1">
      <alignment horizontal="center"/>
    </xf>
    <xf numFmtId="0" fontId="93" fillId="0" borderId="13" xfId="60" applyFont="1" applyBorder="1" applyAlignment="1">
      <alignment horizontal="center"/>
    </xf>
    <xf numFmtId="0" fontId="93" fillId="0" borderId="14" xfId="60" applyFont="1" applyBorder="1" applyAlignment="1">
      <alignment horizontal="center"/>
    </xf>
    <xf numFmtId="0" fontId="93" fillId="0" borderId="54" xfId="60" applyFont="1" applyBorder="1" applyAlignment="1">
      <alignment horizontal="center"/>
    </xf>
    <xf numFmtId="0" fontId="93" fillId="3" borderId="0" xfId="60" applyFont="1" applyFill="1" applyAlignment="1">
      <alignment horizontal="center" vertical="center"/>
    </xf>
    <xf numFmtId="0" fontId="94" fillId="5" borderId="16" xfId="60" applyFont="1" applyFill="1" applyBorder="1" applyAlignment="1">
      <alignment horizontal="center"/>
    </xf>
    <xf numFmtId="0" fontId="94" fillId="5" borderId="17" xfId="60" applyFont="1" applyFill="1" applyBorder="1" applyAlignment="1">
      <alignment horizontal="center"/>
    </xf>
    <xf numFmtId="0" fontId="94" fillId="0" borderId="18" xfId="60" applyFont="1" applyBorder="1" applyAlignment="1">
      <alignment horizontal="center"/>
    </xf>
    <xf numFmtId="0" fontId="94" fillId="0" borderId="19" xfId="60" applyFont="1" applyBorder="1" applyAlignment="1">
      <alignment horizontal="center"/>
    </xf>
    <xf numFmtId="0" fontId="94" fillId="0" borderId="17" xfId="60" applyFont="1" applyBorder="1" applyAlignment="1">
      <alignment horizontal="center"/>
    </xf>
    <xf numFmtId="0" fontId="94" fillId="5" borderId="18" xfId="60" applyFont="1" applyFill="1" applyBorder="1" applyAlignment="1">
      <alignment horizontal="center"/>
    </xf>
    <xf numFmtId="0" fontId="94" fillId="0" borderId="20" xfId="60" applyFont="1" applyBorder="1" applyAlignment="1">
      <alignment horizontal="center"/>
    </xf>
    <xf numFmtId="0" fontId="94" fillId="0" borderId="52" xfId="60" applyFont="1" applyBorder="1" applyAlignment="1">
      <alignment horizontal="center"/>
    </xf>
    <xf numFmtId="0" fontId="95" fillId="0" borderId="23" xfId="60" applyFont="1" applyBorder="1" applyAlignment="1">
      <alignment horizontal="center" vertical="center"/>
    </xf>
    <xf numFmtId="0" fontId="95" fillId="0" borderId="25" xfId="60" applyFont="1" applyBorder="1" applyAlignment="1">
      <alignment horizontal="center" vertical="center"/>
    </xf>
    <xf numFmtId="0" fontId="95" fillId="0" borderId="26" xfId="60" applyFont="1" applyBorder="1" applyAlignment="1">
      <alignment horizontal="center" vertical="center"/>
    </xf>
    <xf numFmtId="0" fontId="95" fillId="0" borderId="27" xfId="60" applyFont="1" applyBorder="1" applyAlignment="1">
      <alignment horizontal="center" vertical="center"/>
    </xf>
    <xf numFmtId="0" fontId="96" fillId="0" borderId="26" xfId="60" applyFont="1" applyBorder="1" applyAlignment="1">
      <alignment horizontal="center" vertical="center"/>
    </xf>
    <xf numFmtId="0" fontId="96" fillId="0" borderId="27" xfId="60" applyFont="1" applyBorder="1" applyAlignment="1">
      <alignment horizontal="center" vertical="center"/>
    </xf>
    <xf numFmtId="0" fontId="98" fillId="0" borderId="26" xfId="60" applyFont="1" applyBorder="1" applyAlignment="1">
      <alignment horizontal="center" vertical="center"/>
    </xf>
    <xf numFmtId="0" fontId="98" fillId="0" borderId="27" xfId="60" applyFont="1" applyBorder="1" applyAlignment="1">
      <alignment horizontal="center" vertical="center"/>
    </xf>
    <xf numFmtId="0" fontId="96" fillId="0" borderId="31" xfId="60" applyFont="1" applyBorder="1" applyAlignment="1">
      <alignment horizontal="center" vertical="center"/>
    </xf>
    <xf numFmtId="0" fontId="96" fillId="0" borderId="32" xfId="60" applyFont="1" applyBorder="1" applyAlignment="1">
      <alignment horizontal="center" vertical="center"/>
    </xf>
    <xf numFmtId="0" fontId="94" fillId="0" borderId="15" xfId="60" applyFont="1" applyBorder="1" applyAlignment="1">
      <alignment horizontal="center"/>
    </xf>
    <xf numFmtId="0" fontId="94" fillId="0" borderId="12" xfId="60" applyFont="1" applyBorder="1" applyAlignment="1">
      <alignment horizontal="center"/>
    </xf>
    <xf numFmtId="0" fontId="94" fillId="0" borderId="13" xfId="60" applyFont="1" applyBorder="1" applyAlignment="1">
      <alignment horizontal="center"/>
    </xf>
    <xf numFmtId="0" fontId="93" fillId="22" borderId="59" xfId="60" applyFont="1" applyFill="1" applyBorder="1" applyAlignment="1">
      <alignment horizontal="center"/>
    </xf>
    <xf numFmtId="0" fontId="93" fillId="22" borderId="60" xfId="60" applyFont="1" applyFill="1" applyBorder="1" applyAlignment="1">
      <alignment horizontal="center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174" fontId="27" fillId="0" borderId="15" xfId="0" quotePrefix="1" applyNumberFormat="1" applyFont="1" applyBorder="1" applyAlignment="1">
      <alignment horizontal="center" vertical="center" wrapText="1"/>
    </xf>
    <xf numFmtId="174" fontId="27" fillId="0" borderId="13" xfId="0" quotePrefix="1" applyNumberFormat="1" applyFont="1" applyBorder="1" applyAlignment="1">
      <alignment horizontal="center" vertical="center" wrapText="1"/>
    </xf>
    <xf numFmtId="1" fontId="31" fillId="0" borderId="14" xfId="1" applyNumberFormat="1" applyFont="1" applyBorder="1" applyAlignment="1">
      <alignment horizontal="center" vertical="center" wrapText="1"/>
    </xf>
    <xf numFmtId="0" fontId="32" fillId="0" borderId="15" xfId="0" quotePrefix="1" applyFont="1" applyBorder="1" applyAlignment="1">
      <alignment horizontal="center" vertical="center" wrapText="1"/>
    </xf>
    <xf numFmtId="0" fontId="32" fillId="0" borderId="12" xfId="0" quotePrefix="1" applyFont="1" applyBorder="1" applyAlignment="1">
      <alignment horizontal="center" vertical="center" wrapText="1"/>
    </xf>
    <xf numFmtId="0" fontId="32" fillId="0" borderId="13" xfId="0" quotePrefix="1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1" fontId="32" fillId="2" borderId="13" xfId="0" applyNumberFormat="1" applyFont="1" applyFill="1" applyBorder="1" applyAlignment="1">
      <alignment horizontal="center" vertical="center" wrapText="1"/>
    </xf>
    <xf numFmtId="0" fontId="59" fillId="2" borderId="0" xfId="0" applyFont="1" applyFill="1" applyAlignment="1">
      <alignment horizontal="left" vertical="center"/>
    </xf>
    <xf numFmtId="1" fontId="32" fillId="2" borderId="14" xfId="0" applyNumberFormat="1" applyFont="1" applyFill="1" applyBorder="1" applyAlignment="1">
      <alignment horizontal="center" vertical="center" wrapText="1"/>
    </xf>
    <xf numFmtId="1" fontId="74" fillId="0" borderId="11" xfId="0" applyNumberFormat="1" applyFont="1" applyBorder="1" applyAlignment="1">
      <alignment horizontal="center" vertical="center" wrapText="1"/>
    </xf>
    <xf numFmtId="1" fontId="74" fillId="0" borderId="48" xfId="0" applyNumberFormat="1" applyFont="1" applyBorder="1" applyAlignment="1">
      <alignment horizontal="center" vertical="center" wrapText="1"/>
    </xf>
    <xf numFmtId="1" fontId="74" fillId="0" borderId="10" xfId="0" applyNumberFormat="1" applyFont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left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71" fillId="14" borderId="1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7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145" xfId="68" xr:uid="{D1727E27-D396-4978-BAF0-251032D58E5D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 3 2 2" xfId="69" xr:uid="{228566E6-B716-4DA1-86E7-86E247527B97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 5" xfId="66" xr:uid="{642C6F65-0EAE-4611-A5AC-71B8669B5BFD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Normal 9 2" xfId="67" xr:uid="{04F317EA-8C3B-420B-94D0-5DE105673C0B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andaard 6" xfId="70" xr:uid="{C17968DA-DF86-4C86-BEBC-7A4FCC649938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sharedStrings" Target="sharedStrings.xml"/><Relationship Id="rId8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3</xdr:row>
      <xdr:rowOff>404813</xdr:rowOff>
    </xdr:from>
    <xdr:to>
      <xdr:col>15</xdr:col>
      <xdr:colOff>5467900</xdr:colOff>
      <xdr:row>8</xdr:row>
      <xdr:rowOff>119062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0DC3BE-EABC-45D3-8F10-F625CCE81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0" y="1404938"/>
          <a:ext cx="8873088" cy="3905249"/>
        </a:xfrm>
        <a:prstGeom prst="rect">
          <a:avLst/>
        </a:prstGeom>
      </xdr:spPr>
    </xdr:pic>
    <xdr:clientData/>
  </xdr:twoCellAnchor>
  <xdr:twoCellAnchor editAs="oneCell">
    <xdr:from>
      <xdr:col>9</xdr:col>
      <xdr:colOff>357188</xdr:colOff>
      <xdr:row>74</xdr:row>
      <xdr:rowOff>142874</xdr:rowOff>
    </xdr:from>
    <xdr:to>
      <xdr:col>15</xdr:col>
      <xdr:colOff>5048251</xdr:colOff>
      <xdr:row>78</xdr:row>
      <xdr:rowOff>756907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DC37CD-EFE1-49F0-83C6-3FD49598D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1313" y="35361562"/>
          <a:ext cx="12811126" cy="56384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8667750</xdr:colOff>
      <xdr:row>0</xdr:row>
      <xdr:rowOff>95250</xdr:rowOff>
    </xdr:from>
    <xdr:to>
      <xdr:col>1</xdr:col>
      <xdr:colOff>13858875</xdr:colOff>
      <xdr:row>3</xdr:row>
      <xdr:rowOff>332108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8E32E3-5C45-49CA-8AE7-D293502A1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30125" y="95250"/>
          <a:ext cx="5191125" cy="22847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43960</xdr:colOff>
      <xdr:row>1</xdr:row>
      <xdr:rowOff>94958</xdr:rowOff>
    </xdr:from>
    <xdr:to>
      <xdr:col>3</xdr:col>
      <xdr:colOff>34972</xdr:colOff>
      <xdr:row>6</xdr:row>
      <xdr:rowOff>111430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743FA5-77C7-4F44-A13C-DAB8501A1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360" y="298158"/>
          <a:ext cx="5528212" cy="1191222"/>
        </a:xfrm>
        <a:prstGeom prst="rect">
          <a:avLst/>
        </a:prstGeom>
      </xdr:spPr>
    </xdr:pic>
    <xdr:clientData/>
  </xdr:twoCellAnchor>
  <xdr:twoCellAnchor editAs="oneCell">
    <xdr:from>
      <xdr:col>11</xdr:col>
      <xdr:colOff>639957</xdr:colOff>
      <xdr:row>12</xdr:row>
      <xdr:rowOff>93784</xdr:rowOff>
    </xdr:from>
    <xdr:to>
      <xdr:col>17</xdr:col>
      <xdr:colOff>808892</xdr:colOff>
      <xdr:row>22</xdr:row>
      <xdr:rowOff>213946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A337DF-5363-41D3-86D0-0DC5C2F21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68907" y="2722684"/>
          <a:ext cx="5274335" cy="4260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134</xdr:row>
      <xdr:rowOff>120650</xdr:rowOff>
    </xdr:from>
    <xdr:to>
      <xdr:col>4</xdr:col>
      <xdr:colOff>1270000</xdr:colOff>
      <xdr:row>134</xdr:row>
      <xdr:rowOff>1040636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5" y="57127775"/>
          <a:ext cx="2746375" cy="919986"/>
        </a:xfrm>
        <a:prstGeom prst="rect">
          <a:avLst/>
        </a:prstGeom>
      </xdr:spPr>
    </xdr:pic>
    <xdr:clientData/>
  </xdr:twoCellAnchor>
  <xdr:twoCellAnchor>
    <xdr:from>
      <xdr:col>19</xdr:col>
      <xdr:colOff>158750</xdr:colOff>
      <xdr:row>8</xdr:row>
      <xdr:rowOff>275167</xdr:rowOff>
    </xdr:from>
    <xdr:to>
      <xdr:col>21</xdr:col>
      <xdr:colOff>146258</xdr:colOff>
      <xdr:row>10</xdr:row>
      <xdr:rowOff>272522</xdr:rowOff>
    </xdr:to>
    <xdr:pic>
      <xdr:nvPicPr>
        <xdr:cNvPr id="5" name="Picture 88" descr="Diagram&#10;&#10;Description automatically generated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42438" y="3823230"/>
          <a:ext cx="1225758" cy="783167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44904</xdr:colOff>
      <xdr:row>5</xdr:row>
      <xdr:rowOff>300125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3688" y="1643063"/>
          <a:ext cx="1283154" cy="776375"/>
        </a:xfrm>
        <a:prstGeom prst="rect">
          <a:avLst/>
        </a:prstGeom>
      </xdr:spPr>
    </xdr:pic>
    <xdr:clientData/>
  </xdr:twoCellAnchor>
  <xdr:twoCellAnchor>
    <xdr:from>
      <xdr:col>19</xdr:col>
      <xdr:colOff>84667</xdr:colOff>
      <xdr:row>10</xdr:row>
      <xdr:rowOff>642938</xdr:rowOff>
    </xdr:from>
    <xdr:to>
      <xdr:col>21</xdr:col>
      <xdr:colOff>184750</xdr:colOff>
      <xdr:row>12</xdr:row>
      <xdr:rowOff>356879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68355" y="4976813"/>
          <a:ext cx="1338333" cy="833129"/>
        </a:xfrm>
        <a:prstGeom prst="rect">
          <a:avLst/>
        </a:prstGeom>
      </xdr:spPr>
    </xdr:pic>
    <xdr:clientData/>
  </xdr:twoCellAnchor>
  <xdr:twoCellAnchor>
    <xdr:from>
      <xdr:col>19</xdr:col>
      <xdr:colOff>74083</xdr:colOff>
      <xdr:row>6</xdr:row>
      <xdr:rowOff>84667</xdr:rowOff>
    </xdr:from>
    <xdr:to>
      <xdr:col>21</xdr:col>
      <xdr:colOff>161305</xdr:colOff>
      <xdr:row>7</xdr:row>
      <xdr:rowOff>412012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57771" y="2680230"/>
          <a:ext cx="1325472" cy="803595"/>
        </a:xfrm>
        <a:prstGeom prst="rect">
          <a:avLst/>
        </a:prstGeom>
      </xdr:spPr>
    </xdr:pic>
    <xdr:clientData/>
  </xdr:twoCellAnchor>
  <xdr:twoCellAnchor>
    <xdr:from>
      <xdr:col>12</xdr:col>
      <xdr:colOff>261937</xdr:colOff>
      <xdr:row>3</xdr:row>
      <xdr:rowOff>404812</xdr:rowOff>
    </xdr:from>
    <xdr:to>
      <xdr:col>15</xdr:col>
      <xdr:colOff>1083155</xdr:colOff>
      <xdr:row>7</xdr:row>
      <xdr:rowOff>304799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3875" y="1547812"/>
          <a:ext cx="3583468" cy="1828800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127</xdr:row>
      <xdr:rowOff>71437</xdr:rowOff>
    </xdr:from>
    <xdr:to>
      <xdr:col>15</xdr:col>
      <xdr:colOff>1095374</xdr:colOff>
      <xdr:row>131</xdr:row>
      <xdr:rowOff>728662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5937" y="90035062"/>
          <a:ext cx="6143625" cy="3657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2</xdr:col>
      <xdr:colOff>228600</xdr:colOff>
      <xdr:row>8</xdr:row>
      <xdr:rowOff>16535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578100" cy="162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DEVELOPMENT-DevelopmentReporting/Shared%20Documents/CUSTOMER/MSCHF/2-SS25/1-SAMPLE/2-STYLE-FILE/TECH%20PACK/TP%20RECEIVED/MSCHF_Relaxed%20Tee_block%20received%20on%2018.May_M29-SS03.xlsx" TargetMode="External"/><Relationship Id="rId1" Type="http://schemas.openxmlformats.org/officeDocument/2006/relationships/externalLinkPath" Target="https://unavailablevn.sharepoint.com/sites/DEVELOPMENT-DevelopmentReporting/Shared%20Documents/CUSTOMER/MSCHF/2-SS25/1-SAMPLE/2-STYLE-FILE/TECH%20PACK/TP%20RECEIVED/MSCHF_Relaxed%20Tee_block%20received%20on%2018.May_M29-SS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-COVER PAGE"/>
      <sheetName val="M-BOM"/>
      <sheetName val="M-DESIGN"/>
      <sheetName val="M-SPEC"/>
      <sheetName val="M-GRADING ALPHA(M)"/>
      <sheetName val="M-Proto COMMENT-NYC"/>
      <sheetName val="M-1ST FIT COMMENT-NYC"/>
      <sheetName val="M-PP COMMENT-NYC"/>
    </sheetNames>
    <sheetDataSet>
      <sheetData sheetId="0">
        <row r="2">
          <cell r="D2" t="str">
            <v>Factory</v>
          </cell>
          <cell r="I2" t="str">
            <v>Sample size</v>
          </cell>
          <cell r="K2" t="str">
            <v>M</v>
          </cell>
        </row>
        <row r="3">
          <cell r="D3" t="str">
            <v xml:space="preserve">Style </v>
          </cell>
          <cell r="F3" t="str">
            <v>MSCHF</v>
          </cell>
          <cell r="I3" t="str">
            <v xml:space="preserve">Size range </v>
          </cell>
          <cell r="K3" t="str">
            <v>XS - XL</v>
          </cell>
        </row>
        <row r="4">
          <cell r="D4" t="str">
            <v>Description</v>
          </cell>
          <cell r="F4" t="str">
            <v>RELAXED TEE</v>
          </cell>
        </row>
        <row r="5">
          <cell r="D5" t="str">
            <v>CONCEPT</v>
          </cell>
          <cell r="I5" t="str">
            <v>Sample due date</v>
          </cell>
        </row>
        <row r="6">
          <cell r="D6" t="str">
            <v>Date created</v>
          </cell>
          <cell r="F6">
            <v>45428</v>
          </cell>
          <cell r="I6" t="str">
            <v>Reference style</v>
          </cell>
        </row>
        <row r="7">
          <cell r="D7" t="str">
            <v>Date revised</v>
          </cell>
          <cell r="I7" t="str">
            <v>STATUS</v>
          </cell>
          <cell r="K7" t="str">
            <v>SUBMIT PROTO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 refreshError="1"/>
      <sheetData sheetId="1" refreshError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98"/>
  <sheetViews>
    <sheetView tabSelected="1" view="pageBreakPreview" topLeftCell="A36" zoomScale="40" zoomScaleNormal="55" zoomScaleSheetLayoutView="40" zoomScalePageLayoutView="40" workbookViewId="0">
      <selection activeCell="E37" sqref="E37"/>
    </sheetView>
  </sheetViews>
  <sheetFormatPr defaultColWidth="9.15234375" defaultRowHeight="16.3"/>
  <cols>
    <col min="1" max="1" width="8.3828125" style="351" customWidth="1"/>
    <col min="2" max="2" width="46" style="351" customWidth="1"/>
    <col min="3" max="3" width="26" style="351" customWidth="1"/>
    <col min="4" max="4" width="32" style="351" customWidth="1"/>
    <col min="5" max="5" width="20.3046875" style="351" bestFit="1" customWidth="1"/>
    <col min="6" max="6" width="25.3828125" style="351" bestFit="1" customWidth="1"/>
    <col min="7" max="7" width="17.84375" style="352" customWidth="1"/>
    <col min="8" max="10" width="27.3046875" style="351" customWidth="1"/>
    <col min="11" max="11" width="21.69140625" style="351" customWidth="1"/>
    <col min="12" max="12" width="18.84375" style="351" customWidth="1"/>
    <col min="13" max="13" width="19.53515625" style="351" customWidth="1"/>
    <col min="14" max="14" width="13.3828125" style="351" customWidth="1"/>
    <col min="15" max="15" width="20.53515625" style="351" customWidth="1"/>
    <col min="16" max="16" width="83.3046875" style="351" customWidth="1"/>
    <col min="17" max="17" width="15" style="351" bestFit="1" customWidth="1"/>
    <col min="18" max="19" width="14.3046875" style="351" bestFit="1" customWidth="1"/>
    <col min="20" max="21" width="11.15234375" style="351" bestFit="1" customWidth="1"/>
    <col min="22" max="22" width="9.15234375" style="351" bestFit="1" customWidth="1"/>
    <col min="23" max="23" width="16.3828125" style="351" bestFit="1" customWidth="1"/>
    <col min="24" max="16384" width="9.15234375" style="351"/>
  </cols>
  <sheetData>
    <row r="1" spans="1:16" s="4" customFormat="1" ht="25.9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63" t="s">
        <v>0</v>
      </c>
      <c r="N1" s="463" t="s">
        <v>0</v>
      </c>
      <c r="O1" s="464" t="s">
        <v>1</v>
      </c>
      <c r="P1" s="464"/>
    </row>
    <row r="2" spans="1:16" s="4" customFormat="1" ht="25.9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63" t="s">
        <v>2</v>
      </c>
      <c r="N2" s="463" t="s">
        <v>2</v>
      </c>
      <c r="O2" s="465" t="s">
        <v>3</v>
      </c>
      <c r="P2" s="465"/>
    </row>
    <row r="3" spans="1:16" s="4" customFormat="1" ht="25.9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63" t="s">
        <v>4</v>
      </c>
      <c r="N3" s="463" t="s">
        <v>4</v>
      </c>
      <c r="O3" s="466" t="s">
        <v>5</v>
      </c>
      <c r="P3" s="464"/>
    </row>
    <row r="4" spans="1:16" s="5" customFormat="1" ht="41.6" thickBot="1">
      <c r="B4" s="221" t="s">
        <v>305</v>
      </c>
      <c r="C4" s="239"/>
      <c r="D4" s="239"/>
      <c r="E4" s="239"/>
      <c r="F4" s="239"/>
      <c r="G4" s="7"/>
    </row>
    <row r="5" spans="1:16" s="218" customFormat="1" ht="63.75" customHeight="1">
      <c r="B5" s="240" t="s">
        <v>6</v>
      </c>
      <c r="C5" s="240"/>
      <c r="D5" s="241"/>
      <c r="E5" s="242"/>
      <c r="F5" s="243"/>
      <c r="G5" s="467" t="s">
        <v>221</v>
      </c>
      <c r="H5" s="468"/>
      <c r="I5" s="468"/>
      <c r="J5" s="468"/>
      <c r="K5" s="468"/>
      <c r="L5" s="469"/>
      <c r="N5" s="152"/>
      <c r="O5" s="152"/>
    </row>
    <row r="6" spans="1:16" s="218" customFormat="1" ht="63.75" customHeight="1">
      <c r="B6" s="241" t="s">
        <v>7</v>
      </c>
      <c r="C6" s="241"/>
      <c r="D6" s="244" t="s">
        <v>304</v>
      </c>
      <c r="E6" s="245"/>
      <c r="F6" s="241"/>
      <c r="G6" s="470"/>
      <c r="H6" s="471"/>
      <c r="I6" s="471"/>
      <c r="J6" s="471"/>
      <c r="K6" s="471"/>
      <c r="L6" s="472"/>
      <c r="M6" s="152"/>
      <c r="N6" s="152"/>
      <c r="O6" s="152"/>
      <c r="P6" s="152"/>
    </row>
    <row r="7" spans="1:16" s="218" customFormat="1" ht="63.75" customHeight="1">
      <c r="B7" s="241" t="s">
        <v>8</v>
      </c>
      <c r="C7" s="241"/>
      <c r="D7" s="244" t="s">
        <v>318</v>
      </c>
      <c r="E7" s="246"/>
      <c r="F7" s="241"/>
      <c r="G7" s="470"/>
      <c r="H7" s="471"/>
      <c r="I7" s="471"/>
      <c r="J7" s="471"/>
      <c r="K7" s="471"/>
      <c r="L7" s="472"/>
      <c r="M7" s="152"/>
      <c r="N7" s="152"/>
      <c r="O7" s="152"/>
      <c r="P7" s="152"/>
    </row>
    <row r="8" spans="1:16" s="218" customFormat="1" ht="97.5" customHeight="1" thickBot="1">
      <c r="B8" s="241" t="s">
        <v>9</v>
      </c>
      <c r="C8" s="241"/>
      <c r="D8" s="484" t="s">
        <v>306</v>
      </c>
      <c r="E8" s="484"/>
      <c r="F8" s="485"/>
      <c r="G8" s="473"/>
      <c r="H8" s="474"/>
      <c r="I8" s="474"/>
      <c r="J8" s="474"/>
      <c r="K8" s="474"/>
      <c r="L8" s="475"/>
      <c r="M8" s="152"/>
      <c r="N8" s="152"/>
      <c r="O8" s="152"/>
      <c r="P8" s="152"/>
    </row>
    <row r="9" spans="1:16" s="219" customFormat="1" ht="56.25" customHeight="1">
      <c r="B9" s="246" t="s">
        <v>10</v>
      </c>
      <c r="C9" s="246"/>
      <c r="D9" s="241" t="s">
        <v>307</v>
      </c>
      <c r="E9" s="241"/>
      <c r="F9" s="241"/>
      <c r="G9" s="220"/>
      <c r="H9" s="16"/>
      <c r="I9" s="16"/>
      <c r="J9" s="16"/>
      <c r="K9" s="16"/>
      <c r="L9" s="16"/>
      <c r="M9" s="16"/>
      <c r="N9" s="16"/>
      <c r="O9" s="16"/>
      <c r="P9" s="16"/>
    </row>
    <row r="10" spans="1:16" s="14" customFormat="1" ht="56.25" customHeight="1">
      <c r="B10" s="247" t="s">
        <v>11</v>
      </c>
      <c r="C10" s="247"/>
      <c r="D10" s="248" t="s">
        <v>214</v>
      </c>
      <c r="E10" s="248"/>
      <c r="F10" s="248"/>
      <c r="G10" s="256"/>
      <c r="H10" s="248"/>
      <c r="I10" s="249"/>
      <c r="J10" s="249" t="s">
        <v>12</v>
      </c>
      <c r="K10" s="249"/>
      <c r="L10" s="249" t="s">
        <v>213</v>
      </c>
      <c r="M10" s="257"/>
      <c r="N10" s="257"/>
      <c r="O10" s="257"/>
      <c r="P10" s="257"/>
    </row>
    <row r="11" spans="1:16" s="14" customFormat="1" ht="77.25" customHeight="1">
      <c r="B11" s="249" t="s">
        <v>13</v>
      </c>
      <c r="C11" s="249"/>
      <c r="D11" s="250">
        <v>45630</v>
      </c>
      <c r="E11" s="251"/>
      <c r="F11" s="251"/>
      <c r="G11" s="258"/>
      <c r="H11" s="259"/>
      <c r="I11" s="249"/>
      <c r="J11" s="249" t="s">
        <v>14</v>
      </c>
      <c r="K11" s="249"/>
      <c r="L11" s="482" t="s">
        <v>308</v>
      </c>
      <c r="M11" s="482"/>
      <c r="N11" s="482"/>
      <c r="O11" s="482"/>
      <c r="P11" s="482"/>
    </row>
    <row r="12" spans="1:16" s="14" customFormat="1" ht="56.25" customHeight="1">
      <c r="B12" s="249" t="s">
        <v>15</v>
      </c>
      <c r="C12" s="249"/>
      <c r="D12" s="252"/>
      <c r="E12" s="249"/>
      <c r="F12" s="249"/>
      <c r="G12" s="260"/>
      <c r="H12" s="253"/>
      <c r="I12" s="249"/>
      <c r="J12" s="249" t="s">
        <v>16</v>
      </c>
      <c r="K12" s="239"/>
      <c r="L12" s="249" t="s">
        <v>17</v>
      </c>
      <c r="M12" s="249"/>
      <c r="N12" s="253"/>
      <c r="O12" s="253"/>
      <c r="P12" s="261"/>
    </row>
    <row r="13" spans="1:16" s="14" customFormat="1" ht="56.25" customHeight="1">
      <c r="B13" s="476"/>
      <c r="C13" s="476"/>
      <c r="D13" s="476"/>
      <c r="E13" s="476"/>
      <c r="F13" s="476"/>
      <c r="G13" s="260"/>
      <c r="H13" s="253"/>
      <c r="I13" s="249"/>
      <c r="J13" s="249" t="s">
        <v>18</v>
      </c>
      <c r="K13" s="249"/>
      <c r="L13" s="249" t="s">
        <v>309</v>
      </c>
      <c r="M13" s="253"/>
      <c r="N13" s="257"/>
      <c r="O13" s="257"/>
      <c r="P13" s="253"/>
    </row>
    <row r="14" spans="1:16" s="14" customFormat="1" ht="56.25" customHeight="1">
      <c r="B14" s="249" t="s">
        <v>19</v>
      </c>
      <c r="C14" s="249"/>
      <c r="D14" s="249" t="s">
        <v>20</v>
      </c>
      <c r="E14" s="249"/>
      <c r="F14" s="249"/>
      <c r="G14" s="262"/>
      <c r="H14" s="249"/>
      <c r="I14" s="249"/>
      <c r="J14" s="249" t="s">
        <v>21</v>
      </c>
      <c r="K14" s="249"/>
      <c r="L14" s="257" t="s">
        <v>222</v>
      </c>
      <c r="M14" s="257"/>
      <c r="N14" s="257"/>
      <c r="O14" s="257"/>
      <c r="P14" s="257"/>
    </row>
    <row r="15" spans="1:16" s="14" customFormat="1" ht="56.25" customHeight="1">
      <c r="B15" s="246" t="s">
        <v>22</v>
      </c>
      <c r="C15" s="246"/>
      <c r="D15" s="246"/>
      <c r="E15" s="254"/>
      <c r="F15" s="254"/>
      <c r="G15" s="263"/>
      <c r="H15" s="254"/>
      <c r="I15" s="254"/>
      <c r="J15" s="254"/>
      <c r="K15" s="254"/>
      <c r="L15" s="254"/>
      <c r="M15" s="254"/>
      <c r="N15" s="254"/>
      <c r="O15" s="254"/>
      <c r="P15" s="254"/>
    </row>
    <row r="16" spans="1:16" s="32" customFormat="1" ht="18.75" customHeight="1"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</row>
    <row r="17" spans="2:22" s="308" customFormat="1" ht="51.75" customHeight="1">
      <c r="B17" s="338"/>
      <c r="C17" s="339" t="s">
        <v>23</v>
      </c>
      <c r="D17" s="339" t="s">
        <v>24</v>
      </c>
      <c r="E17" s="313" t="s">
        <v>25</v>
      </c>
      <c r="F17" s="313"/>
      <c r="G17" s="313" t="s">
        <v>26</v>
      </c>
      <c r="H17" s="313" t="s">
        <v>27</v>
      </c>
      <c r="I17" s="313" t="s">
        <v>28</v>
      </c>
      <c r="J17" s="313" t="s">
        <v>29</v>
      </c>
      <c r="K17" s="313" t="s">
        <v>30</v>
      </c>
      <c r="L17" s="313" t="s">
        <v>31</v>
      </c>
      <c r="M17" s="313"/>
      <c r="N17" s="313"/>
      <c r="O17" s="313"/>
      <c r="P17" s="338" t="s">
        <v>32</v>
      </c>
    </row>
    <row r="18" spans="2:22" s="308" customFormat="1" ht="51.75" customHeight="1">
      <c r="B18" s="340" t="s">
        <v>33</v>
      </c>
      <c r="C18" s="340"/>
      <c r="D18" s="314" t="s">
        <v>39</v>
      </c>
      <c r="E18" s="315"/>
      <c r="F18" s="316"/>
      <c r="G18" s="341">
        <v>0</v>
      </c>
      <c r="H18" s="341">
        <v>0</v>
      </c>
      <c r="I18" s="341">
        <v>2</v>
      </c>
      <c r="J18" s="341">
        <v>0</v>
      </c>
      <c r="K18" s="341">
        <v>0</v>
      </c>
      <c r="L18" s="341">
        <v>0</v>
      </c>
      <c r="M18" s="316"/>
      <c r="N18" s="316"/>
      <c r="O18" s="316"/>
      <c r="P18" s="317">
        <f>SUM(G18:O18)</f>
        <v>2</v>
      </c>
      <c r="Q18" s="318"/>
      <c r="R18" s="318"/>
      <c r="S18" s="318"/>
      <c r="T18" s="318"/>
      <c r="U18" s="318"/>
      <c r="V18" s="318"/>
    </row>
    <row r="19" spans="2:22" s="308" customFormat="1" ht="51.75" customHeight="1">
      <c r="B19" s="340" t="s">
        <v>35</v>
      </c>
      <c r="C19" s="340"/>
      <c r="D19" s="319" t="str">
        <f>D18</f>
        <v>BLACK</v>
      </c>
      <c r="E19" s="315"/>
      <c r="F19" s="316"/>
      <c r="G19" s="316">
        <f>ROUNDUP(G18*5%,0)</f>
        <v>0</v>
      </c>
      <c r="H19" s="316">
        <f>ROUNDUP(H18*5%,0)</f>
        <v>0</v>
      </c>
      <c r="I19" s="316">
        <v>1</v>
      </c>
      <c r="J19" s="316">
        <f t="shared" ref="J19:L19" si="0">ROUNDUP(J18*5%,0)</f>
        <v>0</v>
      </c>
      <c r="K19" s="316">
        <f t="shared" si="0"/>
        <v>0</v>
      </c>
      <c r="L19" s="316">
        <f t="shared" si="0"/>
        <v>0</v>
      </c>
      <c r="M19" s="316"/>
      <c r="N19" s="316"/>
      <c r="O19" s="316"/>
      <c r="P19" s="317">
        <f>SUM(G19:O19)</f>
        <v>1</v>
      </c>
    </row>
    <row r="20" spans="2:22" s="307" customFormat="1" ht="51.75" customHeight="1">
      <c r="B20" s="320" t="s">
        <v>36</v>
      </c>
      <c r="C20" s="320"/>
      <c r="D20" s="321" t="str">
        <f>D19</f>
        <v>BLACK</v>
      </c>
      <c r="E20" s="321"/>
      <c r="F20" s="322"/>
      <c r="G20" s="322">
        <f>SUM(G18:G19)</f>
        <v>0</v>
      </c>
      <c r="H20" s="322">
        <f t="shared" ref="H20:L20" si="1">SUM(H18:H19)</f>
        <v>0</v>
      </c>
      <c r="I20" s="322">
        <f t="shared" si="1"/>
        <v>3</v>
      </c>
      <c r="J20" s="322">
        <f t="shared" si="1"/>
        <v>0</v>
      </c>
      <c r="K20" s="322">
        <f t="shared" si="1"/>
        <v>0</v>
      </c>
      <c r="L20" s="322">
        <f t="shared" si="1"/>
        <v>0</v>
      </c>
      <c r="M20" s="322"/>
      <c r="N20" s="322"/>
      <c r="O20" s="322"/>
      <c r="P20" s="322">
        <f>SUM(G20:O20)</f>
        <v>3</v>
      </c>
    </row>
    <row r="21" spans="2:22" s="327" customFormat="1" ht="51.75" hidden="1" customHeight="1">
      <c r="B21" s="323" t="s">
        <v>37</v>
      </c>
      <c r="C21" s="323"/>
      <c r="D21" s="324" t="str">
        <f>D20</f>
        <v>BLACK</v>
      </c>
      <c r="E21" s="324"/>
      <c r="F21" s="325"/>
      <c r="G21" s="325">
        <v>0</v>
      </c>
      <c r="H21" s="325">
        <v>0</v>
      </c>
      <c r="I21" s="325">
        <v>0</v>
      </c>
      <c r="J21" s="325">
        <v>0</v>
      </c>
      <c r="K21" s="325">
        <v>0</v>
      </c>
      <c r="L21" s="325">
        <v>0</v>
      </c>
      <c r="M21" s="326"/>
      <c r="N21" s="326"/>
      <c r="O21" s="326"/>
      <c r="P21" s="326">
        <f>SUM(G21:O21)</f>
        <v>0</v>
      </c>
    </row>
    <row r="22" spans="2:22" s="327" customFormat="1" ht="51.75" hidden="1" customHeight="1">
      <c r="B22" s="328" t="s">
        <v>38</v>
      </c>
      <c r="C22" s="328"/>
      <c r="D22" s="324" t="str">
        <f>D21</f>
        <v>BLACK</v>
      </c>
      <c r="E22" s="324"/>
      <c r="F22" s="325"/>
      <c r="G22" s="325">
        <v>0</v>
      </c>
      <c r="H22" s="325">
        <v>0</v>
      </c>
      <c r="I22" s="325">
        <v>0</v>
      </c>
      <c r="J22" s="325">
        <v>0</v>
      </c>
      <c r="K22" s="325">
        <v>0</v>
      </c>
      <c r="L22" s="325">
        <v>0</v>
      </c>
      <c r="M22" s="326"/>
      <c r="N22" s="326"/>
      <c r="O22" s="326"/>
      <c r="P22" s="326">
        <f>SUM(G22:O22)</f>
        <v>0</v>
      </c>
    </row>
    <row r="23" spans="2:22" s="308" customFormat="1" ht="18" customHeight="1">
      <c r="B23" s="329"/>
      <c r="C23" s="329"/>
      <c r="D23" s="329"/>
      <c r="E23" s="330"/>
      <c r="F23" s="330"/>
      <c r="G23" s="331"/>
      <c r="H23" s="330"/>
      <c r="I23" s="330"/>
      <c r="J23" s="330"/>
      <c r="L23" s="330"/>
      <c r="M23" s="332"/>
      <c r="N23" s="333"/>
      <c r="O23" s="333"/>
      <c r="P23" s="333"/>
    </row>
    <row r="24" spans="2:22" s="308" customFormat="1" ht="55.5" hidden="1" customHeight="1">
      <c r="B24" s="338"/>
      <c r="C24" s="339" t="s">
        <v>23</v>
      </c>
      <c r="D24" s="339" t="s">
        <v>24</v>
      </c>
      <c r="E24" s="313" t="s">
        <v>25</v>
      </c>
      <c r="F24" s="313"/>
      <c r="G24" s="313" t="s">
        <v>26</v>
      </c>
      <c r="H24" s="313" t="s">
        <v>27</v>
      </c>
      <c r="I24" s="313" t="s">
        <v>28</v>
      </c>
      <c r="J24" s="313" t="s">
        <v>29</v>
      </c>
      <c r="K24" s="313" t="s">
        <v>30</v>
      </c>
      <c r="L24" s="313" t="s">
        <v>31</v>
      </c>
      <c r="M24" s="313"/>
      <c r="N24" s="313"/>
      <c r="O24" s="313"/>
      <c r="P24" s="338" t="s">
        <v>32</v>
      </c>
    </row>
    <row r="25" spans="2:22" s="308" customFormat="1" ht="55.5" hidden="1" customHeight="1">
      <c r="B25" s="340" t="s">
        <v>33</v>
      </c>
      <c r="C25" s="340"/>
      <c r="D25" s="314" t="s">
        <v>39</v>
      </c>
      <c r="E25" s="315"/>
      <c r="F25" s="316"/>
      <c r="G25" s="341">
        <v>0</v>
      </c>
      <c r="H25" s="341">
        <v>0</v>
      </c>
      <c r="I25" s="341">
        <v>0</v>
      </c>
      <c r="J25" s="341">
        <v>0</v>
      </c>
      <c r="K25" s="341">
        <v>0</v>
      </c>
      <c r="L25" s="341">
        <v>0</v>
      </c>
      <c r="M25" s="316"/>
      <c r="N25" s="316"/>
      <c r="O25" s="316"/>
      <c r="P25" s="317">
        <f>SUM(G25:O25)</f>
        <v>0</v>
      </c>
      <c r="Q25" s="318"/>
      <c r="R25" s="318"/>
      <c r="S25" s="318"/>
      <c r="T25" s="318"/>
      <c r="U25" s="318"/>
      <c r="V25" s="318"/>
    </row>
    <row r="26" spans="2:22" s="308" customFormat="1" ht="55.5" hidden="1" customHeight="1">
      <c r="B26" s="340" t="s">
        <v>35</v>
      </c>
      <c r="C26" s="340"/>
      <c r="D26" s="319" t="str">
        <f>D25</f>
        <v>BLACK</v>
      </c>
      <c r="E26" s="315"/>
      <c r="F26" s="316"/>
      <c r="G26" s="316">
        <f>ROUNDUP(G25*5%,0)</f>
        <v>0</v>
      </c>
      <c r="H26" s="316">
        <f t="shared" ref="H26:L26" si="2">ROUNDUP(H25*5%,0)</f>
        <v>0</v>
      </c>
      <c r="I26" s="316">
        <f t="shared" si="2"/>
        <v>0</v>
      </c>
      <c r="J26" s="316">
        <f t="shared" si="2"/>
        <v>0</v>
      </c>
      <c r="K26" s="316">
        <f t="shared" si="2"/>
        <v>0</v>
      </c>
      <c r="L26" s="316">
        <f t="shared" si="2"/>
        <v>0</v>
      </c>
      <c r="M26" s="316"/>
      <c r="N26" s="316"/>
      <c r="O26" s="316"/>
      <c r="P26" s="317">
        <f>SUM(G26:O26)</f>
        <v>0</v>
      </c>
    </row>
    <row r="27" spans="2:22" s="307" customFormat="1" ht="55.5" hidden="1" customHeight="1">
      <c r="B27" s="320" t="s">
        <v>36</v>
      </c>
      <c r="C27" s="320"/>
      <c r="D27" s="321" t="str">
        <f>D26</f>
        <v>BLACK</v>
      </c>
      <c r="E27" s="321"/>
      <c r="F27" s="322"/>
      <c r="G27" s="322">
        <f>SUM(G25:G26)</f>
        <v>0</v>
      </c>
      <c r="H27" s="322">
        <f t="shared" ref="H27:L27" si="3">SUM(H25:H26)</f>
        <v>0</v>
      </c>
      <c r="I27" s="322">
        <f t="shared" si="3"/>
        <v>0</v>
      </c>
      <c r="J27" s="322">
        <f t="shared" si="3"/>
        <v>0</v>
      </c>
      <c r="K27" s="322">
        <f t="shared" si="3"/>
        <v>0</v>
      </c>
      <c r="L27" s="322">
        <f t="shared" si="3"/>
        <v>0</v>
      </c>
      <c r="M27" s="322"/>
      <c r="N27" s="322"/>
      <c r="O27" s="322"/>
      <c r="P27" s="322">
        <f>SUM(G27:O27)</f>
        <v>0</v>
      </c>
    </row>
    <row r="28" spans="2:22" s="327" customFormat="1" ht="55.5" hidden="1" customHeight="1">
      <c r="B28" s="323" t="s">
        <v>37</v>
      </c>
      <c r="C28" s="323"/>
      <c r="D28" s="324" t="str">
        <f>D27</f>
        <v>BLACK</v>
      </c>
      <c r="E28" s="324"/>
      <c r="F28" s="325"/>
      <c r="G28" s="325">
        <v>0</v>
      </c>
      <c r="H28" s="325">
        <v>0</v>
      </c>
      <c r="I28" s="325">
        <v>0</v>
      </c>
      <c r="J28" s="325">
        <v>0</v>
      </c>
      <c r="K28" s="325">
        <v>0</v>
      </c>
      <c r="L28" s="325">
        <v>0</v>
      </c>
      <c r="M28" s="326"/>
      <c r="N28" s="326"/>
      <c r="O28" s="326"/>
      <c r="P28" s="326">
        <f>SUM(G28:O28)</f>
        <v>0</v>
      </c>
    </row>
    <row r="29" spans="2:22" s="327" customFormat="1" ht="55.5" hidden="1" customHeight="1">
      <c r="B29" s="328" t="s">
        <v>38</v>
      </c>
      <c r="C29" s="328"/>
      <c r="D29" s="324" t="str">
        <f>D28</f>
        <v>BLACK</v>
      </c>
      <c r="E29" s="324"/>
      <c r="F29" s="325"/>
      <c r="G29" s="325">
        <v>0</v>
      </c>
      <c r="H29" s="325">
        <v>0</v>
      </c>
      <c r="I29" s="325">
        <v>0</v>
      </c>
      <c r="J29" s="325">
        <v>0</v>
      </c>
      <c r="K29" s="325">
        <v>0</v>
      </c>
      <c r="L29" s="325">
        <v>0</v>
      </c>
      <c r="M29" s="326"/>
      <c r="N29" s="326"/>
      <c r="O29" s="326"/>
      <c r="P29" s="326">
        <f>SUM(G29:O29)</f>
        <v>0</v>
      </c>
    </row>
    <row r="30" spans="2:22" s="308" customFormat="1" ht="55.5" hidden="1" customHeight="1">
      <c r="B30" s="329"/>
      <c r="C30" s="329"/>
      <c r="D30" s="329"/>
      <c r="E30" s="330"/>
      <c r="F30" s="330"/>
      <c r="G30" s="331"/>
      <c r="H30" s="330"/>
      <c r="I30" s="330"/>
      <c r="J30" s="330"/>
      <c r="L30" s="330"/>
      <c r="M30" s="332"/>
      <c r="N30" s="333"/>
      <c r="O30" s="333"/>
      <c r="P30" s="333"/>
    </row>
    <row r="31" spans="2:22" s="307" customFormat="1" ht="51.75" customHeight="1">
      <c r="B31" s="334" t="s">
        <v>40</v>
      </c>
      <c r="C31" s="335"/>
      <c r="D31" s="334"/>
      <c r="E31" s="336"/>
      <c r="F31" s="337"/>
      <c r="G31" s="337">
        <f>SUM(G20,G27)</f>
        <v>0</v>
      </c>
      <c r="H31" s="337">
        <f>SUM(H20,H27)</f>
        <v>0</v>
      </c>
      <c r="I31" s="337">
        <f t="shared" ref="I31:L31" si="4">SUM(I20,I27)</f>
        <v>3</v>
      </c>
      <c r="J31" s="337">
        <f t="shared" si="4"/>
        <v>0</v>
      </c>
      <c r="K31" s="337">
        <f t="shared" si="4"/>
        <v>0</v>
      </c>
      <c r="L31" s="337">
        <f t="shared" si="4"/>
        <v>0</v>
      </c>
      <c r="M31" s="337"/>
      <c r="N31" s="337"/>
      <c r="O31" s="337"/>
      <c r="P31" s="337">
        <f>SUM(G31:O31)</f>
        <v>3</v>
      </c>
    </row>
    <row r="32" spans="2:22" s="47" customFormat="1" ht="53.25" customHeight="1">
      <c r="B32" s="48"/>
      <c r="C32" s="48"/>
      <c r="D32" s="483"/>
      <c r="E32" s="483"/>
      <c r="F32" s="483"/>
      <c r="G32" s="483"/>
      <c r="H32" s="483"/>
      <c r="I32" s="483"/>
      <c r="J32" s="483"/>
      <c r="K32" s="483"/>
      <c r="L32" s="54"/>
      <c r="M32" s="342"/>
      <c r="N32" s="343"/>
      <c r="O32" s="343"/>
      <c r="P32" s="344"/>
    </row>
    <row r="33" spans="1:19" s="4" customFormat="1" ht="30.75" customHeight="1" thickBot="1">
      <c r="B33" s="17" t="s">
        <v>41</v>
      </c>
      <c r="C33" s="345"/>
      <c r="D33" s="345"/>
      <c r="E33" s="345"/>
      <c r="F33" s="57"/>
      <c r="G33" s="58"/>
      <c r="H33" s="57"/>
      <c r="I33" s="57"/>
      <c r="J33" s="57"/>
      <c r="K33" s="57"/>
      <c r="L33" s="57"/>
      <c r="N33" s="59"/>
      <c r="O33" s="59"/>
      <c r="P33" s="346"/>
    </row>
    <row r="34" spans="1:19" s="267" customFormat="1" ht="207.45" thickBot="1">
      <c r="A34" s="477" t="s">
        <v>42</v>
      </c>
      <c r="B34" s="478"/>
      <c r="C34" s="478"/>
      <c r="D34" s="264" t="s">
        <v>43</v>
      </c>
      <c r="E34" s="265" t="s">
        <v>44</v>
      </c>
      <c r="F34" s="264" t="s">
        <v>45</v>
      </c>
      <c r="G34" s="266" t="s">
        <v>46</v>
      </c>
      <c r="H34" s="266" t="s">
        <v>47</v>
      </c>
      <c r="I34" s="266" t="s">
        <v>48</v>
      </c>
      <c r="J34" s="266" t="s">
        <v>49</v>
      </c>
      <c r="K34" s="266" t="s">
        <v>50</v>
      </c>
      <c r="L34" s="266" t="s">
        <v>51</v>
      </c>
      <c r="M34" s="479" t="s">
        <v>52</v>
      </c>
      <c r="N34" s="480"/>
      <c r="O34" s="480"/>
      <c r="P34" s="481"/>
    </row>
    <row r="35" spans="1:19" s="14" customFormat="1" ht="80.25" customHeight="1">
      <c r="A35" s="444" t="str">
        <f>D18</f>
        <v>BLACK</v>
      </c>
      <c r="B35" s="445"/>
      <c r="C35" s="445"/>
      <c r="D35" s="445"/>
      <c r="E35" s="445"/>
      <c r="F35" s="445"/>
      <c r="G35" s="445"/>
      <c r="H35" s="445"/>
      <c r="I35" s="445"/>
      <c r="J35" s="445"/>
      <c r="K35" s="445"/>
      <c r="L35" s="445"/>
      <c r="M35" s="445"/>
      <c r="N35" s="445"/>
      <c r="O35" s="445"/>
      <c r="P35" s="446"/>
    </row>
    <row r="36" spans="1:19" s="5" customFormat="1" ht="381.75" customHeight="1">
      <c r="A36" s="268">
        <v>1</v>
      </c>
      <c r="B36" s="447" t="str">
        <f>L11</f>
        <v>Single jersey 20's 100% Cotton 190gsm- SOFT HAND FEEL</v>
      </c>
      <c r="C36" s="447"/>
      <c r="D36" s="270" t="s">
        <v>53</v>
      </c>
      <c r="E36" s="270" t="str">
        <f>D18</f>
        <v>BLACK</v>
      </c>
      <c r="F36" s="271" t="s">
        <v>28</v>
      </c>
      <c r="G36" s="272">
        <f>$P$31</f>
        <v>3</v>
      </c>
      <c r="H36" s="273">
        <v>0.76</v>
      </c>
      <c r="I36" s="274">
        <f>G36*H36</f>
        <v>2.2800000000000002</v>
      </c>
      <c r="J36" s="272">
        <f>I36/50*0.5+I36*1.55%</f>
        <v>5.8140000000000004E-2</v>
      </c>
      <c r="K36" s="272">
        <v>0</v>
      </c>
      <c r="L36" s="347">
        <f>ROUNDUP(SUM(I36:K36),0)</f>
        <v>3</v>
      </c>
      <c r="M36" s="448"/>
      <c r="N36" s="449"/>
      <c r="O36" s="449"/>
      <c r="P36" s="449"/>
    </row>
    <row r="37" spans="1:19" s="5" customFormat="1" ht="225" customHeight="1">
      <c r="A37" s="268">
        <v>2</v>
      </c>
      <c r="B37" s="447" t="s">
        <v>319</v>
      </c>
      <c r="C37" s="447"/>
      <c r="D37" s="270" t="s">
        <v>55</v>
      </c>
      <c r="E37" s="270" t="str">
        <f>E36</f>
        <v>BLACK</v>
      </c>
      <c r="F37" s="271" t="s">
        <v>28</v>
      </c>
      <c r="G37" s="272">
        <f>$P$31</f>
        <v>3</v>
      </c>
      <c r="H37" s="276">
        <v>2.1999999999999999E-2</v>
      </c>
      <c r="I37" s="274">
        <f>G37*H37</f>
        <v>6.6000000000000003E-2</v>
      </c>
      <c r="J37" s="272">
        <f>I37/40*0.5+I37*1.1%</f>
        <v>1.5510000000000001E-3</v>
      </c>
      <c r="K37" s="272">
        <v>0</v>
      </c>
      <c r="L37" s="347">
        <f>ROUNDUP(SUM(I37:K37),0)</f>
        <v>1</v>
      </c>
      <c r="M37" s="461"/>
      <c r="N37" s="462"/>
      <c r="O37" s="462"/>
      <c r="P37" s="462"/>
      <c r="S37" s="353"/>
    </row>
    <row r="38" spans="1:19" s="14" customFormat="1" ht="46" hidden="1" customHeight="1">
      <c r="A38" s="457" t="str">
        <f>D25</f>
        <v>BLACK</v>
      </c>
      <c r="B38" s="458"/>
      <c r="C38" s="458"/>
      <c r="D38" s="458"/>
      <c r="E38" s="458"/>
      <c r="F38" s="458"/>
      <c r="G38" s="458"/>
      <c r="H38" s="458"/>
      <c r="I38" s="458"/>
      <c r="J38" s="458"/>
      <c r="K38" s="459"/>
      <c r="L38" s="459"/>
      <c r="M38" s="459"/>
      <c r="N38" s="459"/>
      <c r="O38" s="459"/>
      <c r="P38" s="460"/>
    </row>
    <row r="39" spans="1:19" s="14" customFormat="1" ht="154.94999999999999" hidden="1" customHeight="1">
      <c r="A39" s="190">
        <v>1</v>
      </c>
      <c r="B39" s="427" t="str">
        <f>L11</f>
        <v>Single jersey 20's 100% Cotton 190gsm- SOFT HAND FEEL</v>
      </c>
      <c r="C39" s="427"/>
      <c r="D39" s="226" t="s">
        <v>53</v>
      </c>
      <c r="E39" s="226" t="str">
        <f>A38</f>
        <v>BLACK</v>
      </c>
      <c r="F39" s="159" t="s">
        <v>28</v>
      </c>
      <c r="G39" s="166">
        <f>P27</f>
        <v>0</v>
      </c>
      <c r="H39" s="223">
        <v>0.80500000000000005</v>
      </c>
      <c r="I39" s="168">
        <f>G39*H39</f>
        <v>0</v>
      </c>
      <c r="J39" s="166">
        <f>I39/26*0.5+I39*3.4%</f>
        <v>0</v>
      </c>
      <c r="K39" s="166">
        <v>2</v>
      </c>
      <c r="L39" s="172">
        <f>ROUNDUP(SUM(I39:K39),0)</f>
        <v>2</v>
      </c>
      <c r="M39" s="455"/>
      <c r="N39" s="456"/>
      <c r="O39" s="456"/>
      <c r="P39" s="456"/>
    </row>
    <row r="40" spans="1:19" s="14" customFormat="1" ht="36" hidden="1" customHeight="1">
      <c r="A40" s="190">
        <v>2</v>
      </c>
      <c r="B40" s="427" t="s">
        <v>54</v>
      </c>
      <c r="C40" s="427"/>
      <c r="D40" s="226" t="s">
        <v>55</v>
      </c>
      <c r="E40" s="226" t="str">
        <f>E39</f>
        <v>BLACK</v>
      </c>
      <c r="F40" s="159" t="s">
        <v>28</v>
      </c>
      <c r="G40" s="166">
        <f>G39</f>
        <v>0</v>
      </c>
      <c r="H40" s="167">
        <v>0.02</v>
      </c>
      <c r="I40" s="168">
        <f>G40*H40</f>
        <v>0</v>
      </c>
      <c r="J40" s="166">
        <f>I40/26*0.5+I40*2.3%+2</f>
        <v>2</v>
      </c>
      <c r="K40" s="166">
        <v>0</v>
      </c>
      <c r="L40" s="172">
        <f t="shared" ref="L40" si="5">ROUNDUP(SUM(I40:K40),0)</f>
        <v>2</v>
      </c>
      <c r="M40" s="455"/>
      <c r="N40" s="456"/>
      <c r="O40" s="456"/>
      <c r="P40" s="456"/>
    </row>
    <row r="41" spans="1:19" s="14" customFormat="1" ht="87" hidden="1" customHeight="1">
      <c r="A41" s="70"/>
      <c r="B41" s="234" t="s">
        <v>56</v>
      </c>
      <c r="C41" s="158"/>
      <c r="D41" s="235"/>
      <c r="E41" s="235"/>
      <c r="F41" s="181"/>
      <c r="G41" s="236"/>
      <c r="H41" s="237"/>
      <c r="I41" s="238"/>
      <c r="J41" s="236"/>
      <c r="K41" s="236"/>
      <c r="L41" s="230"/>
      <c r="M41" s="187"/>
      <c r="N41" s="74"/>
      <c r="O41" s="74"/>
      <c r="P41" s="74"/>
    </row>
    <row r="42" spans="1:19" s="64" customFormat="1" ht="33" thickBot="1">
      <c r="B42" s="17" t="s">
        <v>57</v>
      </c>
      <c r="G42" s="66"/>
      <c r="P42" s="67"/>
    </row>
    <row r="43" spans="1:19" s="267" customFormat="1" ht="88.75">
      <c r="A43" s="450" t="s">
        <v>58</v>
      </c>
      <c r="B43" s="451"/>
      <c r="C43" s="451"/>
      <c r="D43" s="451"/>
      <c r="E43" s="452"/>
      <c r="F43" s="277" t="s">
        <v>59</v>
      </c>
      <c r="G43" s="277" t="s">
        <v>60</v>
      </c>
      <c r="H43" s="453" t="s">
        <v>61</v>
      </c>
      <c r="I43" s="454"/>
      <c r="J43" s="279" t="s">
        <v>45</v>
      </c>
      <c r="K43" s="277" t="s">
        <v>62</v>
      </c>
      <c r="L43" s="277" t="s">
        <v>63</v>
      </c>
      <c r="M43" s="278" t="s">
        <v>64</v>
      </c>
      <c r="N43" s="278" t="s">
        <v>65</v>
      </c>
      <c r="O43" s="278" t="s">
        <v>66</v>
      </c>
      <c r="P43" s="278" t="s">
        <v>67</v>
      </c>
    </row>
    <row r="44" spans="1:19" s="7" customFormat="1" ht="126.75" customHeight="1">
      <c r="A44" s="280">
        <v>1</v>
      </c>
      <c r="B44" s="408" t="s">
        <v>68</v>
      </c>
      <c r="C44" s="409"/>
      <c r="D44" s="409"/>
      <c r="E44" s="410"/>
      <c r="F44" s="281" t="s">
        <v>39</v>
      </c>
      <c r="G44" s="348"/>
      <c r="H44" s="411" t="str">
        <f>$D$18</f>
        <v>BLACK</v>
      </c>
      <c r="I44" s="412"/>
      <c r="J44" s="271" t="s">
        <v>69</v>
      </c>
      <c r="K44" s="271">
        <f>$P$31</f>
        <v>3</v>
      </c>
      <c r="L44" s="282">
        <f>170/4500</f>
        <v>3.7777777777777778E-2</v>
      </c>
      <c r="M44" s="283">
        <f t="shared" ref="M44" si="6">K44*L44</f>
        <v>0.11333333333333334</v>
      </c>
      <c r="N44" s="283"/>
      <c r="O44" s="284">
        <f t="shared" ref="O44" si="7">ROUNDUP(SUM(M44:N44),0)</f>
        <v>1</v>
      </c>
      <c r="P44" s="285"/>
    </row>
    <row r="45" spans="1:19" s="64" customFormat="1" ht="43.2" hidden="1" customHeight="1">
      <c r="B45" s="17" t="s">
        <v>71</v>
      </c>
      <c r="G45" s="66"/>
      <c r="P45" s="67"/>
    </row>
    <row r="46" spans="1:19" s="7" customFormat="1" ht="92.25" hidden="1" customHeight="1">
      <c r="A46" s="280">
        <v>1</v>
      </c>
      <c r="B46" s="408" t="s">
        <v>72</v>
      </c>
      <c r="C46" s="409"/>
      <c r="D46" s="409"/>
      <c r="E46" s="410"/>
      <c r="F46" s="281" t="s">
        <v>73</v>
      </c>
      <c r="G46" s="348"/>
      <c r="H46" s="411" t="e">
        <f>#REF!</f>
        <v>#REF!</v>
      </c>
      <c r="I46" s="412"/>
      <c r="J46" s="271" t="s">
        <v>70</v>
      </c>
      <c r="K46" s="271">
        <f>$P$31</f>
        <v>3</v>
      </c>
      <c r="L46" s="282">
        <f>1/40</f>
        <v>2.5000000000000001E-2</v>
      </c>
      <c r="M46" s="283">
        <f t="shared" ref="M46:M60" si="8">K46*L46</f>
        <v>7.5000000000000011E-2</v>
      </c>
      <c r="N46" s="283"/>
      <c r="O46" s="284">
        <f>SUM(M46:N46)</f>
        <v>7.5000000000000011E-2</v>
      </c>
      <c r="P46" s="285"/>
    </row>
    <row r="47" spans="1:19" s="71" customFormat="1" ht="36.65" hidden="1" customHeight="1">
      <c r="A47" s="225">
        <v>2</v>
      </c>
      <c r="B47" s="403" t="s">
        <v>72</v>
      </c>
      <c r="C47" s="404"/>
      <c r="D47" s="404"/>
      <c r="E47" s="405"/>
      <c r="F47" s="222" t="s">
        <v>73</v>
      </c>
      <c r="G47" s="157"/>
      <c r="H47" s="406" t="e">
        <f>#REF!</f>
        <v>#REF!</v>
      </c>
      <c r="I47" s="407"/>
      <c r="J47" s="159" t="s">
        <v>70</v>
      </c>
      <c r="K47" s="159">
        <f t="shared" ref="K47:K57" si="9">$P$31</f>
        <v>3</v>
      </c>
      <c r="L47" s="155">
        <f>1/40</f>
        <v>2.5000000000000001E-2</v>
      </c>
      <c r="M47" s="156">
        <f t="shared" si="8"/>
        <v>7.5000000000000011E-2</v>
      </c>
      <c r="N47" s="156"/>
      <c r="O47" s="157">
        <f t="shared" ref="O47" si="10">SUM(M47:N47)</f>
        <v>7.5000000000000011E-2</v>
      </c>
      <c r="P47" s="224"/>
    </row>
    <row r="48" spans="1:19" s="7" customFormat="1" ht="92.25" hidden="1" customHeight="1">
      <c r="A48" s="280">
        <v>3</v>
      </c>
      <c r="B48" s="408" t="s">
        <v>74</v>
      </c>
      <c r="C48" s="409"/>
      <c r="D48" s="409"/>
      <c r="E48" s="410"/>
      <c r="F48" s="281" t="s">
        <v>75</v>
      </c>
      <c r="G48" s="348"/>
      <c r="H48" s="411" t="e">
        <f t="shared" ref="H48:H60" si="11">H46</f>
        <v>#REF!</v>
      </c>
      <c r="I48" s="412"/>
      <c r="J48" s="271" t="s">
        <v>70</v>
      </c>
      <c r="K48" s="271">
        <f t="shared" si="9"/>
        <v>3</v>
      </c>
      <c r="L48" s="282">
        <f>2/40</f>
        <v>0.05</v>
      </c>
      <c r="M48" s="283">
        <f t="shared" si="8"/>
        <v>0.15000000000000002</v>
      </c>
      <c r="N48" s="283"/>
      <c r="O48" s="284">
        <f>SUM(M48:N48)-1</f>
        <v>-0.85</v>
      </c>
      <c r="P48" s="285"/>
    </row>
    <row r="49" spans="1:16" s="71" customFormat="1" ht="36.65" hidden="1" customHeight="1">
      <c r="A49" s="225">
        <v>4</v>
      </c>
      <c r="B49" s="403" t="s">
        <v>74</v>
      </c>
      <c r="C49" s="404"/>
      <c r="D49" s="404"/>
      <c r="E49" s="405"/>
      <c r="F49" s="222" t="s">
        <v>75</v>
      </c>
      <c r="G49" s="157"/>
      <c r="H49" s="406" t="e">
        <f t="shared" si="11"/>
        <v>#REF!</v>
      </c>
      <c r="I49" s="407"/>
      <c r="J49" s="159" t="s">
        <v>70</v>
      </c>
      <c r="K49" s="159">
        <f t="shared" si="9"/>
        <v>3</v>
      </c>
      <c r="L49" s="155">
        <f>2/40</f>
        <v>0.05</v>
      </c>
      <c r="M49" s="156">
        <f t="shared" si="8"/>
        <v>0.15000000000000002</v>
      </c>
      <c r="N49" s="156"/>
      <c r="O49" s="157">
        <f>SUM(M49:N49)+1</f>
        <v>1.1499999999999999</v>
      </c>
      <c r="P49" s="224"/>
    </row>
    <row r="50" spans="1:16" s="7" customFormat="1" ht="92.25" hidden="1" customHeight="1">
      <c r="A50" s="280">
        <v>5</v>
      </c>
      <c r="B50" s="408" t="s">
        <v>76</v>
      </c>
      <c r="C50" s="409"/>
      <c r="D50" s="409"/>
      <c r="E50" s="410"/>
      <c r="F50" s="281" t="s">
        <v>75</v>
      </c>
      <c r="G50" s="348"/>
      <c r="H50" s="411" t="e">
        <f t="shared" si="11"/>
        <v>#REF!</v>
      </c>
      <c r="I50" s="412"/>
      <c r="J50" s="271" t="s">
        <v>70</v>
      </c>
      <c r="K50" s="271">
        <f t="shared" si="9"/>
        <v>3</v>
      </c>
      <c r="L50" s="282">
        <f>1/40</f>
        <v>2.5000000000000001E-2</v>
      </c>
      <c r="M50" s="283">
        <f t="shared" si="8"/>
        <v>7.5000000000000011E-2</v>
      </c>
      <c r="N50" s="283"/>
      <c r="O50" s="284">
        <f t="shared" ref="O50:O60" si="12">SUM(M50:N50)</f>
        <v>7.5000000000000011E-2</v>
      </c>
      <c r="P50" s="285"/>
    </row>
    <row r="51" spans="1:16" s="71" customFormat="1" ht="36.65" hidden="1" customHeight="1">
      <c r="A51" s="225">
        <v>6</v>
      </c>
      <c r="B51" s="427" t="s">
        <v>76</v>
      </c>
      <c r="C51" s="427"/>
      <c r="D51" s="427"/>
      <c r="E51" s="427"/>
      <c r="F51" s="222" t="s">
        <v>75</v>
      </c>
      <c r="G51" s="157"/>
      <c r="H51" s="406" t="e">
        <f t="shared" si="11"/>
        <v>#REF!</v>
      </c>
      <c r="I51" s="407"/>
      <c r="J51" s="159" t="s">
        <v>70</v>
      </c>
      <c r="K51" s="159">
        <f t="shared" si="9"/>
        <v>3</v>
      </c>
      <c r="L51" s="155">
        <f>1/40</f>
        <v>2.5000000000000001E-2</v>
      </c>
      <c r="M51" s="156">
        <f t="shared" si="8"/>
        <v>7.5000000000000011E-2</v>
      </c>
      <c r="N51" s="156"/>
      <c r="O51" s="157">
        <f t="shared" si="12"/>
        <v>7.5000000000000011E-2</v>
      </c>
      <c r="P51" s="224"/>
    </row>
    <row r="52" spans="1:16" s="7" customFormat="1" ht="92.25" hidden="1" customHeight="1">
      <c r="A52" s="280">
        <v>7</v>
      </c>
      <c r="B52" s="408" t="s">
        <v>77</v>
      </c>
      <c r="C52" s="409"/>
      <c r="D52" s="409"/>
      <c r="E52" s="410"/>
      <c r="F52" s="281" t="s">
        <v>34</v>
      </c>
      <c r="G52" s="348"/>
      <c r="H52" s="411" t="e">
        <f t="shared" si="11"/>
        <v>#REF!</v>
      </c>
      <c r="I52" s="412"/>
      <c r="J52" s="271" t="s">
        <v>70</v>
      </c>
      <c r="K52" s="271">
        <f t="shared" si="9"/>
        <v>3</v>
      </c>
      <c r="L52" s="282">
        <v>1</v>
      </c>
      <c r="M52" s="283">
        <f t="shared" si="8"/>
        <v>3</v>
      </c>
      <c r="N52" s="283"/>
      <c r="O52" s="284">
        <f t="shared" si="12"/>
        <v>3</v>
      </c>
      <c r="P52" s="285"/>
    </row>
    <row r="53" spans="1:16" s="71" customFormat="1" ht="36.65" hidden="1" customHeight="1">
      <c r="A53" s="225">
        <v>8</v>
      </c>
      <c r="B53" s="427" t="s">
        <v>77</v>
      </c>
      <c r="C53" s="427"/>
      <c r="D53" s="427"/>
      <c r="E53" s="427"/>
      <c r="F53" s="222" t="s">
        <v>34</v>
      </c>
      <c r="G53" s="157"/>
      <c r="H53" s="406" t="e">
        <f t="shared" si="11"/>
        <v>#REF!</v>
      </c>
      <c r="I53" s="407"/>
      <c r="J53" s="159" t="s">
        <v>70</v>
      </c>
      <c r="K53" s="159">
        <f t="shared" si="9"/>
        <v>3</v>
      </c>
      <c r="L53" s="155">
        <v>1</v>
      </c>
      <c r="M53" s="156">
        <f t="shared" si="8"/>
        <v>3</v>
      </c>
      <c r="N53" s="156"/>
      <c r="O53" s="157">
        <f t="shared" si="12"/>
        <v>3</v>
      </c>
      <c r="P53" s="224"/>
    </row>
    <row r="54" spans="1:16" s="71" customFormat="1" ht="36.65" hidden="1" customHeight="1">
      <c r="A54" s="225">
        <v>9</v>
      </c>
      <c r="B54" s="486" t="s">
        <v>78</v>
      </c>
      <c r="C54" s="487"/>
      <c r="D54" s="487"/>
      <c r="E54" s="488"/>
      <c r="F54" s="222" t="s">
        <v>75</v>
      </c>
      <c r="G54" s="157"/>
      <c r="H54" s="406" t="e">
        <f t="shared" si="11"/>
        <v>#REF!</v>
      </c>
      <c r="I54" s="407"/>
      <c r="J54" s="159" t="s">
        <v>70</v>
      </c>
      <c r="K54" s="159">
        <f t="shared" si="9"/>
        <v>3</v>
      </c>
      <c r="L54" s="155">
        <v>1</v>
      </c>
      <c r="M54" s="156">
        <f t="shared" si="8"/>
        <v>3</v>
      </c>
      <c r="N54" s="156"/>
      <c r="O54" s="157">
        <f t="shared" si="12"/>
        <v>3</v>
      </c>
      <c r="P54" s="224"/>
    </row>
    <row r="55" spans="1:16" s="71" customFormat="1" ht="36.65" hidden="1" customHeight="1">
      <c r="A55" s="225">
        <v>10</v>
      </c>
      <c r="B55" s="486" t="s">
        <v>78</v>
      </c>
      <c r="C55" s="487"/>
      <c r="D55" s="487"/>
      <c r="E55" s="488"/>
      <c r="F55" s="222" t="s">
        <v>75</v>
      </c>
      <c r="G55" s="157"/>
      <c r="H55" s="406" t="e">
        <f t="shared" si="11"/>
        <v>#REF!</v>
      </c>
      <c r="I55" s="407"/>
      <c r="J55" s="159" t="s">
        <v>70</v>
      </c>
      <c r="K55" s="159">
        <f t="shared" si="9"/>
        <v>3</v>
      </c>
      <c r="L55" s="155">
        <v>1</v>
      </c>
      <c r="M55" s="156">
        <f t="shared" si="8"/>
        <v>3</v>
      </c>
      <c r="N55" s="156"/>
      <c r="O55" s="157">
        <f t="shared" si="12"/>
        <v>3</v>
      </c>
      <c r="P55" s="224"/>
    </row>
    <row r="56" spans="1:16" s="7" customFormat="1" ht="92.25" hidden="1" customHeight="1">
      <c r="A56" s="280">
        <v>11</v>
      </c>
      <c r="B56" s="408" t="s">
        <v>79</v>
      </c>
      <c r="C56" s="409"/>
      <c r="D56" s="409"/>
      <c r="E56" s="410"/>
      <c r="F56" s="281" t="s">
        <v>73</v>
      </c>
      <c r="G56" s="348"/>
      <c r="H56" s="411" t="e">
        <f>H53</f>
        <v>#REF!</v>
      </c>
      <c r="I56" s="412"/>
      <c r="J56" s="271" t="s">
        <v>70</v>
      </c>
      <c r="K56" s="271">
        <f t="shared" si="9"/>
        <v>3</v>
      </c>
      <c r="L56" s="282">
        <v>1</v>
      </c>
      <c r="M56" s="283">
        <f t="shared" ref="M56:M57" si="13">K56*L56</f>
        <v>3</v>
      </c>
      <c r="N56" s="283"/>
      <c r="O56" s="284">
        <f t="shared" ref="O56:O57" si="14">SUM(M56:N56)</f>
        <v>3</v>
      </c>
      <c r="P56" s="285"/>
    </row>
    <row r="57" spans="1:16" s="7" customFormat="1" ht="92.25" hidden="1" customHeight="1">
      <c r="A57" s="269">
        <v>12</v>
      </c>
      <c r="B57" s="489" t="s">
        <v>80</v>
      </c>
      <c r="C57" s="490"/>
      <c r="D57" s="490"/>
      <c r="E57" s="491"/>
      <c r="F57" s="286" t="s">
        <v>34</v>
      </c>
      <c r="G57" s="284"/>
      <c r="H57" s="411" t="e">
        <f t="shared" ref="H57" si="15">H55</f>
        <v>#REF!</v>
      </c>
      <c r="I57" s="412"/>
      <c r="J57" s="271" t="s">
        <v>70</v>
      </c>
      <c r="K57" s="271">
        <f t="shared" si="9"/>
        <v>3</v>
      </c>
      <c r="L57" s="282">
        <v>1</v>
      </c>
      <c r="M57" s="283">
        <f t="shared" si="13"/>
        <v>3</v>
      </c>
      <c r="N57" s="283"/>
      <c r="O57" s="284">
        <f t="shared" si="14"/>
        <v>3</v>
      </c>
      <c r="P57" s="287"/>
    </row>
    <row r="58" spans="1:16" s="71" customFormat="1" ht="36.65" hidden="1" customHeight="1">
      <c r="A58" s="225">
        <v>3</v>
      </c>
      <c r="B58" s="486" t="s">
        <v>81</v>
      </c>
      <c r="C58" s="487"/>
      <c r="D58" s="487"/>
      <c r="E58" s="488"/>
      <c r="F58" s="222" t="s">
        <v>73</v>
      </c>
      <c r="G58" s="157"/>
      <c r="H58" s="406" t="e">
        <f>H55</f>
        <v>#REF!</v>
      </c>
      <c r="I58" s="407"/>
      <c r="J58" s="159" t="s">
        <v>70</v>
      </c>
      <c r="K58" s="159">
        <f>K55</f>
        <v>3</v>
      </c>
      <c r="L58" s="155">
        <v>1</v>
      </c>
      <c r="M58" s="156">
        <f t="shared" si="8"/>
        <v>3</v>
      </c>
      <c r="N58" s="156"/>
      <c r="O58" s="157">
        <f t="shared" si="12"/>
        <v>3</v>
      </c>
      <c r="P58" s="224"/>
    </row>
    <row r="59" spans="1:16" s="71" customFormat="1" ht="36.65" hidden="1" customHeight="1">
      <c r="A59" s="145">
        <v>3</v>
      </c>
      <c r="B59" s="486" t="s">
        <v>80</v>
      </c>
      <c r="C59" s="487"/>
      <c r="D59" s="487"/>
      <c r="E59" s="488"/>
      <c r="F59" s="169" t="s">
        <v>34</v>
      </c>
      <c r="G59" s="157"/>
      <c r="H59" s="406" t="e">
        <f t="shared" si="11"/>
        <v>#REF!</v>
      </c>
      <c r="I59" s="407"/>
      <c r="J59" s="159" t="s">
        <v>70</v>
      </c>
      <c r="K59" s="159">
        <f t="shared" ref="K59:K60" si="16">K57</f>
        <v>3</v>
      </c>
      <c r="L59" s="155">
        <v>1</v>
      </c>
      <c r="M59" s="156">
        <f t="shared" si="8"/>
        <v>3</v>
      </c>
      <c r="N59" s="156"/>
      <c r="O59" s="157">
        <f t="shared" si="12"/>
        <v>3</v>
      </c>
      <c r="P59" s="233"/>
    </row>
    <row r="60" spans="1:16" s="71" customFormat="1" ht="36.65" hidden="1" customHeight="1">
      <c r="A60" s="145">
        <v>3</v>
      </c>
      <c r="B60" s="486" t="s">
        <v>80</v>
      </c>
      <c r="C60" s="487"/>
      <c r="D60" s="487"/>
      <c r="E60" s="488"/>
      <c r="F60" s="169" t="s">
        <v>34</v>
      </c>
      <c r="G60" s="157"/>
      <c r="H60" s="406" t="e">
        <f t="shared" si="11"/>
        <v>#REF!</v>
      </c>
      <c r="I60" s="407"/>
      <c r="J60" s="159" t="s">
        <v>70</v>
      </c>
      <c r="K60" s="159">
        <f t="shared" si="16"/>
        <v>3</v>
      </c>
      <c r="L60" s="155">
        <v>1</v>
      </c>
      <c r="M60" s="156">
        <f t="shared" si="8"/>
        <v>3</v>
      </c>
      <c r="N60" s="156"/>
      <c r="O60" s="157">
        <f t="shared" si="12"/>
        <v>3</v>
      </c>
      <c r="P60" s="233"/>
    </row>
    <row r="61" spans="1:16" s="173" customFormat="1" ht="24" customHeight="1">
      <c r="A61" s="158"/>
      <c r="B61" s="158"/>
      <c r="C61" s="158"/>
      <c r="D61" s="158"/>
      <c r="E61" s="158"/>
      <c r="F61" s="184"/>
      <c r="G61" s="186"/>
      <c r="H61" s="184"/>
      <c r="I61" s="184"/>
      <c r="J61" s="227"/>
      <c r="K61" s="181"/>
      <c r="L61" s="228"/>
      <c r="M61" s="229"/>
      <c r="N61" s="229"/>
      <c r="O61" s="230"/>
      <c r="P61" s="231"/>
    </row>
    <row r="62" spans="1:16" s="305" customFormat="1" ht="49.5" customHeight="1">
      <c r="A62" s="298"/>
      <c r="B62" s="307" t="s">
        <v>82</v>
      </c>
      <c r="C62" s="298"/>
      <c r="D62" s="298"/>
      <c r="E62" s="298"/>
      <c r="F62" s="299"/>
      <c r="G62" s="349"/>
      <c r="H62" s="299"/>
      <c r="I62" s="299"/>
      <c r="J62" s="300"/>
      <c r="K62" s="307" t="s">
        <v>83</v>
      </c>
      <c r="L62" s="301"/>
      <c r="M62" s="302"/>
      <c r="N62" s="302"/>
      <c r="O62" s="303"/>
      <c r="P62" s="304"/>
    </row>
    <row r="63" spans="1:16" s="391" customFormat="1" ht="105.75" customHeight="1">
      <c r="A63" s="391">
        <v>1</v>
      </c>
      <c r="B63" s="392" t="s">
        <v>84</v>
      </c>
      <c r="C63" s="393" t="s">
        <v>220</v>
      </c>
      <c r="D63" s="394"/>
      <c r="E63" s="394"/>
      <c r="F63" s="394"/>
      <c r="G63" s="395"/>
      <c r="H63" s="395"/>
      <c r="I63" s="395"/>
      <c r="J63" s="395"/>
      <c r="K63" s="396"/>
      <c r="L63" s="395"/>
      <c r="M63" s="395"/>
      <c r="N63" s="395"/>
      <c r="O63" s="395"/>
      <c r="P63" s="395"/>
    </row>
    <row r="64" spans="1:16" s="391" customFormat="1" ht="16.95" customHeight="1">
      <c r="A64" s="397"/>
      <c r="B64" s="397"/>
      <c r="C64" s="398"/>
      <c r="D64" s="398"/>
      <c r="E64" s="398"/>
      <c r="F64" s="398"/>
      <c r="G64" s="395"/>
      <c r="H64" s="395"/>
      <c r="I64" s="395"/>
      <c r="J64" s="395"/>
      <c r="K64" s="396"/>
      <c r="L64" s="395"/>
      <c r="M64" s="395"/>
      <c r="N64" s="395"/>
      <c r="O64" s="395"/>
      <c r="P64" s="395"/>
    </row>
    <row r="65" spans="1:17" s="394" customFormat="1" ht="60.75" hidden="1" customHeight="1">
      <c r="A65" s="391"/>
      <c r="B65" s="414" t="s">
        <v>85</v>
      </c>
      <c r="C65" s="415"/>
      <c r="D65" s="415"/>
      <c r="E65" s="415"/>
      <c r="F65" s="415"/>
      <c r="G65" s="415"/>
      <c r="H65" s="415"/>
      <c r="I65" s="416"/>
      <c r="J65" s="395"/>
      <c r="K65" s="396"/>
      <c r="L65" s="395"/>
      <c r="M65" s="395"/>
      <c r="N65" s="395"/>
      <c r="O65" s="395"/>
      <c r="P65" s="395"/>
      <c r="Q65" s="395"/>
    </row>
    <row r="66" spans="1:17" s="394" customFormat="1" ht="60.75" hidden="1" customHeight="1">
      <c r="A66" s="391"/>
      <c r="B66" s="399" t="s">
        <v>61</v>
      </c>
      <c r="C66" s="417" t="s">
        <v>86</v>
      </c>
      <c r="D66" s="418"/>
      <c r="E66" s="418"/>
      <c r="F66" s="418"/>
      <c r="G66" s="418"/>
      <c r="H66" s="418"/>
      <c r="I66" s="419"/>
      <c r="J66" s="395"/>
      <c r="K66" s="395"/>
      <c r="L66" s="395"/>
      <c r="M66" s="395"/>
      <c r="N66" s="395"/>
      <c r="O66" s="395"/>
      <c r="P66" s="395"/>
      <c r="Q66" s="395"/>
    </row>
    <row r="67" spans="1:17" s="394" customFormat="1" ht="96.75" hidden="1" customHeight="1">
      <c r="A67" s="391"/>
      <c r="B67" s="400" t="str">
        <f>D18</f>
        <v>BLACK</v>
      </c>
      <c r="C67" s="420" t="s">
        <v>217</v>
      </c>
      <c r="D67" s="421"/>
      <c r="E67" s="421"/>
      <c r="F67" s="421"/>
      <c r="G67" s="421"/>
      <c r="H67" s="421"/>
      <c r="I67" s="422"/>
      <c r="J67" s="395"/>
      <c r="K67" s="395"/>
      <c r="L67" s="395"/>
      <c r="M67" s="395"/>
      <c r="N67" s="395"/>
    </row>
    <row r="68" spans="1:17" s="394" customFormat="1" ht="51.75" hidden="1" customHeight="1">
      <c r="A68" s="391"/>
      <c r="B68" s="414" t="s">
        <v>87</v>
      </c>
      <c r="C68" s="415"/>
      <c r="D68" s="423"/>
      <c r="E68" s="423"/>
      <c r="F68" s="423"/>
      <c r="G68" s="423"/>
      <c r="H68" s="423"/>
      <c r="I68" s="424"/>
      <c r="J68" s="395"/>
      <c r="K68" s="395"/>
    </row>
    <row r="69" spans="1:17" s="394" customFormat="1" ht="51.75" hidden="1" customHeight="1">
      <c r="A69" s="391"/>
      <c r="B69" s="425"/>
      <c r="C69" s="426"/>
      <c r="D69" s="437" t="s">
        <v>29</v>
      </c>
      <c r="E69" s="438"/>
      <c r="F69" s="438"/>
      <c r="G69" s="438"/>
      <c r="H69" s="438"/>
      <c r="I69" s="439"/>
    </row>
    <row r="70" spans="1:17" s="394" customFormat="1" ht="172.5" hidden="1" customHeight="1">
      <c r="A70" s="391"/>
      <c r="B70" s="413" t="s">
        <v>218</v>
      </c>
      <c r="C70" s="413"/>
      <c r="D70" s="440" t="s">
        <v>219</v>
      </c>
      <c r="E70" s="441"/>
      <c r="F70" s="441"/>
      <c r="G70" s="441"/>
      <c r="H70" s="441"/>
      <c r="I70" s="442"/>
    </row>
    <row r="71" spans="1:17" s="391" customFormat="1" ht="173.25" customHeight="1">
      <c r="A71" s="397">
        <v>2</v>
      </c>
      <c r="B71" s="392" t="s">
        <v>313</v>
      </c>
      <c r="C71" s="443" t="s">
        <v>315</v>
      </c>
      <c r="D71" s="443"/>
      <c r="E71" s="443"/>
      <c r="F71" s="443"/>
      <c r="G71" s="443"/>
      <c r="H71" s="443"/>
      <c r="I71" s="443"/>
      <c r="J71" s="443"/>
      <c r="K71" s="443"/>
      <c r="L71" s="443"/>
      <c r="M71" s="443"/>
      <c r="N71" s="443"/>
      <c r="O71" s="443"/>
      <c r="P71" s="443"/>
    </row>
    <row r="72" spans="1:17" s="288" customFormat="1" ht="16.95" customHeight="1">
      <c r="A72" s="289"/>
      <c r="B72" s="289"/>
      <c r="C72" s="11"/>
      <c r="D72" s="11"/>
      <c r="E72" s="11"/>
      <c r="F72" s="11"/>
      <c r="G72" s="7"/>
      <c r="H72" s="7"/>
      <c r="I72" s="7"/>
      <c r="J72" s="7"/>
      <c r="K72" s="9"/>
      <c r="L72" s="7"/>
      <c r="M72" s="7"/>
      <c r="N72" s="7"/>
      <c r="O72" s="7"/>
      <c r="P72" s="7"/>
    </row>
    <row r="73" spans="1:17" s="5" customFormat="1" ht="64.5" customHeight="1">
      <c r="A73" s="288"/>
      <c r="B73" s="428" t="s">
        <v>85</v>
      </c>
      <c r="C73" s="429"/>
      <c r="D73" s="429"/>
      <c r="E73" s="429"/>
      <c r="F73" s="429"/>
      <c r="G73" s="429"/>
      <c r="H73" s="429"/>
      <c r="I73" s="430"/>
      <c r="J73" s="7"/>
      <c r="K73" s="9"/>
      <c r="L73" s="7"/>
      <c r="M73" s="7"/>
      <c r="N73" s="7"/>
      <c r="O73" s="7"/>
      <c r="P73" s="7"/>
      <c r="Q73" s="7"/>
    </row>
    <row r="74" spans="1:17" s="5" customFormat="1" ht="63" customHeight="1">
      <c r="A74" s="288"/>
      <c r="B74" s="290" t="s">
        <v>61</v>
      </c>
      <c r="C74" s="431" t="s">
        <v>89</v>
      </c>
      <c r="D74" s="432"/>
      <c r="E74" s="432"/>
      <c r="F74" s="432"/>
      <c r="G74" s="432"/>
      <c r="H74" s="432"/>
      <c r="I74" s="433"/>
      <c r="J74" s="7"/>
      <c r="K74" s="7"/>
      <c r="L74" s="7"/>
      <c r="M74" s="7"/>
      <c r="N74" s="7"/>
      <c r="O74" s="7"/>
      <c r="P74" s="7"/>
      <c r="Q74" s="7"/>
    </row>
    <row r="75" spans="1:17" s="5" customFormat="1" ht="88.95" customHeight="1">
      <c r="A75" s="288"/>
      <c r="B75" s="291" t="str">
        <f>D18</f>
        <v>BLACK</v>
      </c>
      <c r="C75" s="434" t="s">
        <v>310</v>
      </c>
      <c r="D75" s="435"/>
      <c r="E75" s="435"/>
      <c r="F75" s="435"/>
      <c r="G75" s="435"/>
      <c r="H75" s="435"/>
      <c r="I75" s="436"/>
      <c r="J75" s="7"/>
      <c r="K75" s="7"/>
      <c r="L75" s="7"/>
      <c r="M75" s="7"/>
      <c r="N75" s="7"/>
    </row>
    <row r="76" spans="1:17" s="5" customFormat="1" ht="34.5" customHeight="1">
      <c r="A76" s="288"/>
      <c r="B76" s="428" t="s">
        <v>87</v>
      </c>
      <c r="C76" s="429"/>
      <c r="D76" s="492"/>
      <c r="E76" s="492"/>
      <c r="F76" s="492"/>
      <c r="G76" s="492"/>
      <c r="H76" s="492"/>
      <c r="I76" s="493"/>
      <c r="J76" s="7"/>
      <c r="K76" s="7"/>
    </row>
    <row r="77" spans="1:17" s="5" customFormat="1" ht="48" customHeight="1">
      <c r="A77" s="288"/>
      <c r="B77" s="489"/>
      <c r="C77" s="491"/>
      <c r="D77" s="292" t="s">
        <v>26</v>
      </c>
      <c r="E77" s="292" t="s">
        <v>27</v>
      </c>
      <c r="F77" s="292" t="s">
        <v>28</v>
      </c>
      <c r="G77" s="292" t="s">
        <v>29</v>
      </c>
      <c r="H77" s="292" t="s">
        <v>30</v>
      </c>
      <c r="I77" s="292" t="s">
        <v>31</v>
      </c>
    </row>
    <row r="78" spans="1:17" s="5" customFormat="1" ht="225" customHeight="1">
      <c r="A78" s="288"/>
      <c r="B78" s="494" t="s">
        <v>311</v>
      </c>
      <c r="C78" s="494"/>
      <c r="D78" s="293"/>
      <c r="E78" s="293"/>
      <c r="F78" s="293" t="s">
        <v>312</v>
      </c>
      <c r="G78" s="293"/>
      <c r="H78" s="293"/>
      <c r="I78" s="293"/>
    </row>
    <row r="79" spans="1:17" s="391" customFormat="1" ht="136.5" customHeight="1">
      <c r="A79" s="397">
        <v>3</v>
      </c>
      <c r="B79" s="392" t="s">
        <v>314</v>
      </c>
      <c r="C79" s="398" t="s">
        <v>90</v>
      </c>
      <c r="D79" s="398"/>
      <c r="E79" s="398"/>
      <c r="F79" s="398"/>
      <c r="G79" s="395"/>
      <c r="H79" s="395"/>
      <c r="I79" s="395"/>
      <c r="J79" s="395"/>
      <c r="K79" s="396"/>
      <c r="L79" s="395"/>
      <c r="M79" s="395"/>
      <c r="N79" s="395"/>
      <c r="O79" s="395"/>
      <c r="P79" s="395"/>
    </row>
    <row r="80" spans="1:17" s="5" customFormat="1" ht="64.5" hidden="1" customHeight="1">
      <c r="A80" s="288"/>
      <c r="B80" s="290" t="s">
        <v>61</v>
      </c>
      <c r="C80" s="431" t="s">
        <v>91</v>
      </c>
      <c r="D80" s="432"/>
      <c r="E80" s="432"/>
      <c r="F80" s="432"/>
      <c r="G80" s="432"/>
      <c r="H80" s="432"/>
      <c r="I80" s="433"/>
      <c r="J80" s="7"/>
      <c r="K80" s="7"/>
      <c r="L80" s="7"/>
      <c r="M80" s="7"/>
      <c r="N80" s="7"/>
      <c r="O80" s="7"/>
      <c r="P80" s="7"/>
      <c r="Q80" s="7"/>
    </row>
    <row r="81" spans="1:16" s="5" customFormat="1" ht="153.75" hidden="1" customHeight="1">
      <c r="A81" s="288"/>
      <c r="B81" s="291" t="str">
        <f>D20</f>
        <v>BLACK</v>
      </c>
      <c r="C81" s="496" t="s">
        <v>92</v>
      </c>
      <c r="D81" s="497"/>
      <c r="E81" s="497"/>
      <c r="F81" s="497"/>
      <c r="G81" s="497"/>
      <c r="H81" s="497"/>
      <c r="I81" s="498"/>
      <c r="J81" s="7"/>
      <c r="K81" s="7"/>
      <c r="L81" s="7"/>
      <c r="M81" s="7"/>
      <c r="N81" s="7"/>
    </row>
    <row r="82" spans="1:16" s="308" customFormat="1" ht="49.5" customHeight="1">
      <c r="B82" s="499" t="s">
        <v>93</v>
      </c>
      <c r="C82" s="499"/>
      <c r="D82" s="499"/>
      <c r="E82" s="499"/>
      <c r="G82" s="309"/>
      <c r="M82" s="310"/>
      <c r="N82" s="311"/>
      <c r="O82" s="311"/>
      <c r="P82" s="310"/>
    </row>
    <row r="83" spans="1:16" s="308" customFormat="1" ht="49.5" customHeight="1">
      <c r="A83" s="306">
        <v>1</v>
      </c>
      <c r="B83" s="312" t="s">
        <v>94</v>
      </c>
      <c r="C83" s="306"/>
      <c r="D83" s="306"/>
      <c r="G83" s="309"/>
      <c r="L83" s="495"/>
      <c r="M83" s="495"/>
      <c r="N83" s="495"/>
      <c r="O83" s="495"/>
      <c r="P83" s="495"/>
    </row>
    <row r="84" spans="1:16" s="308" customFormat="1" ht="49.5" customHeight="1">
      <c r="A84" s="306">
        <v>2</v>
      </c>
      <c r="B84" s="312" t="s">
        <v>95</v>
      </c>
      <c r="C84" s="306"/>
      <c r="D84" s="306"/>
      <c r="G84" s="309"/>
      <c r="L84" s="495"/>
      <c r="M84" s="495"/>
      <c r="N84" s="495"/>
      <c r="O84" s="495"/>
      <c r="P84" s="495"/>
    </row>
    <row r="85" spans="1:16" s="308" customFormat="1" ht="49.5" customHeight="1">
      <c r="A85" s="306">
        <v>3</v>
      </c>
      <c r="B85" s="312" t="s">
        <v>96</v>
      </c>
      <c r="C85" s="306"/>
      <c r="D85" s="306"/>
      <c r="G85" s="309"/>
      <c r="L85" s="495"/>
      <c r="M85" s="495"/>
      <c r="N85" s="495"/>
      <c r="O85" s="495"/>
      <c r="P85" s="495"/>
    </row>
    <row r="86" spans="1:16" s="6" customFormat="1" ht="58.95" customHeight="1">
      <c r="A86" s="289"/>
      <c r="B86" s="294" t="s">
        <v>97</v>
      </c>
      <c r="C86" s="275" t="s">
        <v>26</v>
      </c>
      <c r="D86" s="275" t="s">
        <v>27</v>
      </c>
      <c r="E86" s="275" t="s">
        <v>28</v>
      </c>
      <c r="F86" s="275" t="s">
        <v>29</v>
      </c>
      <c r="G86" s="275" t="s">
        <v>30</v>
      </c>
      <c r="H86" s="275" t="s">
        <v>31</v>
      </c>
      <c r="I86" s="275" t="s">
        <v>32</v>
      </c>
      <c r="J86" s="295"/>
      <c r="K86" s="296"/>
      <c r="L86" s="296"/>
      <c r="M86" s="295"/>
    </row>
    <row r="87" spans="1:16" s="6" customFormat="1" ht="62.25" customHeight="1">
      <c r="A87" s="289"/>
      <c r="B87" s="294" t="s">
        <v>98</v>
      </c>
      <c r="C87" s="297">
        <f t="shared" ref="C87:H87" si="17">G31</f>
        <v>0</v>
      </c>
      <c r="D87" s="297">
        <f t="shared" si="17"/>
        <v>0</v>
      </c>
      <c r="E87" s="297">
        <f t="shared" si="17"/>
        <v>3</v>
      </c>
      <c r="F87" s="297">
        <f t="shared" si="17"/>
        <v>0</v>
      </c>
      <c r="G87" s="297">
        <f t="shared" si="17"/>
        <v>0</v>
      </c>
      <c r="H87" s="297">
        <f t="shared" si="17"/>
        <v>0</v>
      </c>
      <c r="I87" s="297">
        <f>SUM(C87:H87)</f>
        <v>3</v>
      </c>
      <c r="J87" s="295"/>
      <c r="K87" s="296"/>
      <c r="L87" s="296"/>
      <c r="M87" s="295"/>
    </row>
    <row r="88" spans="1:16" s="350" customFormat="1" ht="32.6">
      <c r="G88" s="173"/>
    </row>
    <row r="89" spans="1:16" s="401" customFormat="1" ht="88.3">
      <c r="B89" s="401" t="s">
        <v>316</v>
      </c>
      <c r="C89" s="401" t="s">
        <v>317</v>
      </c>
      <c r="G89" s="402"/>
    </row>
    <row r="90" spans="1:16" s="350" customFormat="1" ht="32.6">
      <c r="G90" s="173"/>
    </row>
    <row r="91" spans="1:16" s="350" customFormat="1" ht="32.6">
      <c r="G91" s="173"/>
    </row>
    <row r="92" spans="1:16" s="350" customFormat="1" ht="32.6">
      <c r="G92" s="173"/>
    </row>
    <row r="93" spans="1:16" s="350" customFormat="1" ht="32.6">
      <c r="G93" s="173"/>
    </row>
    <row r="94" spans="1:16" s="350" customFormat="1" ht="32.6">
      <c r="G94" s="173"/>
    </row>
    <row r="95" spans="1:16" s="350" customFormat="1" ht="32.6">
      <c r="G95" s="173"/>
    </row>
    <row r="96" spans="1:16" s="350" customFormat="1" ht="32.6">
      <c r="G96" s="173"/>
    </row>
    <row r="97" spans="7:7" s="350" customFormat="1" ht="32.6">
      <c r="G97" s="173"/>
    </row>
    <row r="98" spans="7:7" s="350" customFormat="1" ht="32.6">
      <c r="G98" s="173"/>
    </row>
  </sheetData>
  <mergeCells count="76">
    <mergeCell ref="B76:I76"/>
    <mergeCell ref="B77:C77"/>
    <mergeCell ref="B78:C78"/>
    <mergeCell ref="L83:P85"/>
    <mergeCell ref="C80:I80"/>
    <mergeCell ref="C81:I81"/>
    <mergeCell ref="B82:E82"/>
    <mergeCell ref="B55:E55"/>
    <mergeCell ref="H55:I55"/>
    <mergeCell ref="B60:E60"/>
    <mergeCell ref="H60:I60"/>
    <mergeCell ref="B57:E57"/>
    <mergeCell ref="H57:I57"/>
    <mergeCell ref="B58:E58"/>
    <mergeCell ref="H58:I58"/>
    <mergeCell ref="B59:E59"/>
    <mergeCell ref="H59:I59"/>
    <mergeCell ref="B56:E56"/>
    <mergeCell ref="H56:I56"/>
    <mergeCell ref="B52:E52"/>
    <mergeCell ref="H52:I52"/>
    <mergeCell ref="B53:E53"/>
    <mergeCell ref="H53:I53"/>
    <mergeCell ref="B54:E54"/>
    <mergeCell ref="H54:I54"/>
    <mergeCell ref="G5:L8"/>
    <mergeCell ref="B13:F13"/>
    <mergeCell ref="A34:C34"/>
    <mergeCell ref="M34:P34"/>
    <mergeCell ref="L11:P11"/>
    <mergeCell ref="D32:K32"/>
    <mergeCell ref="D8:F8"/>
    <mergeCell ref="M1:N1"/>
    <mergeCell ref="O1:P1"/>
    <mergeCell ref="M2:N2"/>
    <mergeCell ref="O2:P2"/>
    <mergeCell ref="M3:N3"/>
    <mergeCell ref="O3:P3"/>
    <mergeCell ref="H44:I44"/>
    <mergeCell ref="B46:E46"/>
    <mergeCell ref="H46:I46"/>
    <mergeCell ref="B44:E44"/>
    <mergeCell ref="A35:P35"/>
    <mergeCell ref="B37:C37"/>
    <mergeCell ref="M36:P36"/>
    <mergeCell ref="A43:E43"/>
    <mergeCell ref="H43:I43"/>
    <mergeCell ref="B39:C39"/>
    <mergeCell ref="M39:P39"/>
    <mergeCell ref="B40:C40"/>
    <mergeCell ref="M40:P40"/>
    <mergeCell ref="B36:C36"/>
    <mergeCell ref="A38:P38"/>
    <mergeCell ref="M37:P37"/>
    <mergeCell ref="B73:I73"/>
    <mergeCell ref="C74:I74"/>
    <mergeCell ref="C75:I75"/>
    <mergeCell ref="D69:I69"/>
    <mergeCell ref="D70:I70"/>
    <mergeCell ref="C71:P71"/>
    <mergeCell ref="B47:E47"/>
    <mergeCell ref="H47:I47"/>
    <mergeCell ref="B48:E48"/>
    <mergeCell ref="H48:I48"/>
    <mergeCell ref="B70:C70"/>
    <mergeCell ref="B65:I65"/>
    <mergeCell ref="C66:I66"/>
    <mergeCell ref="C67:I67"/>
    <mergeCell ref="B68:I68"/>
    <mergeCell ref="B69:C69"/>
    <mergeCell ref="B49:E49"/>
    <mergeCell ref="H49:I49"/>
    <mergeCell ref="B50:E50"/>
    <mergeCell ref="H50:I50"/>
    <mergeCell ref="B51:E51"/>
    <mergeCell ref="H51:I51"/>
  </mergeCells>
  <printOptions horizontalCentered="1"/>
  <pageMargins left="0.25" right="0" top="0.61388888888888904" bottom="0.75" header="0" footer="0"/>
  <pageSetup paperSize="9" scale="22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44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12"/>
  <sheetViews>
    <sheetView view="pageBreakPreview" zoomScale="40" zoomScaleNormal="40" zoomScaleSheetLayoutView="40" zoomScalePageLayoutView="13" workbookViewId="0">
      <selection activeCell="B29" sqref="B29"/>
    </sheetView>
  </sheetViews>
  <sheetFormatPr defaultColWidth="9.15234375" defaultRowHeight="23.15"/>
  <cols>
    <col min="1" max="1" width="56.3828125" style="120" customWidth="1"/>
    <col min="2" max="2" width="215.69140625" style="121" customWidth="1"/>
    <col min="3" max="3" width="94" style="121" hidden="1" customWidth="1"/>
    <col min="4" max="4" width="66.3828125" style="121" hidden="1" customWidth="1"/>
    <col min="5" max="5" width="9.15234375" style="121" customWidth="1"/>
    <col min="6" max="16384" width="9.15234375" style="121"/>
  </cols>
  <sheetData>
    <row r="1" spans="1:9" s="112" customFormat="1" ht="64.2" customHeight="1">
      <c r="A1" s="110"/>
      <c r="B1" s="111"/>
      <c r="C1" s="111"/>
      <c r="D1" s="111"/>
    </row>
    <row r="2" spans="1:9" s="112" customFormat="1" ht="49.2" customHeight="1">
      <c r="A2" s="111" t="str">
        <f>'[19]1. CUTTING '!B6</f>
        <v xml:space="preserve">JOB NUMBER:  </v>
      </c>
      <c r="B2" s="111" t="str">
        <f>'1. CUTTING'!D6</f>
        <v>M29  FW25  S2835</v>
      </c>
      <c r="C2" s="111"/>
      <c r="D2" s="111"/>
    </row>
    <row r="3" spans="1:9" s="112" customFormat="1" ht="49.2" customHeight="1">
      <c r="A3" s="113" t="str">
        <f>'[19]1. CUTTING '!B7</f>
        <v xml:space="preserve">STYLE NUMBER: </v>
      </c>
      <c r="B3" s="113" t="str">
        <f>'1. CUTTING'!D7</f>
        <v>M29-LTS12</v>
      </c>
      <c r="C3" s="113"/>
      <c r="D3" s="113"/>
    </row>
    <row r="4" spans="1:9" s="112" customFormat="1" ht="49.2" customHeight="1">
      <c r="A4" s="113" t="str">
        <f>'[19]1. CUTTING '!B8</f>
        <v xml:space="preserve">STYLE NAME : </v>
      </c>
      <c r="B4" s="111" t="str">
        <f>'1. CUTTING'!D8</f>
        <v>LONG TEE</v>
      </c>
      <c r="C4" s="111"/>
      <c r="D4" s="111"/>
    </row>
    <row r="5" spans="1:9" s="112" customFormat="1" ht="76" customHeight="1">
      <c r="A5" s="114"/>
      <c r="B5" s="193" t="str">
        <f>'1. CUTTING'!A35</f>
        <v>BLACK</v>
      </c>
      <c r="C5" s="193" t="str">
        <f>'1. CUTTING'!D25</f>
        <v>BLACK</v>
      </c>
      <c r="D5" s="193" t="e">
        <f>'1. CUTTING'!#REF!</f>
        <v>#REF!</v>
      </c>
    </row>
    <row r="6" spans="1:9" s="116" customFormat="1" ht="41.15">
      <c r="A6" s="115" t="s">
        <v>99</v>
      </c>
      <c r="B6" s="217" t="str">
        <f t="shared" ref="B6:C6" si="0">B5</f>
        <v>BLACK</v>
      </c>
      <c r="C6" s="217" t="str">
        <f t="shared" si="0"/>
        <v>BLACK</v>
      </c>
      <c r="D6" s="217" t="e">
        <f t="shared" ref="D6" si="1">D5</f>
        <v>#REF!</v>
      </c>
    </row>
    <row r="7" spans="1:9" s="116" customFormat="1" ht="41.15">
      <c r="A7" s="117" t="s">
        <v>100</v>
      </c>
      <c r="B7" s="500" t="str">
        <f>'1. CUTTING'!L11</f>
        <v>Single jersey 20's 100% Cotton 190gsm- SOFT HAND FEEL</v>
      </c>
      <c r="C7" s="501"/>
      <c r="D7" s="501"/>
    </row>
    <row r="8" spans="1:9" s="116" customFormat="1" ht="327" customHeight="1">
      <c r="A8" s="118" t="str">
        <f>'1. CUTTING'!D36</f>
        <v>VẢI CHÍNH + VIỀN CỔ</v>
      </c>
      <c r="B8" s="180"/>
      <c r="C8" s="180"/>
      <c r="D8" s="180"/>
      <c r="I8" s="119"/>
    </row>
    <row r="9" spans="1:9" s="116" customFormat="1" ht="41.15">
      <c r="A9" s="115" t="str">
        <f>'1. CUTTING'!B37</f>
        <v>RIB 1X1 260GSM</v>
      </c>
      <c r="B9" s="115" t="str">
        <f>'1. CUTTING'!E37</f>
        <v>BLACK</v>
      </c>
      <c r="C9" s="115" t="str">
        <f>C6</f>
        <v>BLACK</v>
      </c>
      <c r="D9" s="115" t="e">
        <f>D6</f>
        <v>#REF!</v>
      </c>
    </row>
    <row r="10" spans="1:9" s="116" customFormat="1" ht="285" customHeight="1">
      <c r="A10" s="118" t="str">
        <f>'1. CUTTING'!D37</f>
        <v>BO CỔ</v>
      </c>
      <c r="B10" s="180"/>
      <c r="C10" s="180"/>
      <c r="D10" s="180"/>
    </row>
    <row r="11" spans="1:9" s="116" customFormat="1" ht="44.25" customHeight="1">
      <c r="A11" s="115" t="str">
        <f>'1. CUTTING'!B44</f>
        <v>CHỈ 40/2</v>
      </c>
      <c r="B11" s="232" t="str">
        <f>'1. CUTTING'!F44</f>
        <v>BLACK</v>
      </c>
      <c r="C11" s="232" t="e">
        <f>'1. CUTTING'!#REF!</f>
        <v>#REF!</v>
      </c>
      <c r="D11" s="232" t="e">
        <f>'1. CUTTING'!#REF!</f>
        <v>#REF!</v>
      </c>
    </row>
    <row r="12" spans="1:9" s="116" customFormat="1" ht="53.15">
      <c r="A12" s="118" t="s">
        <v>101</v>
      </c>
      <c r="B12" s="188"/>
      <c r="C12" s="188" t="e">
        <f>'1. CUTTING'!#REF!</f>
        <v>#REF!</v>
      </c>
      <c r="D12" s="188"/>
    </row>
  </sheetData>
  <mergeCells count="1">
    <mergeCell ref="B7:D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7F22D-FE6C-44A2-B6EC-41C3DDFD9D6B}">
  <sheetPr>
    <tabColor theme="4" tint="0.59999389629810485"/>
    <pageSetUpPr fitToPage="1"/>
  </sheetPr>
  <dimension ref="A1:S35"/>
  <sheetViews>
    <sheetView view="pageBreakPreview" topLeftCell="A30" zoomScale="60" zoomScaleNormal="65" zoomScalePageLayoutView="90" workbookViewId="0">
      <selection activeCell="H14" sqref="H14"/>
    </sheetView>
  </sheetViews>
  <sheetFormatPr defaultColWidth="12.15234375" defaultRowHeight="15.9"/>
  <cols>
    <col min="1" max="1" width="4" style="354" customWidth="1"/>
    <col min="2" max="2" width="42.69140625" style="354" customWidth="1"/>
    <col min="3" max="3" width="36.53515625" style="354" customWidth="1"/>
    <col min="4" max="4" width="56.53515625" style="354" customWidth="1"/>
    <col min="5" max="5" width="29.3828125" style="354" customWidth="1"/>
    <col min="6" max="6" width="7.3046875" style="354" customWidth="1"/>
    <col min="7" max="8" width="18.3828125" style="354" customWidth="1"/>
    <col min="9" max="19" width="12.15234375" style="354"/>
    <col min="20" max="20" width="0.69140625" style="354" customWidth="1"/>
    <col min="21" max="16384" width="12.15234375" style="354"/>
  </cols>
  <sheetData>
    <row r="1" spans="1:19" ht="16.3" thickBot="1">
      <c r="A1" s="514"/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</row>
    <row r="2" spans="1:19" s="357" customFormat="1" ht="18.45">
      <c r="A2" s="541"/>
      <c r="B2" s="541"/>
      <c r="C2" s="541"/>
      <c r="D2" s="541"/>
      <c r="E2" s="541"/>
      <c r="F2" s="355"/>
      <c r="G2" s="356"/>
      <c r="H2" s="542" t="str">
        <f>'[20]M-COVER PAGE'!D2</f>
        <v>Factory</v>
      </c>
      <c r="I2" s="543"/>
      <c r="J2" s="544">
        <f>'[20]M-COVER PAGE'!F2</f>
        <v>0</v>
      </c>
      <c r="K2" s="545"/>
      <c r="L2" s="546"/>
      <c r="M2" s="547" t="str">
        <f>'[20]M-COVER PAGE'!I2</f>
        <v>Sample size</v>
      </c>
      <c r="N2" s="543"/>
      <c r="O2" s="548" t="str">
        <f>'[20]M-COVER PAGE'!K2</f>
        <v>M</v>
      </c>
      <c r="P2" s="548"/>
      <c r="Q2" s="549"/>
      <c r="R2" s="550" t="s">
        <v>223</v>
      </c>
      <c r="S2" s="551"/>
    </row>
    <row r="3" spans="1:19" s="357" customFormat="1" ht="18.45">
      <c r="A3" s="541"/>
      <c r="B3" s="541"/>
      <c r="C3" s="541"/>
      <c r="D3" s="541"/>
      <c r="E3" s="541"/>
      <c r="F3" s="355"/>
      <c r="G3" s="356"/>
      <c r="H3" s="526" t="str">
        <f>'[20]M-COVER PAGE'!D3</f>
        <v xml:space="preserve">Style </v>
      </c>
      <c r="I3" s="527"/>
      <c r="J3" s="560" t="str">
        <f>'[20]M-COVER PAGE'!F3</f>
        <v>MSCHF</v>
      </c>
      <c r="K3" s="561"/>
      <c r="L3" s="562"/>
      <c r="M3" s="531" t="str">
        <f>'[20]M-COVER PAGE'!I3</f>
        <v xml:space="preserve">Size range </v>
      </c>
      <c r="N3" s="527"/>
      <c r="O3" s="539" t="str">
        <f>'[20]M-COVER PAGE'!K3</f>
        <v>XS - XL</v>
      </c>
      <c r="P3" s="539"/>
      <c r="Q3" s="540"/>
      <c r="R3" s="552"/>
      <c r="S3" s="553"/>
    </row>
    <row r="4" spans="1:19" s="357" customFormat="1" ht="18.45">
      <c r="A4" s="541"/>
      <c r="B4" s="541"/>
      <c r="C4" s="541"/>
      <c r="D4" s="541"/>
      <c r="E4" s="541"/>
      <c r="F4" s="355"/>
      <c r="G4" s="356"/>
      <c r="H4" s="526" t="str">
        <f>'[20]M-COVER PAGE'!D4</f>
        <v>Description</v>
      </c>
      <c r="I4" s="527"/>
      <c r="J4" s="536" t="str">
        <f>'[20]M-COVER PAGE'!F4</f>
        <v>RELAXED TEE</v>
      </c>
      <c r="K4" s="537"/>
      <c r="L4" s="538"/>
      <c r="M4" s="531">
        <f>'[20]M-COVER PAGE'!I4</f>
        <v>0</v>
      </c>
      <c r="N4" s="527"/>
      <c r="O4" s="539">
        <f>'[20]M-COVER PAGE'!K4</f>
        <v>0</v>
      </c>
      <c r="P4" s="539"/>
      <c r="Q4" s="540"/>
      <c r="R4" s="554"/>
      <c r="S4" s="555"/>
    </row>
    <row r="5" spans="1:19" s="357" customFormat="1" ht="18.45">
      <c r="A5" s="541"/>
      <c r="B5" s="541"/>
      <c r="C5" s="541"/>
      <c r="D5" s="541"/>
      <c r="E5" s="541"/>
      <c r="F5" s="355"/>
      <c r="G5" s="358"/>
      <c r="H5" s="534" t="str">
        <f>'[20]M-COVER PAGE'!D5</f>
        <v>CONCEPT</v>
      </c>
      <c r="I5" s="535"/>
      <c r="J5" s="536">
        <f>'[20]M-COVER PAGE'!F5</f>
        <v>0</v>
      </c>
      <c r="K5" s="537"/>
      <c r="L5" s="538"/>
      <c r="M5" s="531" t="str">
        <f>'[20]M-COVER PAGE'!I5</f>
        <v>Sample due date</v>
      </c>
      <c r="N5" s="527"/>
      <c r="O5" s="539">
        <f>'[20]M-COVER PAGE'!K5</f>
        <v>0</v>
      </c>
      <c r="P5" s="539"/>
      <c r="Q5" s="540"/>
      <c r="R5" s="554"/>
      <c r="S5" s="555"/>
    </row>
    <row r="6" spans="1:19" s="357" customFormat="1" ht="18.45">
      <c r="A6" s="541"/>
      <c r="B6" s="541"/>
      <c r="C6" s="541"/>
      <c r="D6" s="541"/>
      <c r="E6" s="541"/>
      <c r="F6" s="355"/>
      <c r="G6" s="356"/>
      <c r="H6" s="526" t="str">
        <f>'[20]M-COVER PAGE'!D6</f>
        <v>Date created</v>
      </c>
      <c r="I6" s="527"/>
      <c r="J6" s="528">
        <f>'[20]M-COVER PAGE'!F6</f>
        <v>45428</v>
      </c>
      <c r="K6" s="529"/>
      <c r="L6" s="530"/>
      <c r="M6" s="531" t="str">
        <f>'[20]M-COVER PAGE'!I6</f>
        <v>Reference style</v>
      </c>
      <c r="N6" s="527"/>
      <c r="O6" s="532">
        <f>'[20]M-COVER PAGE'!K6</f>
        <v>0</v>
      </c>
      <c r="P6" s="532"/>
      <c r="Q6" s="533"/>
      <c r="R6" s="556"/>
      <c r="S6" s="557"/>
    </row>
    <row r="7" spans="1:19" s="357" customFormat="1" ht="18.899999999999999" thickBot="1">
      <c r="A7" s="541"/>
      <c r="B7" s="541"/>
      <c r="C7" s="541"/>
      <c r="D7" s="541"/>
      <c r="E7" s="541"/>
      <c r="F7" s="355"/>
      <c r="G7" s="356"/>
      <c r="H7" s="508" t="str">
        <f>'[20]M-COVER PAGE'!D7</f>
        <v>Date revised</v>
      </c>
      <c r="I7" s="509"/>
      <c r="J7" s="510">
        <f>'[20]M-COVER PAGE'!F7</f>
        <v>0</v>
      </c>
      <c r="K7" s="511"/>
      <c r="L7" s="512"/>
      <c r="M7" s="513" t="str">
        <f>'[20]M-COVER PAGE'!I7</f>
        <v>STATUS</v>
      </c>
      <c r="N7" s="509"/>
      <c r="O7" s="563" t="str">
        <f>'[20]M-COVER PAGE'!K7</f>
        <v>SUBMIT PROTO</v>
      </c>
      <c r="P7" s="563"/>
      <c r="Q7" s="564"/>
      <c r="R7" s="558"/>
      <c r="S7" s="559"/>
    </row>
    <row r="8" spans="1:19" ht="9" customHeight="1">
      <c r="A8" s="514"/>
      <c r="B8" s="514"/>
      <c r="C8" s="514"/>
      <c r="D8" s="514"/>
      <c r="E8" s="514"/>
      <c r="F8" s="514"/>
      <c r="G8" s="514"/>
      <c r="H8" s="514"/>
      <c r="I8" s="514"/>
      <c r="J8" s="514"/>
      <c r="K8" s="514"/>
      <c r="L8" s="514"/>
      <c r="M8" s="514"/>
      <c r="N8" s="514"/>
      <c r="O8" s="514"/>
      <c r="P8" s="514"/>
      <c r="Q8" s="514"/>
      <c r="R8" s="514"/>
      <c r="S8" s="514"/>
    </row>
    <row r="9" spans="1:19" ht="23.6" thickBot="1">
      <c r="A9" s="515"/>
      <c r="B9" s="515"/>
      <c r="C9" s="515"/>
      <c r="D9" s="515"/>
      <c r="E9" s="515"/>
      <c r="F9" s="359"/>
      <c r="G9" s="516" t="s">
        <v>224</v>
      </c>
      <c r="H9" s="516"/>
      <c r="I9" s="516"/>
      <c r="J9" s="516"/>
      <c r="K9" s="516"/>
      <c r="L9" s="516"/>
      <c r="M9" s="516"/>
      <c r="N9" s="516"/>
      <c r="O9" s="516"/>
      <c r="P9" s="516"/>
      <c r="Q9" s="516"/>
      <c r="R9" s="516"/>
      <c r="S9" s="516"/>
    </row>
    <row r="10" spans="1:19" s="364" customFormat="1">
      <c r="A10" s="517" t="s">
        <v>225</v>
      </c>
      <c r="B10" s="518"/>
      <c r="C10" s="523" t="s">
        <v>226</v>
      </c>
      <c r="D10" s="360"/>
      <c r="E10" s="523" t="s">
        <v>227</v>
      </c>
      <c r="F10" s="361"/>
      <c r="G10" s="362">
        <v>45418</v>
      </c>
      <c r="H10" s="362">
        <v>45428</v>
      </c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3"/>
    </row>
    <row r="11" spans="1:19" ht="15.65" customHeight="1">
      <c r="A11" s="519"/>
      <c r="B11" s="520"/>
      <c r="C11" s="524"/>
      <c r="D11" s="365"/>
      <c r="E11" s="524"/>
      <c r="F11" s="366" t="s">
        <v>228</v>
      </c>
      <c r="G11" s="506" t="s">
        <v>229</v>
      </c>
      <c r="H11" s="506" t="s">
        <v>230</v>
      </c>
      <c r="I11" s="506" t="s">
        <v>231</v>
      </c>
      <c r="J11" s="506" t="s">
        <v>232</v>
      </c>
      <c r="K11" s="506" t="s">
        <v>233</v>
      </c>
      <c r="L11" s="506" t="s">
        <v>234</v>
      </c>
      <c r="M11" s="506" t="s">
        <v>235</v>
      </c>
      <c r="N11" s="506" t="s">
        <v>236</v>
      </c>
      <c r="O11" s="506" t="s">
        <v>237</v>
      </c>
      <c r="P11" s="506" t="s">
        <v>238</v>
      </c>
      <c r="Q11" s="506" t="s">
        <v>239</v>
      </c>
      <c r="R11" s="502" t="s">
        <v>240</v>
      </c>
      <c r="S11" s="504" t="s">
        <v>241</v>
      </c>
    </row>
    <row r="12" spans="1:19">
      <c r="A12" s="521"/>
      <c r="B12" s="522"/>
      <c r="C12" s="525"/>
      <c r="D12" s="367"/>
      <c r="E12" s="525"/>
      <c r="F12" s="368" t="s">
        <v>242</v>
      </c>
      <c r="G12" s="507"/>
      <c r="H12" s="507"/>
      <c r="I12" s="507"/>
      <c r="J12" s="507"/>
      <c r="K12" s="507"/>
      <c r="L12" s="507"/>
      <c r="M12" s="507"/>
      <c r="N12" s="507"/>
      <c r="O12" s="507"/>
      <c r="P12" s="507"/>
      <c r="Q12" s="507"/>
      <c r="R12" s="503"/>
      <c r="S12" s="505"/>
    </row>
    <row r="13" spans="1:19" s="377" customFormat="1" ht="33" customHeight="1">
      <c r="A13" s="369"/>
      <c r="B13" s="370" t="s">
        <v>243</v>
      </c>
      <c r="C13" s="371" t="s">
        <v>244</v>
      </c>
      <c r="D13" s="371" t="s">
        <v>245</v>
      </c>
      <c r="E13" s="371" t="s">
        <v>246</v>
      </c>
      <c r="F13" s="372">
        <v>0.625</v>
      </c>
      <c r="G13" s="373">
        <v>28.5</v>
      </c>
      <c r="H13" s="374">
        <v>29.5</v>
      </c>
      <c r="I13" s="374"/>
      <c r="J13" s="375"/>
      <c r="K13" s="375"/>
      <c r="L13" s="374"/>
      <c r="M13" s="374"/>
      <c r="N13" s="374"/>
      <c r="O13" s="374"/>
      <c r="P13" s="374"/>
      <c r="Q13" s="374"/>
      <c r="R13" s="374"/>
      <c r="S13" s="376"/>
    </row>
    <row r="14" spans="1:19" s="377" customFormat="1" ht="33" customHeight="1">
      <c r="A14" s="378"/>
      <c r="B14" s="370" t="s">
        <v>247</v>
      </c>
      <c r="C14" s="371" t="s">
        <v>248</v>
      </c>
      <c r="D14" s="371" t="s">
        <v>249</v>
      </c>
      <c r="E14" s="371" t="s">
        <v>250</v>
      </c>
      <c r="F14" s="372">
        <v>0.75</v>
      </c>
      <c r="G14" s="373">
        <v>44</v>
      </c>
      <c r="H14" s="374">
        <v>45.5</v>
      </c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6"/>
    </row>
    <row r="15" spans="1:19" s="377" customFormat="1" ht="33" customHeight="1">
      <c r="A15" s="378"/>
      <c r="B15" s="370" t="s">
        <v>251</v>
      </c>
      <c r="C15" s="371"/>
      <c r="D15" s="371" t="s">
        <v>252</v>
      </c>
      <c r="E15" s="371" t="s">
        <v>253</v>
      </c>
      <c r="F15" s="372">
        <v>0.75</v>
      </c>
      <c r="G15" s="373">
        <v>44</v>
      </c>
      <c r="H15" s="374">
        <v>45.5</v>
      </c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6"/>
    </row>
    <row r="16" spans="1:19" s="377" customFormat="1" ht="33" customHeight="1">
      <c r="A16" s="378"/>
      <c r="B16" s="370" t="s">
        <v>254</v>
      </c>
      <c r="C16" s="371"/>
      <c r="D16" s="371" t="s">
        <v>211</v>
      </c>
      <c r="E16" s="371" t="s">
        <v>255</v>
      </c>
      <c r="F16" s="372">
        <v>0.125</v>
      </c>
      <c r="G16" s="373">
        <v>1</v>
      </c>
      <c r="H16" s="374">
        <v>1</v>
      </c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6"/>
    </row>
    <row r="17" spans="1:19" s="377" customFormat="1" ht="33" customHeight="1">
      <c r="A17" s="378"/>
      <c r="B17" s="370" t="s">
        <v>299</v>
      </c>
      <c r="C17" s="371"/>
      <c r="D17" s="371" t="s">
        <v>204</v>
      </c>
      <c r="E17" s="371" t="s">
        <v>256</v>
      </c>
      <c r="F17" s="372">
        <v>0.375</v>
      </c>
      <c r="G17" s="373">
        <v>18.75</v>
      </c>
      <c r="H17" s="374">
        <v>19.75</v>
      </c>
      <c r="I17" s="374"/>
      <c r="J17" s="375"/>
      <c r="K17" s="375"/>
      <c r="L17" s="374"/>
      <c r="M17" s="374"/>
      <c r="N17" s="374"/>
      <c r="O17" s="374"/>
      <c r="P17" s="374"/>
      <c r="Q17" s="374"/>
      <c r="R17" s="374"/>
      <c r="S17" s="376"/>
    </row>
    <row r="18" spans="1:19" s="377" customFormat="1" ht="33" customHeight="1">
      <c r="A18" s="378"/>
      <c r="B18" s="370" t="s">
        <v>300</v>
      </c>
      <c r="C18" s="371" t="s">
        <v>257</v>
      </c>
      <c r="D18" s="371" t="s">
        <v>258</v>
      </c>
      <c r="E18" s="371" t="s">
        <v>259</v>
      </c>
      <c r="F18" s="372">
        <v>0.375</v>
      </c>
      <c r="G18" s="373">
        <v>16.75</v>
      </c>
      <c r="H18" s="374">
        <v>17.75</v>
      </c>
      <c r="I18" s="374"/>
      <c r="J18" s="375"/>
      <c r="K18" s="375"/>
      <c r="L18" s="374"/>
      <c r="M18" s="374"/>
      <c r="N18" s="374"/>
      <c r="O18" s="374"/>
      <c r="P18" s="374"/>
      <c r="Q18" s="374"/>
      <c r="R18" s="374"/>
      <c r="S18" s="376"/>
    </row>
    <row r="19" spans="1:19" s="377" customFormat="1" ht="33" customHeight="1">
      <c r="A19" s="378"/>
      <c r="B19" s="370" t="s">
        <v>301</v>
      </c>
      <c r="C19" s="371" t="s">
        <v>257</v>
      </c>
      <c r="D19" s="371" t="s">
        <v>260</v>
      </c>
      <c r="E19" s="371" t="s">
        <v>261</v>
      </c>
      <c r="F19" s="372">
        <v>0.375</v>
      </c>
      <c r="G19" s="373">
        <v>17.75</v>
      </c>
      <c r="H19" s="374">
        <v>18.75</v>
      </c>
      <c r="I19" s="374"/>
      <c r="J19" s="375"/>
      <c r="K19" s="375"/>
      <c r="L19" s="374"/>
      <c r="M19" s="374"/>
      <c r="N19" s="374"/>
      <c r="O19" s="374"/>
      <c r="P19" s="374"/>
      <c r="Q19" s="374"/>
      <c r="R19" s="374"/>
      <c r="S19" s="376"/>
    </row>
    <row r="20" spans="1:19" s="377" customFormat="1" ht="33" customHeight="1">
      <c r="A20" s="378"/>
      <c r="B20" s="370" t="s">
        <v>262</v>
      </c>
      <c r="C20" s="371"/>
      <c r="D20" s="371" t="s">
        <v>263</v>
      </c>
      <c r="E20" s="371" t="s">
        <v>264</v>
      </c>
      <c r="F20" s="372">
        <v>0.125</v>
      </c>
      <c r="G20" s="373">
        <v>0</v>
      </c>
      <c r="H20" s="374">
        <v>0.375</v>
      </c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6"/>
    </row>
    <row r="21" spans="1:19" s="377" customFormat="1" ht="33" customHeight="1">
      <c r="A21" s="378"/>
      <c r="B21" s="370" t="s">
        <v>265</v>
      </c>
      <c r="C21" s="371"/>
      <c r="D21" s="371" t="s">
        <v>266</v>
      </c>
      <c r="E21" s="371" t="s">
        <v>267</v>
      </c>
      <c r="F21" s="372">
        <v>0.25</v>
      </c>
      <c r="G21" s="373">
        <v>2.25</v>
      </c>
      <c r="H21" s="374">
        <v>2.25</v>
      </c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6"/>
    </row>
    <row r="22" spans="1:19" s="377" customFormat="1" ht="33" customHeight="1">
      <c r="A22" s="378"/>
      <c r="B22" s="370" t="s">
        <v>302</v>
      </c>
      <c r="C22" s="371" t="s">
        <v>268</v>
      </c>
      <c r="D22" s="371" t="s">
        <v>109</v>
      </c>
      <c r="E22" s="371" t="s">
        <v>269</v>
      </c>
      <c r="F22" s="372">
        <v>0.375</v>
      </c>
      <c r="G22" s="373">
        <v>18.75</v>
      </c>
      <c r="H22" s="374">
        <v>19</v>
      </c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6"/>
    </row>
    <row r="23" spans="1:19" s="377" customFormat="1" ht="33" customHeight="1">
      <c r="A23" s="378"/>
      <c r="B23" s="370" t="s">
        <v>270</v>
      </c>
      <c r="C23" s="371" t="s">
        <v>271</v>
      </c>
      <c r="D23" s="371" t="s">
        <v>108</v>
      </c>
      <c r="E23" s="379" t="s">
        <v>272</v>
      </c>
      <c r="F23" s="372">
        <v>0.375</v>
      </c>
      <c r="G23" s="373">
        <v>9.25</v>
      </c>
      <c r="H23" s="374">
        <v>10</v>
      </c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6"/>
    </row>
    <row r="24" spans="1:19" s="377" customFormat="1" ht="33" customHeight="1">
      <c r="A24" s="378"/>
      <c r="B24" s="370" t="s">
        <v>273</v>
      </c>
      <c r="C24" s="371" t="s">
        <v>248</v>
      </c>
      <c r="D24" s="371" t="s">
        <v>274</v>
      </c>
      <c r="E24" s="379" t="s">
        <v>275</v>
      </c>
      <c r="F24" s="372">
        <v>0.5</v>
      </c>
      <c r="G24" s="373">
        <v>16</v>
      </c>
      <c r="H24" s="374">
        <v>16.75</v>
      </c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6"/>
    </row>
    <row r="25" spans="1:19" s="377" customFormat="1" ht="33" customHeight="1">
      <c r="A25" s="378"/>
      <c r="B25" s="380" t="s">
        <v>303</v>
      </c>
      <c r="C25" s="371" t="s">
        <v>276</v>
      </c>
      <c r="D25" s="371" t="s">
        <v>277</v>
      </c>
      <c r="E25" s="379" t="s">
        <v>278</v>
      </c>
      <c r="F25" s="372">
        <v>0.5</v>
      </c>
      <c r="G25" s="373">
        <v>14.75</v>
      </c>
      <c r="H25" s="374">
        <v>16</v>
      </c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6"/>
    </row>
    <row r="26" spans="1:19" s="377" customFormat="1" ht="33" customHeight="1">
      <c r="A26" s="378"/>
      <c r="B26" s="370" t="s">
        <v>279</v>
      </c>
      <c r="C26" s="371"/>
      <c r="D26" s="371" t="s">
        <v>280</v>
      </c>
      <c r="E26" s="379" t="s">
        <v>281</v>
      </c>
      <c r="F26" s="372">
        <v>0.125</v>
      </c>
      <c r="G26" s="373">
        <v>1</v>
      </c>
      <c r="H26" s="374">
        <v>1</v>
      </c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6"/>
    </row>
    <row r="27" spans="1:19" s="377" customFormat="1" ht="33" customHeight="1">
      <c r="A27" s="378"/>
      <c r="B27" s="370" t="s">
        <v>282</v>
      </c>
      <c r="C27" s="371" t="s">
        <v>283</v>
      </c>
      <c r="D27" s="371" t="s">
        <v>284</v>
      </c>
      <c r="E27" s="379" t="s">
        <v>285</v>
      </c>
      <c r="F27" s="372">
        <v>0.25</v>
      </c>
      <c r="G27" s="373">
        <v>8</v>
      </c>
      <c r="H27" s="374">
        <v>8</v>
      </c>
      <c r="I27" s="374"/>
      <c r="J27" s="375"/>
      <c r="K27" s="375"/>
      <c r="L27" s="374"/>
      <c r="M27" s="374"/>
      <c r="N27" s="374"/>
      <c r="O27" s="374"/>
      <c r="P27" s="374"/>
      <c r="Q27" s="374"/>
      <c r="R27" s="374"/>
      <c r="S27" s="376"/>
    </row>
    <row r="28" spans="1:19" s="377" customFormat="1" ht="33" customHeight="1">
      <c r="A28" s="378"/>
      <c r="B28" s="370" t="s">
        <v>286</v>
      </c>
      <c r="C28" s="371" t="s">
        <v>287</v>
      </c>
      <c r="D28" s="371" t="s">
        <v>215</v>
      </c>
      <c r="E28" s="379" t="s">
        <v>288</v>
      </c>
      <c r="F28" s="372">
        <v>0.25</v>
      </c>
      <c r="G28" s="373">
        <v>4.75</v>
      </c>
      <c r="H28" s="374">
        <v>4.625</v>
      </c>
      <c r="I28" s="374"/>
      <c r="J28" s="375"/>
      <c r="K28" s="375"/>
      <c r="L28" s="374"/>
      <c r="M28" s="374"/>
      <c r="N28" s="374"/>
      <c r="O28" s="374"/>
      <c r="P28" s="374"/>
      <c r="Q28" s="374"/>
      <c r="R28" s="374"/>
      <c r="S28" s="376"/>
    </row>
    <row r="29" spans="1:19" s="377" customFormat="1" ht="33" customHeight="1">
      <c r="A29" s="378"/>
      <c r="B29" s="370" t="s">
        <v>289</v>
      </c>
      <c r="C29" s="371" t="s">
        <v>287</v>
      </c>
      <c r="D29" s="371" t="s">
        <v>216</v>
      </c>
      <c r="E29" s="379" t="s">
        <v>290</v>
      </c>
      <c r="F29" s="372">
        <v>0.125</v>
      </c>
      <c r="G29" s="373">
        <v>1.25</v>
      </c>
      <c r="H29" s="374">
        <v>1.375</v>
      </c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76"/>
    </row>
    <row r="30" spans="1:19" s="377" customFormat="1" ht="33" customHeight="1">
      <c r="A30" s="378"/>
      <c r="B30" s="370" t="s">
        <v>291</v>
      </c>
      <c r="C30" s="371"/>
      <c r="D30" s="371" t="s">
        <v>105</v>
      </c>
      <c r="E30" s="379" t="s">
        <v>292</v>
      </c>
      <c r="F30" s="372">
        <v>0.125</v>
      </c>
      <c r="G30" s="373">
        <v>1</v>
      </c>
      <c r="H30" s="374">
        <v>0.875</v>
      </c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6"/>
    </row>
    <row r="31" spans="1:19" s="377" customFormat="1" ht="33" customHeight="1">
      <c r="A31" s="378"/>
      <c r="B31" s="370" t="s">
        <v>293</v>
      </c>
      <c r="C31" s="371"/>
      <c r="D31" s="371" t="s">
        <v>129</v>
      </c>
      <c r="E31" s="379" t="s">
        <v>294</v>
      </c>
      <c r="F31" s="381">
        <v>6.25E-2</v>
      </c>
      <c r="G31" s="373">
        <v>0.375</v>
      </c>
      <c r="H31" s="374">
        <v>0.375</v>
      </c>
      <c r="I31" s="374"/>
      <c r="J31" s="374"/>
      <c r="K31" s="374"/>
      <c r="L31" s="374"/>
      <c r="M31" s="374"/>
      <c r="N31" s="374"/>
      <c r="O31" s="374"/>
      <c r="P31" s="374"/>
      <c r="Q31" s="374"/>
      <c r="R31" s="374"/>
      <c r="S31" s="376"/>
    </row>
    <row r="32" spans="1:19" s="377" customFormat="1" ht="33" customHeight="1">
      <c r="A32" s="378"/>
      <c r="B32" s="370" t="s">
        <v>295</v>
      </c>
      <c r="C32" s="371" t="s">
        <v>296</v>
      </c>
      <c r="D32" s="371" t="s">
        <v>297</v>
      </c>
      <c r="E32" s="382" t="s">
        <v>298</v>
      </c>
      <c r="F32" s="372">
        <v>0.25</v>
      </c>
      <c r="G32" s="373">
        <v>3.25</v>
      </c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4"/>
      <c r="S32" s="376"/>
    </row>
    <row r="33" spans="1:19" s="377" customFormat="1" ht="33" customHeight="1">
      <c r="A33" s="378"/>
      <c r="B33" s="370"/>
      <c r="C33" s="371"/>
      <c r="D33" s="371"/>
      <c r="E33" s="382"/>
      <c r="F33" s="372"/>
      <c r="G33" s="373"/>
      <c r="H33" s="374"/>
      <c r="I33" s="374"/>
      <c r="J33" s="374"/>
      <c r="K33" s="374"/>
      <c r="L33" s="374"/>
      <c r="M33" s="374"/>
      <c r="N33" s="374"/>
      <c r="O33" s="374"/>
      <c r="P33" s="374"/>
      <c r="Q33" s="374"/>
      <c r="R33" s="374"/>
      <c r="S33" s="383"/>
    </row>
    <row r="34" spans="1:19" s="377" customFormat="1" ht="33" customHeight="1">
      <c r="A34" s="378"/>
      <c r="B34" s="370"/>
      <c r="C34" s="371"/>
      <c r="D34" s="371"/>
      <c r="E34" s="382"/>
      <c r="F34" s="372"/>
      <c r="G34" s="374"/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74"/>
      <c r="S34" s="383"/>
    </row>
    <row r="35" spans="1:19" s="377" customFormat="1" ht="33" customHeight="1" thickBot="1">
      <c r="A35" s="384"/>
      <c r="B35" s="385"/>
      <c r="C35" s="386"/>
      <c r="D35" s="386"/>
      <c r="E35" s="387"/>
      <c r="F35" s="388"/>
      <c r="G35" s="389"/>
      <c r="H35" s="389"/>
      <c r="I35" s="389"/>
      <c r="J35" s="389"/>
      <c r="K35" s="389"/>
      <c r="L35" s="389"/>
      <c r="M35" s="389"/>
      <c r="N35" s="389"/>
      <c r="O35" s="389"/>
      <c r="P35" s="389"/>
      <c r="Q35" s="389"/>
      <c r="R35" s="389"/>
      <c r="S35" s="390"/>
    </row>
  </sheetData>
  <mergeCells count="46">
    <mergeCell ref="A1:S1"/>
    <mergeCell ref="A2:E7"/>
    <mergeCell ref="H2:I2"/>
    <mergeCell ref="J2:L2"/>
    <mergeCell ref="M2:N2"/>
    <mergeCell ref="O2:Q2"/>
    <mergeCell ref="R2:S7"/>
    <mergeCell ref="H3:I3"/>
    <mergeCell ref="J3:L3"/>
    <mergeCell ref="M3:N3"/>
    <mergeCell ref="O3:Q3"/>
    <mergeCell ref="H4:I4"/>
    <mergeCell ref="O7:Q7"/>
    <mergeCell ref="J4:L4"/>
    <mergeCell ref="M4:N4"/>
    <mergeCell ref="O4:Q4"/>
    <mergeCell ref="H6:I6"/>
    <mergeCell ref="J6:L6"/>
    <mergeCell ref="M6:N6"/>
    <mergeCell ref="O6:Q6"/>
    <mergeCell ref="H5:I5"/>
    <mergeCell ref="J5:L5"/>
    <mergeCell ref="M5:N5"/>
    <mergeCell ref="O5:Q5"/>
    <mergeCell ref="H7:I7"/>
    <mergeCell ref="J7:L7"/>
    <mergeCell ref="M7:N7"/>
    <mergeCell ref="A8:S8"/>
    <mergeCell ref="O11:O12"/>
    <mergeCell ref="P11:P12"/>
    <mergeCell ref="A9:E9"/>
    <mergeCell ref="G9:S9"/>
    <mergeCell ref="A10:B12"/>
    <mergeCell ref="C10:C12"/>
    <mergeCell ref="E10:E12"/>
    <mergeCell ref="G11:G12"/>
    <mergeCell ref="H11:H12"/>
    <mergeCell ref="I11:I12"/>
    <mergeCell ref="J11:J12"/>
    <mergeCell ref="Q11:Q12"/>
    <mergeCell ref="R11:R12"/>
    <mergeCell ref="S11:S12"/>
    <mergeCell ref="K11:K12"/>
    <mergeCell ref="L11:L12"/>
    <mergeCell ref="M11:M12"/>
    <mergeCell ref="N11:N12"/>
  </mergeCells>
  <printOptions horizontalCentered="1" verticalCentered="1"/>
  <pageMargins left="0.25" right="0.25" top="0.75" bottom="0.75" header="0.3" footer="0.3"/>
  <pageSetup scale="38" fitToHeight="2" orientation="landscape" r:id="rId1"/>
  <headerFooter>
    <oddHeader>&amp;LTOP _ LS</oddHeader>
    <oddFooter>&amp;L&amp;F&amp;C&amp;A&amp;R&amp;D&amp;T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W170"/>
  <sheetViews>
    <sheetView view="pageBreakPreview" topLeftCell="A11" zoomScale="40" zoomScaleNormal="55" zoomScaleSheetLayoutView="40" zoomScalePageLayoutView="40" workbookViewId="0">
      <selection activeCell="G28" sqref="G28:L28"/>
    </sheetView>
  </sheetViews>
  <sheetFormatPr defaultColWidth="9.15234375" defaultRowHeight="16.3"/>
  <cols>
    <col min="1" max="1" width="8.3828125" style="76" customWidth="1"/>
    <col min="2" max="2" width="24.53515625" style="76" customWidth="1"/>
    <col min="3" max="3" width="26" style="76" customWidth="1"/>
    <col min="4" max="4" width="22.53515625" style="76" customWidth="1"/>
    <col min="5" max="5" width="26.15234375" style="76" customWidth="1"/>
    <col min="6" max="6" width="18" style="76" customWidth="1"/>
    <col min="7" max="7" width="17.84375" style="77" customWidth="1"/>
    <col min="8" max="8" width="16" style="76" customWidth="1"/>
    <col min="9" max="9" width="18.53515625" style="76" customWidth="1"/>
    <col min="10" max="10" width="16" style="76" customWidth="1"/>
    <col min="11" max="11" width="19" style="76" customWidth="1"/>
    <col min="12" max="12" width="18.84375" style="76" customWidth="1"/>
    <col min="13" max="13" width="14.15234375" style="76" customWidth="1"/>
    <col min="14" max="15" width="13.3828125" style="76" customWidth="1"/>
    <col min="16" max="16" width="20.84375" style="76" customWidth="1"/>
    <col min="17" max="17" width="15" style="76" bestFit="1" customWidth="1"/>
    <col min="18" max="21" width="11.15234375" style="76" bestFit="1" customWidth="1"/>
    <col min="22" max="22" width="9.15234375" style="76" bestFit="1" customWidth="1"/>
    <col min="23" max="23" width="16.3828125" style="76" bestFit="1" customWidth="1"/>
    <col min="24" max="16384" width="9.15234375" style="76"/>
  </cols>
  <sheetData>
    <row r="1" spans="1:16" s="4" customFormat="1" ht="29.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63" t="s">
        <v>0</v>
      </c>
      <c r="N1" s="463" t="s">
        <v>0</v>
      </c>
      <c r="O1" s="604" t="s">
        <v>1</v>
      </c>
      <c r="P1" s="604"/>
    </row>
    <row r="2" spans="1:16" s="4" customFormat="1" ht="29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63" t="s">
        <v>2</v>
      </c>
      <c r="N2" s="463" t="s">
        <v>2</v>
      </c>
      <c r="O2" s="605" t="s">
        <v>3</v>
      </c>
      <c r="P2" s="605"/>
    </row>
    <row r="3" spans="1:16" s="4" customFormat="1" ht="29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63" t="s">
        <v>4</v>
      </c>
      <c r="N3" s="463" t="s">
        <v>4</v>
      </c>
      <c r="O3" s="606" t="s">
        <v>5</v>
      </c>
      <c r="P3" s="604"/>
    </row>
    <row r="4" spans="1:16" s="5" customFormat="1" ht="39.65" customHeight="1" thickBot="1">
      <c r="B4" s="6" t="s">
        <v>110</v>
      </c>
      <c r="G4" s="7"/>
    </row>
    <row r="5" spans="1:16" s="5" customFormat="1" ht="38.15" customHeight="1">
      <c r="B5" s="8" t="s">
        <v>6</v>
      </c>
      <c r="C5" s="8"/>
      <c r="D5" s="6"/>
      <c r="F5" s="9"/>
      <c r="G5" s="594" t="s">
        <v>111</v>
      </c>
      <c r="H5" s="595"/>
      <c r="I5" s="595"/>
      <c r="J5" s="595"/>
      <c r="K5" s="595"/>
      <c r="L5" s="596"/>
    </row>
    <row r="6" spans="1:16" s="10" customFormat="1" ht="38.15" customHeight="1">
      <c r="B6" s="11" t="s">
        <v>7</v>
      </c>
      <c r="C6" s="11"/>
      <c r="D6" s="12" t="s">
        <v>112</v>
      </c>
      <c r="E6" s="144"/>
      <c r="F6" s="11"/>
      <c r="G6" s="597"/>
      <c r="H6" s="598"/>
      <c r="I6" s="598"/>
      <c r="J6" s="598"/>
      <c r="K6" s="598"/>
      <c r="L6" s="599"/>
      <c r="M6" s="13"/>
      <c r="N6" s="13"/>
      <c r="O6" s="13"/>
      <c r="P6" s="13"/>
    </row>
    <row r="7" spans="1:16" s="10" customFormat="1" ht="38.15" customHeight="1">
      <c r="B7" s="11" t="s">
        <v>8</v>
      </c>
      <c r="C7" s="11"/>
      <c r="D7" s="12" t="s">
        <v>113</v>
      </c>
      <c r="E7" s="12"/>
      <c r="F7" s="11"/>
      <c r="G7" s="597"/>
      <c r="H7" s="598"/>
      <c r="I7" s="598"/>
      <c r="J7" s="598"/>
      <c r="K7" s="598"/>
      <c r="L7" s="599"/>
      <c r="M7" s="13"/>
      <c r="N7" s="13"/>
      <c r="O7" s="13"/>
      <c r="P7" s="13"/>
    </row>
    <row r="8" spans="1:16" s="10" customFormat="1" ht="38.15" customHeight="1" thickBot="1">
      <c r="B8" s="11" t="s">
        <v>9</v>
      </c>
      <c r="C8" s="11"/>
      <c r="D8" s="179" t="s">
        <v>114</v>
      </c>
      <c r="E8" s="152"/>
      <c r="F8" s="152"/>
      <c r="G8" s="600"/>
      <c r="H8" s="601"/>
      <c r="I8" s="601"/>
      <c r="J8" s="601"/>
      <c r="K8" s="601"/>
      <c r="L8" s="602"/>
      <c r="M8" s="13"/>
      <c r="N8" s="13"/>
      <c r="O8" s="13"/>
      <c r="P8" s="13"/>
    </row>
    <row r="9" spans="1:16" s="14" customFormat="1" ht="39">
      <c r="B9" s="15" t="s">
        <v>10</v>
      </c>
      <c r="C9" s="15"/>
      <c r="D9" s="165" t="s">
        <v>115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32.6">
      <c r="B10" s="19" t="s">
        <v>11</v>
      </c>
      <c r="C10" s="19"/>
      <c r="D10" s="20" t="s">
        <v>116</v>
      </c>
      <c r="E10" s="20"/>
      <c r="F10" s="20"/>
      <c r="G10" s="21"/>
      <c r="H10" s="20"/>
      <c r="I10" s="22"/>
      <c r="J10" s="22" t="s">
        <v>12</v>
      </c>
      <c r="K10" s="22"/>
      <c r="L10" s="22" t="s">
        <v>117</v>
      </c>
      <c r="M10" s="23"/>
      <c r="N10" s="23"/>
      <c r="O10" s="23"/>
      <c r="P10" s="23"/>
    </row>
    <row r="11" spans="1:16" s="14" customFormat="1" ht="60.65" customHeight="1">
      <c r="B11" s="22" t="s">
        <v>13</v>
      </c>
      <c r="C11" s="22"/>
      <c r="D11" s="153"/>
      <c r="E11" s="154"/>
      <c r="F11" s="154"/>
      <c r="G11" s="24"/>
      <c r="H11" s="25"/>
      <c r="I11" s="22"/>
      <c r="J11" s="22" t="s">
        <v>14</v>
      </c>
      <c r="K11" s="22"/>
      <c r="L11" s="603" t="s">
        <v>118</v>
      </c>
      <c r="M11" s="603"/>
      <c r="N11" s="603"/>
      <c r="O11" s="603"/>
      <c r="P11" s="603"/>
    </row>
    <row r="12" spans="1:16" s="14" customFormat="1" ht="32.6">
      <c r="B12" s="22" t="s">
        <v>15</v>
      </c>
      <c r="C12" s="22"/>
      <c r="D12" s="26"/>
      <c r="E12" s="22"/>
      <c r="F12" s="22"/>
      <c r="G12" s="27"/>
      <c r="H12" s="28"/>
      <c r="I12" s="22"/>
      <c r="J12" s="202" t="s">
        <v>16</v>
      </c>
      <c r="L12" s="22" t="s">
        <v>119</v>
      </c>
      <c r="M12" s="22"/>
      <c r="N12" s="28"/>
      <c r="O12" s="28"/>
      <c r="P12" s="23"/>
    </row>
    <row r="13" spans="1:16" s="14" customFormat="1" ht="32.6">
      <c r="B13" s="591"/>
      <c r="C13" s="591"/>
      <c r="D13" s="591"/>
      <c r="E13" s="591"/>
      <c r="F13" s="591"/>
      <c r="G13" s="27"/>
      <c r="H13" s="28"/>
      <c r="I13" s="22"/>
      <c r="J13" s="22" t="s">
        <v>18</v>
      </c>
      <c r="K13" s="22"/>
      <c r="L13" s="22" t="s">
        <v>120</v>
      </c>
      <c r="M13" s="28"/>
      <c r="N13" s="23"/>
      <c r="O13" s="23"/>
      <c r="P13" s="28"/>
    </row>
    <row r="14" spans="1:16" s="14" customFormat="1" ht="32.6">
      <c r="B14" s="22" t="s">
        <v>19</v>
      </c>
      <c r="C14" s="22"/>
      <c r="D14" s="22" t="s">
        <v>20</v>
      </c>
      <c r="E14" s="22"/>
      <c r="F14" s="22"/>
      <c r="G14" s="29"/>
      <c r="H14" s="22"/>
      <c r="I14" s="22"/>
      <c r="J14" s="22" t="s">
        <v>21</v>
      </c>
      <c r="K14" s="22"/>
      <c r="L14" s="23" t="s">
        <v>121</v>
      </c>
      <c r="M14" s="23"/>
      <c r="N14" s="23"/>
      <c r="O14" s="23"/>
      <c r="P14" s="23"/>
    </row>
    <row r="15" spans="1:16" s="14" customFormat="1" ht="21" customHeight="1">
      <c r="B15" s="30" t="s">
        <v>22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35.5" customHeight="1">
      <c r="B17" s="34"/>
      <c r="C17" s="136" t="s">
        <v>23</v>
      </c>
      <c r="D17" s="136" t="s">
        <v>24</v>
      </c>
      <c r="E17" s="35" t="s">
        <v>25</v>
      </c>
      <c r="F17" s="35"/>
      <c r="G17" s="35" t="s">
        <v>104</v>
      </c>
      <c r="H17" s="35" t="s">
        <v>26</v>
      </c>
      <c r="I17" s="35" t="s">
        <v>27</v>
      </c>
      <c r="J17" s="35" t="s">
        <v>28</v>
      </c>
      <c r="K17" s="35" t="s">
        <v>29</v>
      </c>
      <c r="L17" s="35" t="s">
        <v>30</v>
      </c>
      <c r="M17" s="35"/>
      <c r="N17" s="35"/>
      <c r="O17" s="35"/>
      <c r="P17" s="138" t="s">
        <v>32</v>
      </c>
    </row>
    <row r="18" spans="2:22" s="5" customFormat="1" ht="35.5" customHeight="1">
      <c r="B18" s="137" t="s">
        <v>33</v>
      </c>
      <c r="C18" s="36"/>
      <c r="D18" s="37" t="s">
        <v>122</v>
      </c>
      <c r="E18" s="38"/>
      <c r="F18" s="39"/>
      <c r="G18" s="39">
        <v>13</v>
      </c>
      <c r="H18" s="39">
        <v>77</v>
      </c>
      <c r="I18" s="39">
        <v>95</v>
      </c>
      <c r="J18" s="39">
        <v>68</v>
      </c>
      <c r="K18" s="39">
        <v>41</v>
      </c>
      <c r="L18" s="39">
        <v>6</v>
      </c>
      <c r="M18" s="39"/>
      <c r="N18" s="39"/>
      <c r="O18" s="39"/>
      <c r="P18" s="40">
        <f>SUM(G18:O18)</f>
        <v>300</v>
      </c>
      <c r="Q18" s="208">
        <v>13</v>
      </c>
      <c r="R18" s="208">
        <v>77</v>
      </c>
      <c r="S18" s="208">
        <v>95</v>
      </c>
      <c r="T18" s="208">
        <v>68</v>
      </c>
      <c r="U18" s="208">
        <v>41</v>
      </c>
      <c r="V18" s="208">
        <v>6</v>
      </c>
    </row>
    <row r="19" spans="2:22" s="5" customFormat="1" ht="35.5" customHeight="1">
      <c r="B19" s="137" t="s">
        <v>35</v>
      </c>
      <c r="C19" s="36"/>
      <c r="D19" s="38" t="str">
        <f>D18</f>
        <v xml:space="preserve">DARKEST BLACK       </v>
      </c>
      <c r="E19" s="38"/>
      <c r="F19" s="39"/>
      <c r="G19" s="39">
        <f>ROUNDUP(G18*5%,0)</f>
        <v>1</v>
      </c>
      <c r="H19" s="39">
        <f t="shared" ref="H19:K19" si="0">ROUNDUP(H18*5%,0)</f>
        <v>4</v>
      </c>
      <c r="I19" s="39">
        <f>ROUNDUP(I18*5%,0)+1</f>
        <v>6</v>
      </c>
      <c r="J19" s="39">
        <f t="shared" si="0"/>
        <v>4</v>
      </c>
      <c r="K19" s="39">
        <f t="shared" si="0"/>
        <v>3</v>
      </c>
      <c r="L19" s="39">
        <f>ROUNDUP(L18*5%,0)</f>
        <v>1</v>
      </c>
      <c r="M19" s="39"/>
      <c r="N19" s="39"/>
      <c r="O19" s="39"/>
      <c r="P19" s="40">
        <f>SUM(G19:O19)</f>
        <v>19</v>
      </c>
    </row>
    <row r="20" spans="2:22" s="6" customFormat="1" ht="35.5" customHeight="1">
      <c r="B20" s="140" t="s">
        <v>36</v>
      </c>
      <c r="C20" s="140"/>
      <c r="D20" s="143" t="str">
        <f>D18</f>
        <v xml:space="preserve">DARKEST BLACK       </v>
      </c>
      <c r="E20" s="141"/>
      <c r="F20" s="142"/>
      <c r="G20" s="142">
        <f>G18+G19</f>
        <v>14</v>
      </c>
      <c r="H20" s="142">
        <f t="shared" ref="H20:L20" si="1">H18+H19</f>
        <v>81</v>
      </c>
      <c r="I20" s="142">
        <f t="shared" si="1"/>
        <v>101</v>
      </c>
      <c r="J20" s="142">
        <f t="shared" si="1"/>
        <v>72</v>
      </c>
      <c r="K20" s="142">
        <f t="shared" si="1"/>
        <v>44</v>
      </c>
      <c r="L20" s="142">
        <f t="shared" si="1"/>
        <v>7</v>
      </c>
      <c r="M20" s="142"/>
      <c r="N20" s="142"/>
      <c r="O20" s="142"/>
      <c r="P20" s="142">
        <f>SUM(G20:O20)</f>
        <v>319</v>
      </c>
    </row>
    <row r="21" spans="2:22" s="5" customFormat="1" ht="34.5" customHeight="1">
      <c r="B21" s="12"/>
      <c r="C21" s="12"/>
      <c r="D21" s="12"/>
      <c r="E21" s="41"/>
      <c r="F21" s="41"/>
      <c r="G21" s="42"/>
      <c r="H21" s="41"/>
      <c r="I21" s="41"/>
      <c r="J21" s="41"/>
      <c r="K21" s="41"/>
      <c r="L21" s="41"/>
      <c r="M21" s="43"/>
      <c r="N21" s="44"/>
      <c r="O21" s="44"/>
      <c r="P21" s="45"/>
    </row>
    <row r="22" spans="2:22" s="5" customFormat="1" ht="35.5" customHeight="1">
      <c r="B22" s="34"/>
      <c r="C22" s="136" t="s">
        <v>23</v>
      </c>
      <c r="D22" s="136" t="s">
        <v>24</v>
      </c>
      <c r="E22" s="35" t="s">
        <v>25</v>
      </c>
      <c r="F22" s="35"/>
      <c r="G22" s="35" t="s">
        <v>104</v>
      </c>
      <c r="H22" s="35" t="s">
        <v>26</v>
      </c>
      <c r="I22" s="35" t="s">
        <v>27</v>
      </c>
      <c r="J22" s="35" t="s">
        <v>28</v>
      </c>
      <c r="K22" s="35" t="s">
        <v>29</v>
      </c>
      <c r="L22" s="35" t="s">
        <v>30</v>
      </c>
      <c r="M22" s="35"/>
      <c r="N22" s="35"/>
      <c r="O22" s="35"/>
      <c r="P22" s="138" t="s">
        <v>32</v>
      </c>
    </row>
    <row r="23" spans="2:22" s="5" customFormat="1" ht="35.5" customHeight="1">
      <c r="B23" s="137" t="s">
        <v>33</v>
      </c>
      <c r="C23" s="36"/>
      <c r="D23" s="37" t="s">
        <v>123</v>
      </c>
      <c r="E23" s="38"/>
      <c r="F23" s="39"/>
      <c r="G23" s="39">
        <v>14</v>
      </c>
      <c r="H23" s="39">
        <v>77</v>
      </c>
      <c r="I23" s="39">
        <v>95</v>
      </c>
      <c r="J23" s="39">
        <v>68</v>
      </c>
      <c r="K23" s="39">
        <v>40</v>
      </c>
      <c r="L23" s="39">
        <v>6</v>
      </c>
      <c r="M23" s="39"/>
      <c r="N23" s="39"/>
      <c r="O23" s="39"/>
      <c r="P23" s="40">
        <f>SUM(G23:O23)</f>
        <v>300</v>
      </c>
      <c r="Q23" s="209">
        <v>14</v>
      </c>
      <c r="R23" s="209">
        <v>77</v>
      </c>
      <c r="S23" s="209">
        <v>95</v>
      </c>
      <c r="T23" s="209">
        <v>68</v>
      </c>
      <c r="U23" s="209">
        <v>40</v>
      </c>
      <c r="V23" s="209">
        <v>6</v>
      </c>
    </row>
    <row r="24" spans="2:22" s="5" customFormat="1" ht="35.5" customHeight="1">
      <c r="B24" s="137" t="s">
        <v>35</v>
      </c>
      <c r="C24" s="36"/>
      <c r="D24" s="38" t="str">
        <f>D23</f>
        <v xml:space="preserve">HYPER LILAC         </v>
      </c>
      <c r="E24" s="38"/>
      <c r="F24" s="39"/>
      <c r="G24" s="39">
        <f>ROUNDUP(G23*5%,0)</f>
        <v>1</v>
      </c>
      <c r="H24" s="39">
        <f t="shared" ref="H24:K24" si="2">ROUNDUP(H23*5%,0)</f>
        <v>4</v>
      </c>
      <c r="I24" s="39">
        <f>ROUNDUP(I23*5%,0)+1</f>
        <v>6</v>
      </c>
      <c r="J24" s="39">
        <f t="shared" si="2"/>
        <v>4</v>
      </c>
      <c r="K24" s="39">
        <f t="shared" si="2"/>
        <v>2</v>
      </c>
      <c r="L24" s="39">
        <f>ROUNDUP(L23*5%,0)</f>
        <v>1</v>
      </c>
      <c r="M24" s="39"/>
      <c r="N24" s="39"/>
      <c r="O24" s="39"/>
      <c r="P24" s="40">
        <f>SUM(G24:O24)</f>
        <v>18</v>
      </c>
    </row>
    <row r="25" spans="2:22" s="6" customFormat="1" ht="35.5" customHeight="1">
      <c r="B25" s="140" t="s">
        <v>36</v>
      </c>
      <c r="C25" s="140"/>
      <c r="D25" s="143" t="str">
        <f>D23</f>
        <v xml:space="preserve">HYPER LILAC         </v>
      </c>
      <c r="E25" s="141"/>
      <c r="F25" s="142"/>
      <c r="G25" s="142">
        <f>G23+G24</f>
        <v>15</v>
      </c>
      <c r="H25" s="142">
        <f t="shared" ref="H25" si="3">H23+H24</f>
        <v>81</v>
      </c>
      <c r="I25" s="142">
        <f t="shared" ref="I25" si="4">I23+I24</f>
        <v>101</v>
      </c>
      <c r="J25" s="142">
        <f t="shared" ref="J25" si="5">J23+J24</f>
        <v>72</v>
      </c>
      <c r="K25" s="142">
        <f t="shared" ref="K25" si="6">K23+K24</f>
        <v>42</v>
      </c>
      <c r="L25" s="142">
        <f t="shared" ref="L25" si="7">L23+L24</f>
        <v>7</v>
      </c>
      <c r="M25" s="142"/>
      <c r="N25" s="142"/>
      <c r="O25" s="142"/>
      <c r="P25" s="142">
        <f>SUM(G25:O25)</f>
        <v>318</v>
      </c>
    </row>
    <row r="26" spans="2:22" s="5" customFormat="1" ht="34.5" customHeight="1">
      <c r="B26" s="12"/>
      <c r="C26" s="12"/>
      <c r="D26" s="12"/>
      <c r="E26" s="41"/>
      <c r="F26" s="41"/>
      <c r="G26" s="42"/>
      <c r="H26" s="41"/>
      <c r="I26" s="41"/>
      <c r="J26" s="41"/>
      <c r="K26" s="41"/>
      <c r="L26" s="41"/>
      <c r="M26" s="43"/>
      <c r="N26" s="44"/>
      <c r="O26" s="44"/>
      <c r="P26" s="45"/>
    </row>
    <row r="27" spans="2:22" s="5" customFormat="1" ht="35.5" customHeight="1">
      <c r="B27" s="34"/>
      <c r="C27" s="136" t="s">
        <v>23</v>
      </c>
      <c r="D27" s="136" t="s">
        <v>24</v>
      </c>
      <c r="E27" s="35" t="s">
        <v>25</v>
      </c>
      <c r="F27" s="35"/>
      <c r="G27" s="35" t="s">
        <v>104</v>
      </c>
      <c r="H27" s="35" t="s">
        <v>26</v>
      </c>
      <c r="I27" s="35" t="s">
        <v>27</v>
      </c>
      <c r="J27" s="35" t="s">
        <v>28</v>
      </c>
      <c r="K27" s="35" t="s">
        <v>29</v>
      </c>
      <c r="L27" s="35" t="s">
        <v>30</v>
      </c>
      <c r="M27" s="35"/>
      <c r="N27" s="35"/>
      <c r="O27" s="35"/>
      <c r="P27" s="138" t="s">
        <v>32</v>
      </c>
    </row>
    <row r="28" spans="2:22" s="5" customFormat="1" ht="35.5" customHeight="1">
      <c r="B28" s="137" t="s">
        <v>33</v>
      </c>
      <c r="C28" s="36"/>
      <c r="D28" s="37" t="s">
        <v>124</v>
      </c>
      <c r="E28" s="38"/>
      <c r="F28" s="39"/>
      <c r="G28" s="39">
        <v>13</v>
      </c>
      <c r="H28" s="39">
        <v>77</v>
      </c>
      <c r="I28" s="39">
        <v>95</v>
      </c>
      <c r="J28" s="39">
        <v>68</v>
      </c>
      <c r="K28" s="39">
        <v>41</v>
      </c>
      <c r="L28" s="39">
        <v>6</v>
      </c>
      <c r="M28" s="39"/>
      <c r="N28" s="39"/>
      <c r="O28" s="39"/>
      <c r="P28" s="40">
        <f>SUM(G28:O28)</f>
        <v>300</v>
      </c>
      <c r="Q28" s="208">
        <v>13</v>
      </c>
      <c r="R28" s="208">
        <v>77</v>
      </c>
      <c r="S28" s="208">
        <v>95</v>
      </c>
      <c r="T28" s="208">
        <v>68</v>
      </c>
      <c r="U28" s="208">
        <v>41</v>
      </c>
      <c r="V28" s="208">
        <v>6</v>
      </c>
    </row>
    <row r="29" spans="2:22" s="5" customFormat="1" ht="35.5" customHeight="1">
      <c r="B29" s="137" t="s">
        <v>35</v>
      </c>
      <c r="C29" s="36"/>
      <c r="D29" s="38" t="str">
        <f>D28</f>
        <v xml:space="preserve">ATOMIC BLASTER      </v>
      </c>
      <c r="E29" s="38"/>
      <c r="F29" s="39"/>
      <c r="G29" s="39">
        <f>ROUNDUP(G28*5%,0)</f>
        <v>1</v>
      </c>
      <c r="H29" s="39">
        <f t="shared" ref="H29:K29" si="8">ROUNDUP(H28*5%,0)</f>
        <v>4</v>
      </c>
      <c r="I29" s="39">
        <f>ROUNDUP(I28*5%,0)+1</f>
        <v>6</v>
      </c>
      <c r="J29" s="39">
        <f t="shared" si="8"/>
        <v>4</v>
      </c>
      <c r="K29" s="39">
        <f t="shared" si="8"/>
        <v>3</v>
      </c>
      <c r="L29" s="39">
        <f>ROUNDUP(L28*5%,0)</f>
        <v>1</v>
      </c>
      <c r="M29" s="39"/>
      <c r="N29" s="39"/>
      <c r="O29" s="39"/>
      <c r="P29" s="40">
        <f>SUM(G29:O29)</f>
        <v>19</v>
      </c>
    </row>
    <row r="30" spans="2:22" s="6" customFormat="1" ht="35.5" customHeight="1">
      <c r="B30" s="140" t="s">
        <v>36</v>
      </c>
      <c r="C30" s="140"/>
      <c r="D30" s="143" t="str">
        <f>D28</f>
        <v xml:space="preserve">ATOMIC BLASTER      </v>
      </c>
      <c r="E30" s="141"/>
      <c r="F30" s="142"/>
      <c r="G30" s="142">
        <f>G28+G29</f>
        <v>14</v>
      </c>
      <c r="H30" s="142">
        <f t="shared" ref="H30" si="9">H28+H29</f>
        <v>81</v>
      </c>
      <c r="I30" s="142">
        <f t="shared" ref="I30" si="10">I28+I29</f>
        <v>101</v>
      </c>
      <c r="J30" s="142">
        <f t="shared" ref="J30" si="11">J28+J29</f>
        <v>72</v>
      </c>
      <c r="K30" s="142">
        <f t="shared" ref="K30" si="12">K28+K29</f>
        <v>44</v>
      </c>
      <c r="L30" s="142">
        <f t="shared" ref="L30" si="13">L28+L29</f>
        <v>7</v>
      </c>
      <c r="M30" s="142"/>
      <c r="N30" s="142"/>
      <c r="O30" s="142"/>
      <c r="P30" s="142">
        <f>SUM(G30:O30)</f>
        <v>319</v>
      </c>
    </row>
    <row r="31" spans="2:22" s="5" customFormat="1" ht="34.5" customHeight="1">
      <c r="B31" s="12"/>
      <c r="C31" s="12"/>
      <c r="D31" s="12"/>
      <c r="E31" s="41"/>
      <c r="F31" s="41"/>
      <c r="G31" s="42"/>
      <c r="H31" s="41"/>
      <c r="I31" s="41"/>
      <c r="J31" s="41"/>
      <c r="K31" s="41"/>
      <c r="L31" s="41"/>
      <c r="M31" s="43"/>
      <c r="N31" s="44"/>
      <c r="O31" s="44"/>
      <c r="P31" s="45"/>
    </row>
    <row r="32" spans="2:22" s="5" customFormat="1" ht="35.5" customHeight="1">
      <c r="B32" s="34"/>
      <c r="C32" s="136" t="s">
        <v>23</v>
      </c>
      <c r="D32" s="136" t="s">
        <v>24</v>
      </c>
      <c r="E32" s="35" t="s">
        <v>25</v>
      </c>
      <c r="F32" s="35"/>
      <c r="G32" s="35" t="s">
        <v>104</v>
      </c>
      <c r="H32" s="35" t="s">
        <v>26</v>
      </c>
      <c r="I32" s="35" t="s">
        <v>27</v>
      </c>
      <c r="J32" s="35" t="s">
        <v>28</v>
      </c>
      <c r="K32" s="35" t="s">
        <v>29</v>
      </c>
      <c r="L32" s="35" t="s">
        <v>30</v>
      </c>
      <c r="M32" s="35"/>
      <c r="N32" s="35"/>
      <c r="O32" s="35"/>
      <c r="P32" s="138" t="s">
        <v>32</v>
      </c>
    </row>
    <row r="33" spans="1:23" s="5" customFormat="1" ht="35.5" customHeight="1">
      <c r="B33" s="137" t="s">
        <v>33</v>
      </c>
      <c r="C33" s="36"/>
      <c r="D33" s="37" t="s">
        <v>125</v>
      </c>
      <c r="E33" s="38"/>
      <c r="F33" s="39"/>
      <c r="G33" s="39">
        <v>14</v>
      </c>
      <c r="H33" s="39">
        <v>77</v>
      </c>
      <c r="I33" s="39">
        <v>95</v>
      </c>
      <c r="J33" s="39">
        <v>68</v>
      </c>
      <c r="K33" s="39">
        <v>40</v>
      </c>
      <c r="L33" s="39">
        <v>6</v>
      </c>
      <c r="M33" s="39"/>
      <c r="N33" s="39"/>
      <c r="O33" s="39"/>
      <c r="P33" s="40">
        <f>SUM(G33:O33)</f>
        <v>300</v>
      </c>
      <c r="Q33" s="209">
        <v>14</v>
      </c>
      <c r="R33" s="209">
        <v>77</v>
      </c>
      <c r="S33" s="209">
        <v>95</v>
      </c>
      <c r="T33" s="209">
        <v>68</v>
      </c>
      <c r="U33" s="209">
        <v>40</v>
      </c>
      <c r="V33" s="209">
        <v>6</v>
      </c>
    </row>
    <row r="34" spans="1:23" s="5" customFormat="1" ht="35.5" customHeight="1">
      <c r="B34" s="137" t="s">
        <v>35</v>
      </c>
      <c r="C34" s="36"/>
      <c r="D34" s="38" t="str">
        <f>D33</f>
        <v xml:space="preserve">OPTIC WHITE         </v>
      </c>
      <c r="E34" s="38"/>
      <c r="F34" s="39"/>
      <c r="G34" s="39">
        <f>ROUNDUP(G33*5%,0)</f>
        <v>1</v>
      </c>
      <c r="H34" s="39">
        <f t="shared" ref="H34:K34" si="14">ROUNDUP(H33*5%,0)</f>
        <v>4</v>
      </c>
      <c r="I34" s="39">
        <f>ROUNDUP(I33*5%,0)+1</f>
        <v>6</v>
      </c>
      <c r="J34" s="39">
        <f t="shared" si="14"/>
        <v>4</v>
      </c>
      <c r="K34" s="39">
        <f t="shared" si="14"/>
        <v>2</v>
      </c>
      <c r="L34" s="39">
        <f>ROUNDUP(L33*5%,0)</f>
        <v>1</v>
      </c>
      <c r="M34" s="39"/>
      <c r="N34" s="39"/>
      <c r="O34" s="39"/>
      <c r="P34" s="40">
        <f>SUM(G34:O34)</f>
        <v>18</v>
      </c>
    </row>
    <row r="35" spans="1:23" s="6" customFormat="1" ht="35.5" customHeight="1">
      <c r="B35" s="140" t="s">
        <v>36</v>
      </c>
      <c r="C35" s="140"/>
      <c r="D35" s="143" t="str">
        <f>D33</f>
        <v xml:space="preserve">OPTIC WHITE         </v>
      </c>
      <c r="E35" s="141"/>
      <c r="F35" s="142"/>
      <c r="G35" s="142">
        <f>G33+G34</f>
        <v>15</v>
      </c>
      <c r="H35" s="142">
        <f t="shared" ref="H35" si="15">H33+H34</f>
        <v>81</v>
      </c>
      <c r="I35" s="142">
        <f t="shared" ref="I35" si="16">I33+I34</f>
        <v>101</v>
      </c>
      <c r="J35" s="142">
        <f t="shared" ref="J35" si="17">J33+J34</f>
        <v>72</v>
      </c>
      <c r="K35" s="142">
        <f t="shared" ref="K35" si="18">K33+K34</f>
        <v>42</v>
      </c>
      <c r="L35" s="142">
        <f t="shared" ref="L35" si="19">L33+L34</f>
        <v>7</v>
      </c>
      <c r="M35" s="142"/>
      <c r="N35" s="142"/>
      <c r="O35" s="142"/>
      <c r="P35" s="142">
        <f>SUM(G35:O35)</f>
        <v>318</v>
      </c>
    </row>
    <row r="36" spans="1:23" s="5" customFormat="1" ht="34.5" customHeight="1">
      <c r="B36" s="12"/>
      <c r="C36" s="12"/>
      <c r="D36" s="12"/>
      <c r="E36" s="41"/>
      <c r="F36" s="41"/>
      <c r="G36" s="42"/>
      <c r="H36" s="41"/>
      <c r="I36" s="41"/>
      <c r="J36" s="41"/>
      <c r="K36" s="41"/>
      <c r="L36" s="41"/>
      <c r="M36" s="43"/>
      <c r="N36" s="44"/>
      <c r="O36" s="44"/>
      <c r="P36" s="45"/>
    </row>
    <row r="37" spans="1:23" s="46" customFormat="1" ht="42.75" customHeight="1">
      <c r="B37" s="128" t="s">
        <v>40</v>
      </c>
      <c r="C37" s="129"/>
      <c r="D37" s="128"/>
      <c r="E37" s="130"/>
      <c r="F37" s="131"/>
      <c r="G37" s="131">
        <f>SUM(G20,G25,G30,G35)</f>
        <v>58</v>
      </c>
      <c r="H37" s="131">
        <f t="shared" ref="H37:L37" si="20">SUM(H20,H25,H30,H35)</f>
        <v>324</v>
      </c>
      <c r="I37" s="131">
        <f t="shared" si="20"/>
        <v>404</v>
      </c>
      <c r="J37" s="131">
        <f t="shared" si="20"/>
        <v>288</v>
      </c>
      <c r="K37" s="131">
        <f t="shared" si="20"/>
        <v>172</v>
      </c>
      <c r="L37" s="131">
        <f t="shared" si="20"/>
        <v>28</v>
      </c>
      <c r="M37" s="131"/>
      <c r="N37" s="131"/>
      <c r="O37" s="131"/>
      <c r="P37" s="131">
        <f>SUM(P20,P25,P30,P35)</f>
        <v>1274</v>
      </c>
      <c r="Q37" s="6">
        <f>SUM(Q3:Q36)</f>
        <v>54</v>
      </c>
      <c r="R37" s="6">
        <f t="shared" ref="R37:V37" si="21">SUM(R3:R36)</f>
        <v>308</v>
      </c>
      <c r="S37" s="6">
        <f t="shared" si="21"/>
        <v>380</v>
      </c>
      <c r="T37" s="6">
        <f t="shared" si="21"/>
        <v>272</v>
      </c>
      <c r="U37" s="6">
        <f t="shared" si="21"/>
        <v>162</v>
      </c>
      <c r="V37" s="6">
        <f t="shared" si="21"/>
        <v>24</v>
      </c>
      <c r="W37" s="6">
        <f>SUM(Q37:V37)</f>
        <v>1200</v>
      </c>
    </row>
    <row r="38" spans="1:23" s="47" customFormat="1" ht="20.25" customHeight="1">
      <c r="B38" s="48"/>
      <c r="C38" s="48"/>
      <c r="D38" s="49"/>
      <c r="E38" s="50"/>
      <c r="F38" s="51"/>
      <c r="G38" s="52"/>
      <c r="H38" s="53"/>
      <c r="I38" s="53"/>
      <c r="J38" s="53"/>
      <c r="K38" s="53"/>
      <c r="L38" s="54"/>
      <c r="M38" s="55"/>
      <c r="N38" s="51"/>
      <c r="O38" s="51"/>
      <c r="P38" s="51"/>
    </row>
    <row r="39" spans="1:23" s="4" customFormat="1" ht="30.75" customHeight="1" thickBot="1">
      <c r="B39" s="132" t="s">
        <v>41</v>
      </c>
      <c r="C39" s="56"/>
      <c r="D39" s="56"/>
      <c r="E39" s="56"/>
      <c r="F39" s="57"/>
      <c r="G39" s="58"/>
      <c r="H39" s="57"/>
      <c r="I39" s="57"/>
      <c r="J39" s="57"/>
      <c r="K39" s="57"/>
      <c r="L39" s="57"/>
      <c r="N39" s="59"/>
      <c r="O39" s="59"/>
      <c r="P39" s="60"/>
    </row>
    <row r="40" spans="1:23" s="61" customFormat="1" ht="116.15" thickBot="1">
      <c r="A40" s="592" t="s">
        <v>42</v>
      </c>
      <c r="B40" s="593"/>
      <c r="C40" s="593"/>
      <c r="D40" s="122" t="s">
        <v>43</v>
      </c>
      <c r="E40" s="123" t="s">
        <v>44</v>
      </c>
      <c r="F40" s="122" t="s">
        <v>45</v>
      </c>
      <c r="G40" s="124" t="s">
        <v>46</v>
      </c>
      <c r="H40" s="124" t="s">
        <v>47</v>
      </c>
      <c r="I40" s="124" t="s">
        <v>48</v>
      </c>
      <c r="J40" s="124" t="s">
        <v>49</v>
      </c>
      <c r="K40" s="124" t="s">
        <v>126</v>
      </c>
      <c r="L40" s="124" t="s">
        <v>51</v>
      </c>
      <c r="M40" s="608" t="s">
        <v>52</v>
      </c>
      <c r="N40" s="609"/>
      <c r="O40" s="609"/>
      <c r="P40" s="610"/>
    </row>
    <row r="41" spans="1:23" s="14" customFormat="1" ht="46" customHeight="1">
      <c r="A41" s="457" t="str">
        <f>D18</f>
        <v xml:space="preserve">DARKEST BLACK       </v>
      </c>
      <c r="B41" s="458"/>
      <c r="C41" s="458"/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607"/>
    </row>
    <row r="42" spans="1:23" s="14" customFormat="1" ht="106" customHeight="1">
      <c r="A42" s="190">
        <v>1</v>
      </c>
      <c r="B42" s="427" t="str">
        <f>L11</f>
        <v>FRENCH TERRY 100% ORGANIC COTTON 430GSM</v>
      </c>
      <c r="C42" s="427"/>
      <c r="D42" s="145" t="s">
        <v>127</v>
      </c>
      <c r="E42" s="145" t="str">
        <f>A41</f>
        <v xml:space="preserve">DARKEST BLACK       </v>
      </c>
      <c r="F42" s="159" t="s">
        <v>28</v>
      </c>
      <c r="G42" s="166">
        <f>$P$20</f>
        <v>319</v>
      </c>
      <c r="H42" s="167">
        <v>0.84499999999999997</v>
      </c>
      <c r="I42" s="168">
        <f>G42*H42</f>
        <v>269.55500000000001</v>
      </c>
      <c r="J42" s="168">
        <f>I42*8.7%+(I42/25)*0.5</f>
        <v>28.842385</v>
      </c>
      <c r="K42" s="166">
        <v>0</v>
      </c>
      <c r="L42" s="189">
        <f t="shared" ref="L42:L43" si="22">ROUNDUP(SUM(I42:K42),0)</f>
        <v>299</v>
      </c>
      <c r="M42" s="455"/>
      <c r="N42" s="456"/>
      <c r="O42" s="456"/>
      <c r="P42" s="456"/>
    </row>
    <row r="43" spans="1:23" s="14" customFormat="1" ht="106" customHeight="1">
      <c r="A43" s="190">
        <v>2</v>
      </c>
      <c r="B43" s="427" t="s">
        <v>128</v>
      </c>
      <c r="C43" s="427"/>
      <c r="D43" s="145" t="s">
        <v>129</v>
      </c>
      <c r="E43" s="145" t="str">
        <f>E42</f>
        <v xml:space="preserve">DARKEST BLACK       </v>
      </c>
      <c r="F43" s="159" t="s">
        <v>28</v>
      </c>
      <c r="G43" s="166">
        <f>G42</f>
        <v>319</v>
      </c>
      <c r="H43" s="167">
        <v>0.02</v>
      </c>
      <c r="I43" s="168">
        <f t="shared" ref="I43" si="23">G43*H43</f>
        <v>6.38</v>
      </c>
      <c r="J43" s="168">
        <f>I43*3%+(I43/50)*0.5</f>
        <v>0.25519999999999998</v>
      </c>
      <c r="K43" s="166">
        <v>0</v>
      </c>
      <c r="L43" s="189">
        <f t="shared" si="22"/>
        <v>7</v>
      </c>
      <c r="M43" s="455"/>
      <c r="N43" s="456"/>
      <c r="O43" s="456"/>
      <c r="P43" s="456"/>
    </row>
    <row r="44" spans="1:23" s="14" customFormat="1" ht="106" customHeight="1">
      <c r="A44" s="190">
        <v>3</v>
      </c>
      <c r="B44" s="427" t="s">
        <v>130</v>
      </c>
      <c r="C44" s="427"/>
      <c r="D44" s="145" t="s">
        <v>131</v>
      </c>
      <c r="E44" s="145" t="str">
        <f>E43</f>
        <v xml:space="preserve">DARKEST BLACK       </v>
      </c>
      <c r="F44" s="159" t="s">
        <v>28</v>
      </c>
      <c r="G44" s="166">
        <f>G43</f>
        <v>319</v>
      </c>
      <c r="H44" s="167">
        <v>0.14000000000000001</v>
      </c>
      <c r="I44" s="168">
        <f>G44*H44</f>
        <v>44.660000000000004</v>
      </c>
      <c r="J44" s="168">
        <f>I44*0%+(I44/25)*0.5</f>
        <v>0.8932000000000001</v>
      </c>
      <c r="K44" s="166">
        <v>0</v>
      </c>
      <c r="L44" s="189">
        <f t="shared" ref="L44" si="24">ROUNDUP(SUM(I44:K44),0)</f>
        <v>46</v>
      </c>
      <c r="M44" s="455"/>
      <c r="N44" s="456"/>
      <c r="O44" s="456"/>
      <c r="P44" s="456"/>
    </row>
    <row r="45" spans="1:23" s="14" customFormat="1" ht="46" customHeight="1">
      <c r="A45" s="456" t="str">
        <f>D23</f>
        <v xml:space="preserve">HYPER LILAC         </v>
      </c>
      <c r="B45" s="456"/>
      <c r="C45" s="456"/>
      <c r="D45" s="456"/>
      <c r="E45" s="456"/>
      <c r="F45" s="456"/>
      <c r="G45" s="456"/>
      <c r="H45" s="456"/>
      <c r="I45" s="456"/>
      <c r="J45" s="456"/>
      <c r="K45" s="456"/>
      <c r="L45" s="456"/>
      <c r="M45" s="456"/>
      <c r="N45" s="456"/>
      <c r="O45" s="456"/>
      <c r="P45" s="456"/>
    </row>
    <row r="46" spans="1:23" s="14" customFormat="1" ht="106" customHeight="1">
      <c r="A46" s="190">
        <v>1</v>
      </c>
      <c r="B46" s="427" t="str">
        <f>L11</f>
        <v>FRENCH TERRY 100% ORGANIC COTTON 430GSM</v>
      </c>
      <c r="C46" s="427"/>
      <c r="D46" s="145" t="s">
        <v>127</v>
      </c>
      <c r="E46" s="145" t="str">
        <f>A45</f>
        <v xml:space="preserve">HYPER LILAC         </v>
      </c>
      <c r="F46" s="159" t="s">
        <v>28</v>
      </c>
      <c r="G46" s="166">
        <f>$P$25</f>
        <v>318</v>
      </c>
      <c r="H46" s="167">
        <v>0.84499999999999997</v>
      </c>
      <c r="I46" s="168">
        <f>G46*H46</f>
        <v>268.70999999999998</v>
      </c>
      <c r="J46" s="168">
        <f>I46*8.7%+(I46/25)*0.5</f>
        <v>28.751969999999996</v>
      </c>
      <c r="K46" s="166">
        <v>0</v>
      </c>
      <c r="L46" s="189">
        <f t="shared" ref="L46:L47" si="25">ROUNDUP(SUM(I46:K46),0)</f>
        <v>298</v>
      </c>
      <c r="M46" s="455"/>
      <c r="N46" s="456"/>
      <c r="O46" s="456"/>
      <c r="P46" s="456"/>
    </row>
    <row r="47" spans="1:23" s="14" customFormat="1" ht="106" customHeight="1">
      <c r="A47" s="190">
        <v>2</v>
      </c>
      <c r="B47" s="427" t="s">
        <v>128</v>
      </c>
      <c r="C47" s="427"/>
      <c r="D47" s="145" t="s">
        <v>129</v>
      </c>
      <c r="E47" s="145" t="str">
        <f>E46</f>
        <v xml:space="preserve">HYPER LILAC         </v>
      </c>
      <c r="F47" s="159" t="s">
        <v>28</v>
      </c>
      <c r="G47" s="166">
        <f>G46</f>
        <v>318</v>
      </c>
      <c r="H47" s="167">
        <v>0.02</v>
      </c>
      <c r="I47" s="168">
        <f t="shared" ref="I47" si="26">G47*H47</f>
        <v>6.36</v>
      </c>
      <c r="J47" s="168">
        <f>I47*3%+(I47/50)*0.5</f>
        <v>0.25440000000000002</v>
      </c>
      <c r="K47" s="166">
        <v>0</v>
      </c>
      <c r="L47" s="189">
        <f t="shared" si="25"/>
        <v>7</v>
      </c>
      <c r="M47" s="455"/>
      <c r="N47" s="456"/>
      <c r="O47" s="456"/>
      <c r="P47" s="456"/>
    </row>
    <row r="48" spans="1:23" s="14" customFormat="1" ht="106" customHeight="1">
      <c r="A48" s="190">
        <v>3</v>
      </c>
      <c r="B48" s="427" t="s">
        <v>130</v>
      </c>
      <c r="C48" s="427"/>
      <c r="D48" s="145" t="s">
        <v>131</v>
      </c>
      <c r="E48" s="145" t="str">
        <f>E47</f>
        <v xml:space="preserve">HYPER LILAC         </v>
      </c>
      <c r="F48" s="159" t="s">
        <v>28</v>
      </c>
      <c r="G48" s="166">
        <f>G47</f>
        <v>318</v>
      </c>
      <c r="H48" s="167">
        <v>0.14000000000000001</v>
      </c>
      <c r="I48" s="168">
        <f>G48*H48</f>
        <v>44.52</v>
      </c>
      <c r="J48" s="168">
        <f>I48*0%+(I48/25)*0.5</f>
        <v>0.89040000000000008</v>
      </c>
      <c r="K48" s="166">
        <v>0</v>
      </c>
      <c r="L48" s="189">
        <f t="shared" ref="L48" si="27">ROUNDUP(SUM(I48:K48),0)</f>
        <v>46</v>
      </c>
      <c r="M48" s="455"/>
      <c r="N48" s="456"/>
      <c r="O48" s="456"/>
      <c r="P48" s="456"/>
    </row>
    <row r="49" spans="1:16" s="14" customFormat="1" ht="46" customHeight="1">
      <c r="A49" s="456" t="str">
        <f>D28</f>
        <v xml:space="preserve">ATOMIC BLASTER      </v>
      </c>
      <c r="B49" s="456"/>
      <c r="C49" s="456"/>
      <c r="D49" s="456"/>
      <c r="E49" s="456"/>
      <c r="F49" s="456"/>
      <c r="G49" s="456"/>
      <c r="H49" s="456"/>
      <c r="I49" s="456"/>
      <c r="J49" s="456"/>
      <c r="K49" s="456"/>
      <c r="L49" s="456"/>
      <c r="M49" s="456"/>
      <c r="N49" s="456"/>
      <c r="O49" s="456"/>
      <c r="P49" s="456"/>
    </row>
    <row r="50" spans="1:16" s="14" customFormat="1" ht="106" customHeight="1">
      <c r="A50" s="190">
        <v>1</v>
      </c>
      <c r="B50" s="427" t="str">
        <f>L11</f>
        <v>FRENCH TERRY 100% ORGANIC COTTON 430GSM</v>
      </c>
      <c r="C50" s="427"/>
      <c r="D50" s="145" t="s">
        <v>127</v>
      </c>
      <c r="E50" s="145" t="str">
        <f>A49</f>
        <v xml:space="preserve">ATOMIC BLASTER      </v>
      </c>
      <c r="F50" s="159" t="s">
        <v>28</v>
      </c>
      <c r="G50" s="166">
        <f>$P$30</f>
        <v>319</v>
      </c>
      <c r="H50" s="167">
        <v>0.84499999999999997</v>
      </c>
      <c r="I50" s="168">
        <f>G50*H50</f>
        <v>269.55500000000001</v>
      </c>
      <c r="J50" s="168">
        <f>I50*8.7%+(I50/25)*0.5</f>
        <v>28.842385</v>
      </c>
      <c r="K50" s="166">
        <v>0</v>
      </c>
      <c r="L50" s="189">
        <f t="shared" ref="L50:L51" si="28">ROUNDUP(SUM(I50:K50),0)</f>
        <v>299</v>
      </c>
      <c r="M50" s="455"/>
      <c r="N50" s="456"/>
      <c r="O50" s="456"/>
      <c r="P50" s="456"/>
    </row>
    <row r="51" spans="1:16" s="14" customFormat="1" ht="106" customHeight="1">
      <c r="A51" s="190">
        <v>2</v>
      </c>
      <c r="B51" s="427" t="s">
        <v>128</v>
      </c>
      <c r="C51" s="427"/>
      <c r="D51" s="145" t="s">
        <v>129</v>
      </c>
      <c r="E51" s="145" t="str">
        <f>E50</f>
        <v xml:space="preserve">ATOMIC BLASTER      </v>
      </c>
      <c r="F51" s="159" t="s">
        <v>28</v>
      </c>
      <c r="G51" s="166">
        <f>G50</f>
        <v>319</v>
      </c>
      <c r="H51" s="167">
        <v>0.02</v>
      </c>
      <c r="I51" s="168">
        <f t="shared" ref="I51" si="29">G51*H51</f>
        <v>6.38</v>
      </c>
      <c r="J51" s="168">
        <f>I51*3%+(I51/50)*0.5</f>
        <v>0.25519999999999998</v>
      </c>
      <c r="K51" s="166">
        <v>0</v>
      </c>
      <c r="L51" s="189">
        <f t="shared" si="28"/>
        <v>7</v>
      </c>
      <c r="M51" s="455"/>
      <c r="N51" s="456"/>
      <c r="O51" s="456"/>
      <c r="P51" s="456"/>
    </row>
    <row r="52" spans="1:16" s="14" customFormat="1" ht="106" customHeight="1">
      <c r="A52" s="190">
        <v>3</v>
      </c>
      <c r="B52" s="427" t="s">
        <v>130</v>
      </c>
      <c r="C52" s="427"/>
      <c r="D52" s="145" t="s">
        <v>131</v>
      </c>
      <c r="E52" s="145" t="str">
        <f>E51</f>
        <v xml:space="preserve">ATOMIC BLASTER      </v>
      </c>
      <c r="F52" s="159" t="s">
        <v>28</v>
      </c>
      <c r="G52" s="166">
        <f>G51</f>
        <v>319</v>
      </c>
      <c r="H52" s="167">
        <v>0.14000000000000001</v>
      </c>
      <c r="I52" s="168">
        <f>G52*H52</f>
        <v>44.660000000000004</v>
      </c>
      <c r="J52" s="168">
        <f>I52*0%+(I52/25)*0.5</f>
        <v>0.8932000000000001</v>
      </c>
      <c r="K52" s="166">
        <v>0</v>
      </c>
      <c r="L52" s="189">
        <f t="shared" ref="L52" si="30">ROUNDUP(SUM(I52:K52),0)</f>
        <v>46</v>
      </c>
      <c r="M52" s="455"/>
      <c r="N52" s="456"/>
      <c r="O52" s="456"/>
      <c r="P52" s="456"/>
    </row>
    <row r="53" spans="1:16" s="14" customFormat="1" ht="46" customHeight="1">
      <c r="A53" s="456" t="str">
        <f>D33</f>
        <v xml:space="preserve">OPTIC WHITE         </v>
      </c>
      <c r="B53" s="456"/>
      <c r="C53" s="456"/>
      <c r="D53" s="456"/>
      <c r="E53" s="456"/>
      <c r="F53" s="456"/>
      <c r="G53" s="456"/>
      <c r="H53" s="456"/>
      <c r="I53" s="456"/>
      <c r="J53" s="456"/>
      <c r="K53" s="456"/>
      <c r="L53" s="456"/>
      <c r="M53" s="456"/>
      <c r="N53" s="456"/>
      <c r="O53" s="456"/>
      <c r="P53" s="456"/>
    </row>
    <row r="54" spans="1:16" s="14" customFormat="1" ht="106" customHeight="1">
      <c r="A54" s="190">
        <v>1</v>
      </c>
      <c r="B54" s="427" t="str">
        <f>L11</f>
        <v>FRENCH TERRY 100% ORGANIC COTTON 430GSM</v>
      </c>
      <c r="C54" s="427"/>
      <c r="D54" s="145" t="s">
        <v>127</v>
      </c>
      <c r="E54" s="145" t="str">
        <f>A53</f>
        <v xml:space="preserve">OPTIC WHITE         </v>
      </c>
      <c r="F54" s="159" t="s">
        <v>28</v>
      </c>
      <c r="G54" s="166">
        <f>$P$35</f>
        <v>318</v>
      </c>
      <c r="H54" s="167">
        <v>0.84499999999999997</v>
      </c>
      <c r="I54" s="168">
        <f>G54*H54</f>
        <v>268.70999999999998</v>
      </c>
      <c r="J54" s="168">
        <f>I54*8.7%+(I54/25)*0.5</f>
        <v>28.751969999999996</v>
      </c>
      <c r="K54" s="166">
        <v>0</v>
      </c>
      <c r="L54" s="189">
        <f t="shared" ref="L54:L55" si="31">ROUNDUP(SUM(I54:K54),0)</f>
        <v>298</v>
      </c>
      <c r="M54" s="455"/>
      <c r="N54" s="456"/>
      <c r="O54" s="456"/>
      <c r="P54" s="456"/>
    </row>
    <row r="55" spans="1:16" s="14" customFormat="1" ht="106" customHeight="1">
      <c r="A55" s="190">
        <v>2</v>
      </c>
      <c r="B55" s="427" t="s">
        <v>128</v>
      </c>
      <c r="C55" s="427"/>
      <c r="D55" s="145" t="s">
        <v>129</v>
      </c>
      <c r="E55" s="145" t="str">
        <f>E54</f>
        <v xml:space="preserve">OPTIC WHITE         </v>
      </c>
      <c r="F55" s="159" t="s">
        <v>28</v>
      </c>
      <c r="G55" s="166">
        <f>G54</f>
        <v>318</v>
      </c>
      <c r="H55" s="167">
        <v>0.02</v>
      </c>
      <c r="I55" s="168">
        <f t="shared" ref="I55" si="32">G55*H55</f>
        <v>6.36</v>
      </c>
      <c r="J55" s="168">
        <f>I55*3%+(I55/50)*0.5</f>
        <v>0.25440000000000002</v>
      </c>
      <c r="K55" s="166">
        <v>0</v>
      </c>
      <c r="L55" s="189">
        <f t="shared" si="31"/>
        <v>7</v>
      </c>
      <c r="M55" s="455"/>
      <c r="N55" s="456"/>
      <c r="O55" s="456"/>
      <c r="P55" s="456"/>
    </row>
    <row r="56" spans="1:16" s="14" customFormat="1" ht="106" customHeight="1">
      <c r="A56" s="190">
        <v>3</v>
      </c>
      <c r="B56" s="427" t="s">
        <v>130</v>
      </c>
      <c r="C56" s="427"/>
      <c r="D56" s="145" t="s">
        <v>131</v>
      </c>
      <c r="E56" s="145" t="str">
        <f>E55</f>
        <v xml:space="preserve">OPTIC WHITE         </v>
      </c>
      <c r="F56" s="159" t="s">
        <v>28</v>
      </c>
      <c r="G56" s="166">
        <f>G55</f>
        <v>318</v>
      </c>
      <c r="H56" s="167">
        <v>0.14000000000000001</v>
      </c>
      <c r="I56" s="168">
        <f>G56*H56</f>
        <v>44.52</v>
      </c>
      <c r="J56" s="168">
        <f>I56*0%+(I56/25)*0.5</f>
        <v>0.89040000000000008</v>
      </c>
      <c r="K56" s="166">
        <v>0</v>
      </c>
      <c r="L56" s="189">
        <f t="shared" ref="L56" si="33">ROUNDUP(SUM(I56:K56),0)</f>
        <v>46</v>
      </c>
      <c r="M56" s="455"/>
      <c r="N56" s="456"/>
      <c r="O56" s="456"/>
      <c r="P56" s="456"/>
    </row>
    <row r="57" spans="1:16" s="62" customFormat="1" ht="20.149999999999999" customHeight="1">
      <c r="A57" s="59"/>
      <c r="B57" s="59"/>
      <c r="C57" s="59"/>
      <c r="D57" s="59"/>
      <c r="E57" s="59"/>
      <c r="F57" s="59"/>
      <c r="G57" s="63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4" customFormat="1" ht="33" customHeight="1" thickBot="1">
      <c r="B58" s="132" t="s">
        <v>57</v>
      </c>
      <c r="C58" s="65"/>
      <c r="D58" s="65"/>
      <c r="E58" s="65"/>
      <c r="G58" s="66"/>
      <c r="P58" s="67"/>
    </row>
    <row r="59" spans="1:16" s="78" customFormat="1" ht="92.6">
      <c r="A59" s="611" t="s">
        <v>58</v>
      </c>
      <c r="B59" s="612"/>
      <c r="C59" s="612"/>
      <c r="D59" s="612"/>
      <c r="E59" s="613"/>
      <c r="F59" s="125" t="s">
        <v>59</v>
      </c>
      <c r="G59" s="125" t="s">
        <v>60</v>
      </c>
      <c r="H59" s="589" t="s">
        <v>61</v>
      </c>
      <c r="I59" s="590"/>
      <c r="J59" s="126" t="s">
        <v>45</v>
      </c>
      <c r="K59" s="125" t="s">
        <v>62</v>
      </c>
      <c r="L59" s="125" t="s">
        <v>63</v>
      </c>
      <c r="M59" s="127" t="s">
        <v>64</v>
      </c>
      <c r="N59" s="127" t="s">
        <v>65</v>
      </c>
      <c r="O59" s="127" t="s">
        <v>66</v>
      </c>
      <c r="P59" s="127" t="s">
        <v>67</v>
      </c>
    </row>
    <row r="60" spans="1:16" s="71" customFormat="1" ht="96.65" customHeight="1">
      <c r="A60" s="145">
        <v>1</v>
      </c>
      <c r="B60" s="486" t="s">
        <v>68</v>
      </c>
      <c r="C60" s="487"/>
      <c r="D60" s="487"/>
      <c r="E60" s="488"/>
      <c r="F60" s="169" t="str">
        <f>$A$41</f>
        <v xml:space="preserve">DARKEST BLACK       </v>
      </c>
      <c r="G60" s="203"/>
      <c r="H60" s="406" t="str">
        <f>$A$41</f>
        <v xml:space="preserve">DARKEST BLACK       </v>
      </c>
      <c r="I60" s="407"/>
      <c r="J60" s="159" t="s">
        <v>69</v>
      </c>
      <c r="K60" s="159">
        <f>$P$20</f>
        <v>319</v>
      </c>
      <c r="L60" s="155">
        <f>212/4500</f>
        <v>4.7111111111111111E-2</v>
      </c>
      <c r="M60" s="156">
        <f t="shared" ref="M60:M63" si="34">K60*L60</f>
        <v>15.028444444444444</v>
      </c>
      <c r="N60" s="156"/>
      <c r="O60" s="157">
        <f t="shared" ref="O60:O63" si="35">ROUNDUP(SUM(M60:N60),0)</f>
        <v>16</v>
      </c>
      <c r="P60" s="585"/>
    </row>
    <row r="61" spans="1:16" s="71" customFormat="1" ht="96.65" customHeight="1">
      <c r="A61" s="145">
        <v>1</v>
      </c>
      <c r="B61" s="486" t="s">
        <v>68</v>
      </c>
      <c r="C61" s="487"/>
      <c r="D61" s="487"/>
      <c r="E61" s="488"/>
      <c r="F61" s="169" t="str">
        <f>$A$45</f>
        <v xml:space="preserve">HYPER LILAC         </v>
      </c>
      <c r="G61" s="203"/>
      <c r="H61" s="406" t="str">
        <f>$A$45</f>
        <v xml:space="preserve">HYPER LILAC         </v>
      </c>
      <c r="I61" s="407"/>
      <c r="J61" s="159" t="s">
        <v>69</v>
      </c>
      <c r="K61" s="159">
        <f>$P$25</f>
        <v>318</v>
      </c>
      <c r="L61" s="155">
        <f t="shared" ref="L61:L63" si="36">212/4500</f>
        <v>4.7111111111111111E-2</v>
      </c>
      <c r="M61" s="156">
        <f t="shared" si="34"/>
        <v>14.981333333333334</v>
      </c>
      <c r="N61" s="156"/>
      <c r="O61" s="157">
        <f t="shared" si="35"/>
        <v>15</v>
      </c>
      <c r="P61" s="586"/>
    </row>
    <row r="62" spans="1:16" s="71" customFormat="1" ht="96.65" customHeight="1">
      <c r="A62" s="145">
        <v>1</v>
      </c>
      <c r="B62" s="486" t="s">
        <v>68</v>
      </c>
      <c r="C62" s="487"/>
      <c r="D62" s="487"/>
      <c r="E62" s="488"/>
      <c r="F62" s="169" t="str">
        <f>$D$28</f>
        <v xml:space="preserve">ATOMIC BLASTER      </v>
      </c>
      <c r="G62" s="203"/>
      <c r="H62" s="406" t="str">
        <f>$A$49</f>
        <v xml:space="preserve">ATOMIC BLASTER      </v>
      </c>
      <c r="I62" s="407"/>
      <c r="J62" s="159" t="s">
        <v>69</v>
      </c>
      <c r="K62" s="159">
        <f>$P$30</f>
        <v>319</v>
      </c>
      <c r="L62" s="155">
        <f t="shared" si="36"/>
        <v>4.7111111111111111E-2</v>
      </c>
      <c r="M62" s="156">
        <f t="shared" si="34"/>
        <v>15.028444444444444</v>
      </c>
      <c r="N62" s="156"/>
      <c r="O62" s="157">
        <f t="shared" si="35"/>
        <v>16</v>
      </c>
      <c r="P62" s="586"/>
    </row>
    <row r="63" spans="1:16" s="71" customFormat="1" ht="96.65" customHeight="1">
      <c r="A63" s="145">
        <v>1</v>
      </c>
      <c r="B63" s="486" t="s">
        <v>68</v>
      </c>
      <c r="C63" s="487"/>
      <c r="D63" s="487"/>
      <c r="E63" s="488"/>
      <c r="F63" s="169" t="str">
        <f>$E$54</f>
        <v xml:space="preserve">OPTIC WHITE         </v>
      </c>
      <c r="G63" s="203"/>
      <c r="H63" s="406" t="str">
        <f>$A$53</f>
        <v xml:space="preserve">OPTIC WHITE         </v>
      </c>
      <c r="I63" s="407"/>
      <c r="J63" s="159" t="s">
        <v>69</v>
      </c>
      <c r="K63" s="159">
        <f>$P$35</f>
        <v>318</v>
      </c>
      <c r="L63" s="155">
        <f t="shared" si="36"/>
        <v>4.7111111111111111E-2</v>
      </c>
      <c r="M63" s="156">
        <f t="shared" si="34"/>
        <v>14.981333333333334</v>
      </c>
      <c r="N63" s="156"/>
      <c r="O63" s="157">
        <f t="shared" si="35"/>
        <v>15</v>
      </c>
      <c r="P63" s="587"/>
    </row>
    <row r="64" spans="1:16" s="71" customFormat="1" ht="71.5" customHeight="1">
      <c r="A64" s="145">
        <v>2</v>
      </c>
      <c r="B64" s="486" t="s">
        <v>132</v>
      </c>
      <c r="C64" s="487"/>
      <c r="D64" s="487"/>
      <c r="E64" s="488"/>
      <c r="F64" s="210" t="s">
        <v>133</v>
      </c>
      <c r="G64" s="584" t="s">
        <v>134</v>
      </c>
      <c r="H64" s="569" t="str">
        <f>$A$41</f>
        <v xml:space="preserve">DARKEST BLACK       </v>
      </c>
      <c r="I64" s="569"/>
      <c r="J64" s="159" t="s">
        <v>70</v>
      </c>
      <c r="K64" s="159">
        <f>$P$20</f>
        <v>319</v>
      </c>
      <c r="L64" s="155">
        <v>1</v>
      </c>
      <c r="M64" s="156">
        <f t="shared" ref="M64:M80" si="37">K64*L64</f>
        <v>319</v>
      </c>
      <c r="N64" s="156"/>
      <c r="O64" s="157">
        <f t="shared" ref="O64:O80" si="38">SUM(M64:N64)</f>
        <v>319</v>
      </c>
      <c r="P64" s="580"/>
    </row>
    <row r="65" spans="1:16" s="71" customFormat="1" ht="71.5" customHeight="1">
      <c r="A65" s="145">
        <v>2</v>
      </c>
      <c r="B65" s="486" t="s">
        <v>132</v>
      </c>
      <c r="C65" s="487"/>
      <c r="D65" s="487"/>
      <c r="E65" s="488"/>
      <c r="F65" s="210" t="s">
        <v>133</v>
      </c>
      <c r="G65" s="584"/>
      <c r="H65" s="569" t="str">
        <f>$A$45</f>
        <v xml:space="preserve">HYPER LILAC         </v>
      </c>
      <c r="I65" s="569"/>
      <c r="J65" s="159" t="s">
        <v>70</v>
      </c>
      <c r="K65" s="159">
        <f>$P$25</f>
        <v>318</v>
      </c>
      <c r="L65" s="155">
        <v>1</v>
      </c>
      <c r="M65" s="156">
        <f t="shared" si="37"/>
        <v>318</v>
      </c>
      <c r="N65" s="156"/>
      <c r="O65" s="157">
        <f t="shared" ref="O65:O66" si="39">SUM(M65:N65)</f>
        <v>318</v>
      </c>
      <c r="P65" s="580"/>
    </row>
    <row r="66" spans="1:16" s="71" customFormat="1" ht="74.150000000000006" customHeight="1">
      <c r="A66" s="145">
        <v>2</v>
      </c>
      <c r="B66" s="486" t="s">
        <v>132</v>
      </c>
      <c r="C66" s="487"/>
      <c r="D66" s="487"/>
      <c r="E66" s="488"/>
      <c r="F66" s="210" t="s">
        <v>133</v>
      </c>
      <c r="G66" s="584"/>
      <c r="H66" s="569" t="str">
        <f>$A$49</f>
        <v xml:space="preserve">ATOMIC BLASTER      </v>
      </c>
      <c r="I66" s="569"/>
      <c r="J66" s="159" t="s">
        <v>70</v>
      </c>
      <c r="K66" s="159">
        <f>$P$30</f>
        <v>319</v>
      </c>
      <c r="L66" s="155">
        <v>1</v>
      </c>
      <c r="M66" s="156">
        <f t="shared" si="37"/>
        <v>319</v>
      </c>
      <c r="N66" s="156"/>
      <c r="O66" s="157">
        <f t="shared" si="39"/>
        <v>319</v>
      </c>
      <c r="P66" s="580"/>
    </row>
    <row r="67" spans="1:16" s="71" customFormat="1" ht="74.150000000000006" customHeight="1">
      <c r="A67" s="145">
        <v>2</v>
      </c>
      <c r="B67" s="486" t="s">
        <v>132</v>
      </c>
      <c r="C67" s="487"/>
      <c r="D67" s="487"/>
      <c r="E67" s="488"/>
      <c r="F67" s="210" t="s">
        <v>133</v>
      </c>
      <c r="G67" s="584"/>
      <c r="H67" s="569" t="str">
        <f>$A$53</f>
        <v xml:space="preserve">OPTIC WHITE         </v>
      </c>
      <c r="I67" s="569"/>
      <c r="J67" s="159" t="s">
        <v>70</v>
      </c>
      <c r="K67" s="159">
        <f>$P$35</f>
        <v>318</v>
      </c>
      <c r="L67" s="155">
        <v>1</v>
      </c>
      <c r="M67" s="156">
        <f t="shared" ref="M67" si="40">K67*L67</f>
        <v>318</v>
      </c>
      <c r="N67" s="156"/>
      <c r="O67" s="157">
        <f t="shared" ref="O67" si="41">SUM(M67:N67)</f>
        <v>318</v>
      </c>
      <c r="P67" s="580"/>
    </row>
    <row r="68" spans="1:16" s="71" customFormat="1" ht="70" customHeight="1">
      <c r="A68" s="145">
        <v>3</v>
      </c>
      <c r="B68" s="486" t="s">
        <v>135</v>
      </c>
      <c r="C68" s="487"/>
      <c r="D68" s="487"/>
      <c r="E68" s="488"/>
      <c r="F68" s="210" t="s">
        <v>136</v>
      </c>
      <c r="G68" s="204"/>
      <c r="H68" s="569" t="str">
        <f>$A$41</f>
        <v xml:space="preserve">DARKEST BLACK       </v>
      </c>
      <c r="I68" s="569"/>
      <c r="J68" s="159" t="s">
        <v>70</v>
      </c>
      <c r="K68" s="159">
        <f>$P$20</f>
        <v>319</v>
      </c>
      <c r="L68" s="155">
        <v>1</v>
      </c>
      <c r="M68" s="156">
        <f t="shared" si="37"/>
        <v>319</v>
      </c>
      <c r="N68" s="156"/>
      <c r="O68" s="157">
        <f t="shared" si="38"/>
        <v>319</v>
      </c>
      <c r="P68" s="580" t="s">
        <v>137</v>
      </c>
    </row>
    <row r="69" spans="1:16" s="71" customFormat="1" ht="70" customHeight="1">
      <c r="A69" s="145">
        <v>3</v>
      </c>
      <c r="B69" s="486" t="s">
        <v>135</v>
      </c>
      <c r="C69" s="487"/>
      <c r="D69" s="487"/>
      <c r="E69" s="488"/>
      <c r="F69" s="210" t="s">
        <v>136</v>
      </c>
      <c r="G69" s="204"/>
      <c r="H69" s="569" t="str">
        <f>$A$45</f>
        <v xml:space="preserve">HYPER LILAC         </v>
      </c>
      <c r="I69" s="569"/>
      <c r="J69" s="159" t="s">
        <v>70</v>
      </c>
      <c r="K69" s="159">
        <f>$P$25</f>
        <v>318</v>
      </c>
      <c r="L69" s="155">
        <v>1</v>
      </c>
      <c r="M69" s="156">
        <f t="shared" si="37"/>
        <v>318</v>
      </c>
      <c r="N69" s="156"/>
      <c r="O69" s="157">
        <f t="shared" ref="O69:O71" si="42">SUM(M69:N69)</f>
        <v>318</v>
      </c>
      <c r="P69" s="580"/>
    </row>
    <row r="70" spans="1:16" s="71" customFormat="1" ht="70" customHeight="1">
      <c r="A70" s="145">
        <v>3</v>
      </c>
      <c r="B70" s="486" t="s">
        <v>135</v>
      </c>
      <c r="C70" s="487"/>
      <c r="D70" s="487"/>
      <c r="E70" s="488"/>
      <c r="F70" s="210" t="s">
        <v>136</v>
      </c>
      <c r="G70" s="203"/>
      <c r="H70" s="569" t="str">
        <f>$A$49</f>
        <v xml:space="preserve">ATOMIC BLASTER      </v>
      </c>
      <c r="I70" s="569"/>
      <c r="J70" s="159" t="s">
        <v>70</v>
      </c>
      <c r="K70" s="159">
        <f>$P$30</f>
        <v>319</v>
      </c>
      <c r="L70" s="155">
        <v>1</v>
      </c>
      <c r="M70" s="156">
        <f t="shared" ref="M70:M71" si="43">K70*L70</f>
        <v>319</v>
      </c>
      <c r="N70" s="156"/>
      <c r="O70" s="157">
        <f t="shared" si="42"/>
        <v>319</v>
      </c>
      <c r="P70" s="580"/>
    </row>
    <row r="71" spans="1:16" s="71" customFormat="1" ht="70" customHeight="1">
      <c r="A71" s="145">
        <v>3</v>
      </c>
      <c r="B71" s="486" t="s">
        <v>135</v>
      </c>
      <c r="C71" s="487"/>
      <c r="D71" s="487"/>
      <c r="E71" s="488"/>
      <c r="F71" s="210" t="s">
        <v>136</v>
      </c>
      <c r="G71" s="204"/>
      <c r="H71" s="569" t="str">
        <f>$A$53</f>
        <v xml:space="preserve">OPTIC WHITE         </v>
      </c>
      <c r="I71" s="569"/>
      <c r="J71" s="159" t="s">
        <v>70</v>
      </c>
      <c r="K71" s="159">
        <f>$P$35</f>
        <v>318</v>
      </c>
      <c r="L71" s="155">
        <v>1</v>
      </c>
      <c r="M71" s="156">
        <f t="shared" si="43"/>
        <v>318</v>
      </c>
      <c r="N71" s="156"/>
      <c r="O71" s="157">
        <f t="shared" si="42"/>
        <v>318</v>
      </c>
      <c r="P71" s="580"/>
    </row>
    <row r="72" spans="1:16" s="173" customFormat="1" ht="68.5" customHeight="1">
      <c r="A72" s="145">
        <v>4</v>
      </c>
      <c r="B72" s="621" t="s">
        <v>138</v>
      </c>
      <c r="C72" s="622"/>
      <c r="D72" s="622"/>
      <c r="E72" s="623"/>
      <c r="F72" s="210" t="s">
        <v>139</v>
      </c>
      <c r="G72" s="584"/>
      <c r="H72" s="569" t="str">
        <f>$A$41</f>
        <v xml:space="preserve">DARKEST BLACK       </v>
      </c>
      <c r="I72" s="569"/>
      <c r="J72" s="170" t="s">
        <v>70</v>
      </c>
      <c r="K72" s="159">
        <f>$P$20</f>
        <v>319</v>
      </c>
      <c r="L72" s="191">
        <v>1</v>
      </c>
      <c r="M72" s="171">
        <f t="shared" ref="M72:M73" si="44">K72*L72</f>
        <v>319</v>
      </c>
      <c r="N72" s="171"/>
      <c r="O72" s="172">
        <f t="shared" ref="O72:O73" si="45">SUM(M72:N72)</f>
        <v>319</v>
      </c>
      <c r="P72" s="580" t="s">
        <v>137</v>
      </c>
    </row>
    <row r="73" spans="1:16" s="173" customFormat="1" ht="68.5" customHeight="1">
      <c r="A73" s="145">
        <v>4</v>
      </c>
      <c r="B73" s="621" t="s">
        <v>138</v>
      </c>
      <c r="C73" s="622"/>
      <c r="D73" s="622"/>
      <c r="E73" s="623"/>
      <c r="F73" s="210" t="s">
        <v>139</v>
      </c>
      <c r="G73" s="584"/>
      <c r="H73" s="569" t="str">
        <f>$A$45</f>
        <v xml:space="preserve">HYPER LILAC         </v>
      </c>
      <c r="I73" s="569"/>
      <c r="J73" s="170" t="s">
        <v>70</v>
      </c>
      <c r="K73" s="159">
        <f>$P$25</f>
        <v>318</v>
      </c>
      <c r="L73" s="191">
        <v>1</v>
      </c>
      <c r="M73" s="171">
        <f t="shared" si="44"/>
        <v>318</v>
      </c>
      <c r="N73" s="171"/>
      <c r="O73" s="172">
        <f t="shared" si="45"/>
        <v>318</v>
      </c>
      <c r="P73" s="580"/>
    </row>
    <row r="74" spans="1:16" s="173" customFormat="1" ht="72" customHeight="1">
      <c r="A74" s="145">
        <v>4</v>
      </c>
      <c r="B74" s="621" t="s">
        <v>138</v>
      </c>
      <c r="C74" s="622"/>
      <c r="D74" s="622"/>
      <c r="E74" s="623"/>
      <c r="F74" s="210" t="s">
        <v>139</v>
      </c>
      <c r="G74" s="584"/>
      <c r="H74" s="569" t="str">
        <f>$A$49</f>
        <v xml:space="preserve">ATOMIC BLASTER      </v>
      </c>
      <c r="I74" s="569"/>
      <c r="J74" s="170" t="s">
        <v>70</v>
      </c>
      <c r="K74" s="159">
        <f>$P$30</f>
        <v>319</v>
      </c>
      <c r="L74" s="191">
        <v>1</v>
      </c>
      <c r="M74" s="171">
        <f t="shared" si="37"/>
        <v>319</v>
      </c>
      <c r="N74" s="171"/>
      <c r="O74" s="172">
        <f t="shared" ref="O74:O75" si="46">SUM(M74:N74)</f>
        <v>319</v>
      </c>
      <c r="P74" s="580"/>
    </row>
    <row r="75" spans="1:16" s="173" customFormat="1" ht="72" customHeight="1">
      <c r="A75" s="145">
        <v>4</v>
      </c>
      <c r="B75" s="621" t="s">
        <v>138</v>
      </c>
      <c r="C75" s="622"/>
      <c r="D75" s="622"/>
      <c r="E75" s="623"/>
      <c r="F75" s="210" t="s">
        <v>139</v>
      </c>
      <c r="G75" s="584"/>
      <c r="H75" s="569" t="str">
        <f>$A$53</f>
        <v xml:space="preserve">OPTIC WHITE         </v>
      </c>
      <c r="I75" s="569"/>
      <c r="J75" s="170" t="s">
        <v>70</v>
      </c>
      <c r="K75" s="159">
        <f>$P$35</f>
        <v>318</v>
      </c>
      <c r="L75" s="191">
        <v>1</v>
      </c>
      <c r="M75" s="171">
        <f t="shared" ref="M75" si="47">K75*L75</f>
        <v>318</v>
      </c>
      <c r="N75" s="171"/>
      <c r="O75" s="172">
        <f t="shared" si="46"/>
        <v>318</v>
      </c>
      <c r="P75" s="580"/>
    </row>
    <row r="76" spans="1:16" s="173" customFormat="1" ht="51" customHeight="1">
      <c r="A76" s="145">
        <v>5</v>
      </c>
      <c r="B76" s="621" t="s">
        <v>140</v>
      </c>
      <c r="C76" s="622"/>
      <c r="D76" s="622"/>
      <c r="E76" s="623"/>
      <c r="F76" s="210" t="s">
        <v>141</v>
      </c>
      <c r="G76" s="211" t="s">
        <v>142</v>
      </c>
      <c r="H76" s="569" t="str">
        <f>$A$41</f>
        <v xml:space="preserve">DARKEST BLACK       </v>
      </c>
      <c r="I76" s="569"/>
      <c r="J76" s="170" t="s">
        <v>28</v>
      </c>
      <c r="K76" s="159">
        <f>$P$20</f>
        <v>319</v>
      </c>
      <c r="L76" s="191">
        <v>0.1</v>
      </c>
      <c r="M76" s="171">
        <f t="shared" ref="M76:M77" si="48">K76*L76</f>
        <v>31.900000000000002</v>
      </c>
      <c r="N76" s="171"/>
      <c r="O76" s="172">
        <f t="shared" ref="O76:O77" si="49">SUM(M76:N76)</f>
        <v>31.900000000000002</v>
      </c>
      <c r="P76" s="192"/>
    </row>
    <row r="77" spans="1:16" s="173" customFormat="1" ht="51" customHeight="1">
      <c r="A77" s="145">
        <v>5</v>
      </c>
      <c r="B77" s="621" t="s">
        <v>140</v>
      </c>
      <c r="C77" s="622"/>
      <c r="D77" s="622"/>
      <c r="E77" s="623"/>
      <c r="F77" s="210" t="s">
        <v>141</v>
      </c>
      <c r="G77" s="211" t="s">
        <v>142</v>
      </c>
      <c r="H77" s="569" t="str">
        <f>$A$45</f>
        <v xml:space="preserve">HYPER LILAC         </v>
      </c>
      <c r="I77" s="569"/>
      <c r="J77" s="170" t="s">
        <v>28</v>
      </c>
      <c r="K77" s="159">
        <f>$P$25</f>
        <v>318</v>
      </c>
      <c r="L77" s="191">
        <v>0.1</v>
      </c>
      <c r="M77" s="171">
        <f t="shared" si="48"/>
        <v>31.8</v>
      </c>
      <c r="N77" s="171"/>
      <c r="O77" s="172">
        <f t="shared" si="49"/>
        <v>31.8</v>
      </c>
      <c r="P77" s="192"/>
    </row>
    <row r="78" spans="1:16" s="173" customFormat="1" ht="51" customHeight="1">
      <c r="A78" s="145">
        <v>5</v>
      </c>
      <c r="B78" s="621" t="s">
        <v>140</v>
      </c>
      <c r="C78" s="622"/>
      <c r="D78" s="622"/>
      <c r="E78" s="623"/>
      <c r="F78" s="210" t="s">
        <v>141</v>
      </c>
      <c r="G78" s="211" t="s">
        <v>142</v>
      </c>
      <c r="H78" s="569" t="str">
        <f>$A$49</f>
        <v xml:space="preserve">ATOMIC BLASTER      </v>
      </c>
      <c r="I78" s="569"/>
      <c r="J78" s="170" t="s">
        <v>28</v>
      </c>
      <c r="K78" s="159">
        <f>$P$30</f>
        <v>319</v>
      </c>
      <c r="L78" s="191">
        <v>0.1</v>
      </c>
      <c r="M78" s="171">
        <f t="shared" ref="M78:M79" si="50">K78*L78</f>
        <v>31.900000000000002</v>
      </c>
      <c r="N78" s="171"/>
      <c r="O78" s="172">
        <f t="shared" ref="O78:O79" si="51">SUM(M78:N78)</f>
        <v>31.900000000000002</v>
      </c>
      <c r="P78" s="192"/>
    </row>
    <row r="79" spans="1:16" s="173" customFormat="1" ht="51" customHeight="1">
      <c r="A79" s="145">
        <v>5</v>
      </c>
      <c r="B79" s="621" t="s">
        <v>140</v>
      </c>
      <c r="C79" s="622"/>
      <c r="D79" s="622"/>
      <c r="E79" s="623"/>
      <c r="F79" s="210" t="s">
        <v>141</v>
      </c>
      <c r="G79" s="211" t="s">
        <v>142</v>
      </c>
      <c r="H79" s="569" t="str">
        <f>$A$53</f>
        <v xml:space="preserve">OPTIC WHITE         </v>
      </c>
      <c r="I79" s="569"/>
      <c r="J79" s="170" t="s">
        <v>28</v>
      </c>
      <c r="K79" s="159">
        <f>$P$35</f>
        <v>318</v>
      </c>
      <c r="L79" s="191">
        <v>0.1</v>
      </c>
      <c r="M79" s="171">
        <f t="shared" si="50"/>
        <v>31.8</v>
      </c>
      <c r="N79" s="171"/>
      <c r="O79" s="172">
        <f t="shared" si="51"/>
        <v>31.8</v>
      </c>
      <c r="P79" s="192"/>
    </row>
    <row r="80" spans="1:16" s="173" customFormat="1" ht="70" customHeight="1">
      <c r="A80" s="145">
        <v>6</v>
      </c>
      <c r="B80" s="621" t="s">
        <v>143</v>
      </c>
      <c r="C80" s="622"/>
      <c r="D80" s="622"/>
      <c r="E80" s="623"/>
      <c r="F80" s="210" t="s">
        <v>136</v>
      </c>
      <c r="G80" s="205"/>
      <c r="H80" s="569" t="str">
        <f>$A$41</f>
        <v xml:space="preserve">DARKEST BLACK       </v>
      </c>
      <c r="I80" s="569"/>
      <c r="J80" s="170" t="s">
        <v>70</v>
      </c>
      <c r="K80" s="159">
        <f>$P$20</f>
        <v>319</v>
      </c>
      <c r="L80" s="191">
        <v>1</v>
      </c>
      <c r="M80" s="171">
        <f t="shared" si="37"/>
        <v>319</v>
      </c>
      <c r="N80" s="171"/>
      <c r="O80" s="172">
        <f t="shared" si="38"/>
        <v>319</v>
      </c>
      <c r="P80" s="588"/>
    </row>
    <row r="81" spans="1:16" s="173" customFormat="1" ht="70" customHeight="1">
      <c r="A81" s="145">
        <v>6</v>
      </c>
      <c r="B81" s="621" t="s">
        <v>143</v>
      </c>
      <c r="C81" s="622"/>
      <c r="D81" s="622"/>
      <c r="E81" s="623"/>
      <c r="F81" s="210" t="s">
        <v>136</v>
      </c>
      <c r="G81" s="205"/>
      <c r="H81" s="569" t="str">
        <f>$A$45</f>
        <v xml:space="preserve">HYPER LILAC         </v>
      </c>
      <c r="I81" s="569"/>
      <c r="J81" s="170" t="s">
        <v>70</v>
      </c>
      <c r="K81" s="159">
        <f>$P$25</f>
        <v>318</v>
      </c>
      <c r="L81" s="191">
        <v>1</v>
      </c>
      <c r="M81" s="171">
        <f t="shared" ref="M81:M83" si="52">K81*L81</f>
        <v>318</v>
      </c>
      <c r="N81" s="171"/>
      <c r="O81" s="172">
        <f t="shared" ref="O81:O83" si="53">SUM(M81:N81)</f>
        <v>318</v>
      </c>
      <c r="P81" s="588"/>
    </row>
    <row r="82" spans="1:16" s="173" customFormat="1" ht="72.650000000000006" customHeight="1">
      <c r="A82" s="145">
        <v>6</v>
      </c>
      <c r="B82" s="621" t="s">
        <v>143</v>
      </c>
      <c r="C82" s="622"/>
      <c r="D82" s="622"/>
      <c r="E82" s="623"/>
      <c r="F82" s="210" t="s">
        <v>136</v>
      </c>
      <c r="G82" s="205"/>
      <c r="H82" s="569" t="str">
        <f>$A$49</f>
        <v xml:space="preserve">ATOMIC BLASTER      </v>
      </c>
      <c r="I82" s="569"/>
      <c r="J82" s="170" t="s">
        <v>70</v>
      </c>
      <c r="K82" s="159">
        <f>$P$30</f>
        <v>319</v>
      </c>
      <c r="L82" s="191">
        <v>1</v>
      </c>
      <c r="M82" s="171">
        <f t="shared" si="52"/>
        <v>319</v>
      </c>
      <c r="N82" s="171"/>
      <c r="O82" s="172">
        <f t="shared" si="53"/>
        <v>319</v>
      </c>
      <c r="P82" s="588"/>
    </row>
    <row r="83" spans="1:16" s="173" customFormat="1" ht="72.650000000000006" customHeight="1">
      <c r="A83" s="145">
        <v>6</v>
      </c>
      <c r="B83" s="621" t="s">
        <v>143</v>
      </c>
      <c r="C83" s="622"/>
      <c r="D83" s="622"/>
      <c r="E83" s="623"/>
      <c r="F83" s="210" t="s">
        <v>136</v>
      </c>
      <c r="G83" s="205"/>
      <c r="H83" s="569" t="str">
        <f>$A$53</f>
        <v xml:space="preserve">OPTIC WHITE         </v>
      </c>
      <c r="I83" s="569"/>
      <c r="J83" s="170" t="s">
        <v>70</v>
      </c>
      <c r="K83" s="159">
        <f>$P$35</f>
        <v>318</v>
      </c>
      <c r="L83" s="191">
        <v>1</v>
      </c>
      <c r="M83" s="171">
        <f t="shared" si="52"/>
        <v>318</v>
      </c>
      <c r="N83" s="171"/>
      <c r="O83" s="172">
        <f t="shared" si="53"/>
        <v>318</v>
      </c>
      <c r="P83" s="588"/>
    </row>
    <row r="84" spans="1:16" s="173" customFormat="1" ht="67.5" customHeight="1">
      <c r="A84" s="145">
        <v>7</v>
      </c>
      <c r="B84" s="624" t="s">
        <v>144</v>
      </c>
      <c r="C84" s="625"/>
      <c r="D84" s="625"/>
      <c r="E84" s="626"/>
      <c r="F84" s="212" t="s">
        <v>136</v>
      </c>
      <c r="G84" s="581"/>
      <c r="H84" s="406" t="str">
        <f>$A$41</f>
        <v xml:space="preserve">DARKEST BLACK       </v>
      </c>
      <c r="I84" s="407"/>
      <c r="J84" s="170" t="s">
        <v>70</v>
      </c>
      <c r="K84" s="159">
        <f>$P$20</f>
        <v>319</v>
      </c>
      <c r="L84" s="191">
        <v>1</v>
      </c>
      <c r="M84" s="171">
        <f t="shared" ref="M84:M87" si="54">K84*L84</f>
        <v>319</v>
      </c>
      <c r="N84" s="171"/>
      <c r="O84" s="172">
        <f t="shared" ref="O84:O87" si="55">SUM(M84:N84)</f>
        <v>319</v>
      </c>
      <c r="P84" s="213" t="s">
        <v>145</v>
      </c>
    </row>
    <row r="85" spans="1:16" s="173" customFormat="1" ht="67.5" customHeight="1">
      <c r="A85" s="145">
        <v>7</v>
      </c>
      <c r="B85" s="624" t="s">
        <v>144</v>
      </c>
      <c r="C85" s="625"/>
      <c r="D85" s="625"/>
      <c r="E85" s="626"/>
      <c r="F85" s="212" t="s">
        <v>136</v>
      </c>
      <c r="G85" s="582"/>
      <c r="H85" s="406" t="str">
        <f>$A$45</f>
        <v xml:space="preserve">HYPER LILAC         </v>
      </c>
      <c r="I85" s="407"/>
      <c r="J85" s="170" t="s">
        <v>70</v>
      </c>
      <c r="K85" s="159">
        <f>$P$25</f>
        <v>318</v>
      </c>
      <c r="L85" s="191">
        <v>1</v>
      </c>
      <c r="M85" s="171">
        <f t="shared" si="54"/>
        <v>318</v>
      </c>
      <c r="N85" s="171"/>
      <c r="O85" s="172">
        <f t="shared" si="55"/>
        <v>318</v>
      </c>
      <c r="P85" s="213" t="s">
        <v>145</v>
      </c>
    </row>
    <row r="86" spans="1:16" s="173" customFormat="1" ht="75" customHeight="1">
      <c r="A86" s="145">
        <v>7</v>
      </c>
      <c r="B86" s="624" t="s">
        <v>144</v>
      </c>
      <c r="C86" s="625"/>
      <c r="D86" s="625"/>
      <c r="E86" s="626"/>
      <c r="F86" s="212" t="s">
        <v>136</v>
      </c>
      <c r="G86" s="582"/>
      <c r="H86" s="406" t="str">
        <f>$A$49</f>
        <v xml:space="preserve">ATOMIC BLASTER      </v>
      </c>
      <c r="I86" s="407"/>
      <c r="J86" s="170" t="s">
        <v>70</v>
      </c>
      <c r="K86" s="159">
        <f>$P$30</f>
        <v>319</v>
      </c>
      <c r="L86" s="191">
        <v>1</v>
      </c>
      <c r="M86" s="171">
        <f t="shared" si="54"/>
        <v>319</v>
      </c>
      <c r="N86" s="171"/>
      <c r="O86" s="172">
        <f t="shared" si="55"/>
        <v>319</v>
      </c>
      <c r="P86" s="213" t="s">
        <v>145</v>
      </c>
    </row>
    <row r="87" spans="1:16" s="173" customFormat="1" ht="75" customHeight="1">
      <c r="A87" s="145">
        <v>7</v>
      </c>
      <c r="B87" s="627" t="s">
        <v>144</v>
      </c>
      <c r="C87" s="627"/>
      <c r="D87" s="627"/>
      <c r="E87" s="627"/>
      <c r="F87" s="210" t="s">
        <v>136</v>
      </c>
      <c r="G87" s="583"/>
      <c r="H87" s="406" t="str">
        <f>$A$53</f>
        <v xml:space="preserve">OPTIC WHITE         </v>
      </c>
      <c r="I87" s="407"/>
      <c r="J87" s="170" t="s">
        <v>70</v>
      </c>
      <c r="K87" s="159">
        <f>$P$35</f>
        <v>318</v>
      </c>
      <c r="L87" s="191">
        <v>1</v>
      </c>
      <c r="M87" s="171">
        <f t="shared" si="54"/>
        <v>318</v>
      </c>
      <c r="N87" s="171"/>
      <c r="O87" s="172">
        <f t="shared" si="55"/>
        <v>318</v>
      </c>
      <c r="P87" s="214" t="s">
        <v>145</v>
      </c>
    </row>
    <row r="88" spans="1:16" s="62" customFormat="1" ht="20.25" customHeight="1">
      <c r="A88" s="59"/>
      <c r="B88" s="59"/>
      <c r="C88" s="59"/>
      <c r="D88" s="59"/>
      <c r="E88" s="59"/>
      <c r="F88" s="59"/>
      <c r="G88" s="63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4" customFormat="1" ht="33" customHeight="1" thickBot="1">
      <c r="B89" s="139" t="s">
        <v>146</v>
      </c>
      <c r="C89" s="65"/>
      <c r="D89" s="65"/>
      <c r="E89" s="175"/>
      <c r="F89" s="176"/>
      <c r="G89" s="177"/>
      <c r="H89" s="176"/>
      <c r="I89" s="176"/>
      <c r="J89" s="176"/>
      <c r="K89" s="176"/>
      <c r="L89" s="176"/>
      <c r="M89" s="176"/>
      <c r="N89" s="176"/>
      <c r="O89" s="176"/>
      <c r="P89" s="178"/>
    </row>
    <row r="90" spans="1:16" s="78" customFormat="1" ht="92.6">
      <c r="A90" s="611" t="s">
        <v>58</v>
      </c>
      <c r="B90" s="612"/>
      <c r="C90" s="612"/>
      <c r="D90" s="612"/>
      <c r="E90" s="613"/>
      <c r="F90" s="125" t="s">
        <v>59</v>
      </c>
      <c r="G90" s="125" t="s">
        <v>60</v>
      </c>
      <c r="H90" s="589" t="s">
        <v>61</v>
      </c>
      <c r="I90" s="590"/>
      <c r="J90" s="126" t="s">
        <v>45</v>
      </c>
      <c r="K90" s="125" t="s">
        <v>62</v>
      </c>
      <c r="L90" s="125" t="s">
        <v>63</v>
      </c>
      <c r="M90" s="127" t="s">
        <v>64</v>
      </c>
      <c r="N90" s="127" t="s">
        <v>65</v>
      </c>
      <c r="O90" s="127" t="s">
        <v>66</v>
      </c>
      <c r="P90" s="127" t="s">
        <v>67</v>
      </c>
    </row>
    <row r="91" spans="1:16" s="158" customFormat="1" ht="52.5" customHeight="1">
      <c r="A91" s="145">
        <v>1</v>
      </c>
      <c r="B91" s="486" t="s">
        <v>147</v>
      </c>
      <c r="C91" s="487"/>
      <c r="D91" s="487"/>
      <c r="E91" s="488"/>
      <c r="F91" s="215" t="s">
        <v>34</v>
      </c>
      <c r="G91" s="204" t="s">
        <v>148</v>
      </c>
      <c r="H91" s="569" t="str">
        <f t="shared" ref="H91:H95" si="56">$A$41</f>
        <v xml:space="preserve">DARKEST BLACK       </v>
      </c>
      <c r="I91" s="569"/>
      <c r="J91" s="159" t="s">
        <v>70</v>
      </c>
      <c r="K91" s="159">
        <f>$P$20</f>
        <v>319</v>
      </c>
      <c r="L91" s="155">
        <v>1</v>
      </c>
      <c r="M91" s="159">
        <f>K91*L91</f>
        <v>319</v>
      </c>
      <c r="N91" s="156"/>
      <c r="O91" s="157">
        <f t="shared" ref="O91:O92" si="57">ROUNDUP(SUM(M91:N91),0)</f>
        <v>319</v>
      </c>
      <c r="P91" s="455"/>
    </row>
    <row r="92" spans="1:16" s="158" customFormat="1" ht="52.5" customHeight="1">
      <c r="A92" s="145">
        <v>1</v>
      </c>
      <c r="B92" s="486" t="s">
        <v>147</v>
      </c>
      <c r="C92" s="487"/>
      <c r="D92" s="487"/>
      <c r="E92" s="488"/>
      <c r="F92" s="215" t="s">
        <v>34</v>
      </c>
      <c r="G92" s="204" t="s">
        <v>148</v>
      </c>
      <c r="H92" s="569" t="str">
        <f t="shared" ref="H92:H96" si="58">$A$45</f>
        <v xml:space="preserve">HYPER LILAC         </v>
      </c>
      <c r="I92" s="569"/>
      <c r="J92" s="159" t="s">
        <v>70</v>
      </c>
      <c r="K92" s="159">
        <f>$P$25</f>
        <v>318</v>
      </c>
      <c r="L92" s="155">
        <v>1</v>
      </c>
      <c r="M92" s="159">
        <f t="shared" ref="M92" si="59">K92*L92</f>
        <v>318</v>
      </c>
      <c r="N92" s="156"/>
      <c r="O92" s="157">
        <f t="shared" si="57"/>
        <v>318</v>
      </c>
      <c r="P92" s="455"/>
    </row>
    <row r="93" spans="1:16" s="158" customFormat="1" ht="52.5" customHeight="1">
      <c r="A93" s="145">
        <v>1</v>
      </c>
      <c r="B93" s="486" t="s">
        <v>147</v>
      </c>
      <c r="C93" s="487"/>
      <c r="D93" s="487"/>
      <c r="E93" s="488"/>
      <c r="F93" s="215" t="s">
        <v>34</v>
      </c>
      <c r="G93" s="204" t="s">
        <v>148</v>
      </c>
      <c r="H93" s="569" t="str">
        <f>$A$49</f>
        <v xml:space="preserve">ATOMIC BLASTER      </v>
      </c>
      <c r="I93" s="569"/>
      <c r="J93" s="159" t="s">
        <v>70</v>
      </c>
      <c r="K93" s="159">
        <f>$P$30</f>
        <v>319</v>
      </c>
      <c r="L93" s="155">
        <v>1</v>
      </c>
      <c r="M93" s="159">
        <f>K93*L93</f>
        <v>319</v>
      </c>
      <c r="N93" s="156"/>
      <c r="O93" s="157">
        <f t="shared" ref="O93:O94" si="60">ROUNDUP(SUM(M93:N93),0)</f>
        <v>319</v>
      </c>
      <c r="P93" s="455"/>
    </row>
    <row r="94" spans="1:16" s="158" customFormat="1" ht="52.5" customHeight="1">
      <c r="A94" s="145">
        <v>1</v>
      </c>
      <c r="B94" s="486" t="s">
        <v>147</v>
      </c>
      <c r="C94" s="487"/>
      <c r="D94" s="487"/>
      <c r="E94" s="488"/>
      <c r="F94" s="215" t="s">
        <v>34</v>
      </c>
      <c r="G94" s="204" t="s">
        <v>148</v>
      </c>
      <c r="H94" s="569" t="str">
        <f>$A$53</f>
        <v xml:space="preserve">OPTIC WHITE         </v>
      </c>
      <c r="I94" s="569"/>
      <c r="J94" s="159" t="s">
        <v>70</v>
      </c>
      <c r="K94" s="159">
        <f>$P$35</f>
        <v>318</v>
      </c>
      <c r="L94" s="155">
        <v>1</v>
      </c>
      <c r="M94" s="159">
        <f t="shared" ref="M94" si="61">K94*L94</f>
        <v>318</v>
      </c>
      <c r="N94" s="156"/>
      <c r="O94" s="157">
        <f t="shared" si="60"/>
        <v>318</v>
      </c>
      <c r="P94" s="455"/>
    </row>
    <row r="95" spans="1:16" s="158" customFormat="1" ht="52.5" customHeight="1">
      <c r="A95" s="145">
        <v>2</v>
      </c>
      <c r="B95" s="486" t="s">
        <v>149</v>
      </c>
      <c r="C95" s="487"/>
      <c r="D95" s="487"/>
      <c r="E95" s="488"/>
      <c r="F95" s="215" t="s">
        <v>34</v>
      </c>
      <c r="G95" s="203"/>
      <c r="H95" s="569" t="str">
        <f t="shared" si="56"/>
        <v xml:space="preserve">DARKEST BLACK       </v>
      </c>
      <c r="I95" s="569"/>
      <c r="J95" s="159" t="s">
        <v>70</v>
      </c>
      <c r="K95" s="159">
        <f>$P$20</f>
        <v>319</v>
      </c>
      <c r="L95" s="155">
        <v>1</v>
      </c>
      <c r="M95" s="159">
        <f t="shared" ref="M95:M120" si="62">K95*L95</f>
        <v>319</v>
      </c>
      <c r="N95" s="156"/>
      <c r="O95" s="157">
        <f t="shared" ref="O95:O120" si="63">ROUNDUP(SUM(M95:N95),0)</f>
        <v>319</v>
      </c>
      <c r="P95" s="455" t="s">
        <v>150</v>
      </c>
    </row>
    <row r="96" spans="1:16" s="158" customFormat="1" ht="52.5" customHeight="1">
      <c r="A96" s="145">
        <v>2</v>
      </c>
      <c r="B96" s="486" t="s">
        <v>149</v>
      </c>
      <c r="C96" s="487"/>
      <c r="D96" s="487"/>
      <c r="E96" s="488"/>
      <c r="F96" s="215" t="s">
        <v>34</v>
      </c>
      <c r="G96" s="203"/>
      <c r="H96" s="569" t="str">
        <f t="shared" si="58"/>
        <v xml:space="preserve">HYPER LILAC         </v>
      </c>
      <c r="I96" s="569"/>
      <c r="J96" s="159" t="s">
        <v>70</v>
      </c>
      <c r="K96" s="159">
        <f>$P$25</f>
        <v>318</v>
      </c>
      <c r="L96" s="155">
        <v>1</v>
      </c>
      <c r="M96" s="159">
        <f t="shared" si="62"/>
        <v>318</v>
      </c>
      <c r="N96" s="156"/>
      <c r="O96" s="157">
        <f t="shared" si="63"/>
        <v>318</v>
      </c>
      <c r="P96" s="455"/>
    </row>
    <row r="97" spans="1:16" s="158" customFormat="1" ht="52.5" customHeight="1">
      <c r="A97" s="145">
        <v>2</v>
      </c>
      <c r="B97" s="486" t="s">
        <v>149</v>
      </c>
      <c r="C97" s="487"/>
      <c r="D97" s="487"/>
      <c r="E97" s="488"/>
      <c r="F97" s="215" t="s">
        <v>34</v>
      </c>
      <c r="G97" s="203"/>
      <c r="H97" s="569" t="str">
        <f>$A$49</f>
        <v xml:space="preserve">ATOMIC BLASTER      </v>
      </c>
      <c r="I97" s="569"/>
      <c r="J97" s="159" t="s">
        <v>70</v>
      </c>
      <c r="K97" s="159">
        <f>$P$30</f>
        <v>319</v>
      </c>
      <c r="L97" s="155">
        <v>1</v>
      </c>
      <c r="M97" s="159">
        <f t="shared" ref="M97:M98" si="64">K97*L97</f>
        <v>319</v>
      </c>
      <c r="N97" s="156"/>
      <c r="O97" s="157">
        <f t="shared" ref="O97:O98" si="65">ROUNDUP(SUM(M97:N97),0)</f>
        <v>319</v>
      </c>
      <c r="P97" s="455"/>
    </row>
    <row r="98" spans="1:16" s="158" customFormat="1" ht="52.5" customHeight="1">
      <c r="A98" s="145">
        <v>2</v>
      </c>
      <c r="B98" s="486" t="s">
        <v>149</v>
      </c>
      <c r="C98" s="487"/>
      <c r="D98" s="487"/>
      <c r="E98" s="488"/>
      <c r="F98" s="215" t="s">
        <v>34</v>
      </c>
      <c r="G98" s="203"/>
      <c r="H98" s="569" t="str">
        <f>$A$53</f>
        <v xml:space="preserve">OPTIC WHITE         </v>
      </c>
      <c r="I98" s="569"/>
      <c r="J98" s="159" t="s">
        <v>70</v>
      </c>
      <c r="K98" s="159">
        <f>$P$35</f>
        <v>318</v>
      </c>
      <c r="L98" s="155">
        <v>1</v>
      </c>
      <c r="M98" s="159">
        <f t="shared" si="64"/>
        <v>318</v>
      </c>
      <c r="N98" s="156"/>
      <c r="O98" s="157">
        <f t="shared" si="65"/>
        <v>318</v>
      </c>
      <c r="P98" s="455"/>
    </row>
    <row r="99" spans="1:16" s="158" customFormat="1" ht="74.150000000000006" customHeight="1">
      <c r="A99" s="145">
        <v>3</v>
      </c>
      <c r="B99" s="486" t="s">
        <v>151</v>
      </c>
      <c r="C99" s="487"/>
      <c r="D99" s="487"/>
      <c r="E99" s="488"/>
      <c r="F99" s="215" t="s">
        <v>34</v>
      </c>
      <c r="G99" s="203"/>
      <c r="H99" s="569" t="str">
        <f t="shared" ref="H99:H103" si="66">$A$41</f>
        <v xml:space="preserve">DARKEST BLACK       </v>
      </c>
      <c r="I99" s="569"/>
      <c r="J99" s="159" t="s">
        <v>70</v>
      </c>
      <c r="K99" s="159">
        <f>$P$20</f>
        <v>319</v>
      </c>
      <c r="L99" s="155">
        <v>1</v>
      </c>
      <c r="M99" s="159">
        <f t="shared" si="62"/>
        <v>319</v>
      </c>
      <c r="N99" s="156"/>
      <c r="O99" s="157">
        <f t="shared" si="63"/>
        <v>319</v>
      </c>
      <c r="P99" s="455" t="s">
        <v>145</v>
      </c>
    </row>
    <row r="100" spans="1:16" s="158" customFormat="1" ht="74.150000000000006" customHeight="1">
      <c r="A100" s="145">
        <v>3</v>
      </c>
      <c r="B100" s="486" t="s">
        <v>151</v>
      </c>
      <c r="C100" s="487"/>
      <c r="D100" s="487"/>
      <c r="E100" s="488"/>
      <c r="F100" s="215" t="s">
        <v>34</v>
      </c>
      <c r="G100" s="203"/>
      <c r="H100" s="569" t="str">
        <f t="shared" ref="H100:H104" si="67">$A$45</f>
        <v xml:space="preserve">HYPER LILAC         </v>
      </c>
      <c r="I100" s="569"/>
      <c r="J100" s="159" t="s">
        <v>70</v>
      </c>
      <c r="K100" s="159">
        <f>$P$25</f>
        <v>318</v>
      </c>
      <c r="L100" s="155">
        <v>1</v>
      </c>
      <c r="M100" s="159">
        <f t="shared" si="62"/>
        <v>318</v>
      </c>
      <c r="N100" s="156"/>
      <c r="O100" s="157">
        <f t="shared" si="63"/>
        <v>318</v>
      </c>
      <c r="P100" s="455"/>
    </row>
    <row r="101" spans="1:16" s="158" customFormat="1" ht="69" customHeight="1">
      <c r="A101" s="145">
        <v>3</v>
      </c>
      <c r="B101" s="486" t="s">
        <v>151</v>
      </c>
      <c r="C101" s="487"/>
      <c r="D101" s="487"/>
      <c r="E101" s="488"/>
      <c r="F101" s="215" t="s">
        <v>34</v>
      </c>
      <c r="G101" s="203"/>
      <c r="H101" s="569" t="str">
        <f>$A$49</f>
        <v xml:space="preserve">ATOMIC BLASTER      </v>
      </c>
      <c r="I101" s="569"/>
      <c r="J101" s="159" t="s">
        <v>70</v>
      </c>
      <c r="K101" s="159">
        <f>$P$30</f>
        <v>319</v>
      </c>
      <c r="L101" s="155">
        <v>1</v>
      </c>
      <c r="M101" s="159">
        <f t="shared" ref="M101:M102" si="68">K101*L101</f>
        <v>319</v>
      </c>
      <c r="N101" s="156"/>
      <c r="O101" s="157">
        <f t="shared" ref="O101:O102" si="69">ROUNDUP(SUM(M101:N101),0)</f>
        <v>319</v>
      </c>
      <c r="P101" s="455"/>
    </row>
    <row r="102" spans="1:16" s="158" customFormat="1" ht="69" customHeight="1">
      <c r="A102" s="145">
        <v>3</v>
      </c>
      <c r="B102" s="486" t="s">
        <v>151</v>
      </c>
      <c r="C102" s="487"/>
      <c r="D102" s="487"/>
      <c r="E102" s="488"/>
      <c r="F102" s="215" t="s">
        <v>34</v>
      </c>
      <c r="G102" s="203"/>
      <c r="H102" s="569" t="str">
        <f>$A$53</f>
        <v xml:space="preserve">OPTIC WHITE         </v>
      </c>
      <c r="I102" s="569"/>
      <c r="J102" s="159" t="s">
        <v>70</v>
      </c>
      <c r="K102" s="159">
        <f>$P$35</f>
        <v>318</v>
      </c>
      <c r="L102" s="155">
        <v>1</v>
      </c>
      <c r="M102" s="159">
        <f t="shared" si="68"/>
        <v>318</v>
      </c>
      <c r="N102" s="156"/>
      <c r="O102" s="157">
        <f t="shared" si="69"/>
        <v>318</v>
      </c>
      <c r="P102" s="455"/>
    </row>
    <row r="103" spans="1:16" s="158" customFormat="1" ht="52.5" customHeight="1">
      <c r="A103" s="145">
        <v>4</v>
      </c>
      <c r="B103" s="486" t="s">
        <v>152</v>
      </c>
      <c r="C103" s="487"/>
      <c r="D103" s="487"/>
      <c r="E103" s="488"/>
      <c r="F103" s="215" t="s">
        <v>34</v>
      </c>
      <c r="G103" s="204">
        <v>102507</v>
      </c>
      <c r="H103" s="569" t="str">
        <f t="shared" si="66"/>
        <v xml:space="preserve">DARKEST BLACK       </v>
      </c>
      <c r="I103" s="569"/>
      <c r="J103" s="159" t="s">
        <v>70</v>
      </c>
      <c r="K103" s="159">
        <f>$P$20</f>
        <v>319</v>
      </c>
      <c r="L103" s="155">
        <v>1</v>
      </c>
      <c r="M103" s="159">
        <f t="shared" si="62"/>
        <v>319</v>
      </c>
      <c r="N103" s="156"/>
      <c r="O103" s="157">
        <f t="shared" si="63"/>
        <v>319</v>
      </c>
      <c r="P103" s="455"/>
    </row>
    <row r="104" spans="1:16" s="158" customFormat="1" ht="52.5" customHeight="1">
      <c r="A104" s="145">
        <v>4</v>
      </c>
      <c r="B104" s="486" t="s">
        <v>152</v>
      </c>
      <c r="C104" s="487"/>
      <c r="D104" s="487"/>
      <c r="E104" s="488"/>
      <c r="F104" s="215" t="s">
        <v>34</v>
      </c>
      <c r="G104" s="204">
        <v>102507</v>
      </c>
      <c r="H104" s="569" t="str">
        <f t="shared" si="67"/>
        <v xml:space="preserve">HYPER LILAC         </v>
      </c>
      <c r="I104" s="569"/>
      <c r="J104" s="159" t="s">
        <v>70</v>
      </c>
      <c r="K104" s="159">
        <f>$P$25</f>
        <v>318</v>
      </c>
      <c r="L104" s="155">
        <v>1</v>
      </c>
      <c r="M104" s="159">
        <f t="shared" si="62"/>
        <v>318</v>
      </c>
      <c r="N104" s="156"/>
      <c r="O104" s="157">
        <f t="shared" si="63"/>
        <v>318</v>
      </c>
      <c r="P104" s="455"/>
    </row>
    <row r="105" spans="1:16" s="158" customFormat="1" ht="52.5" customHeight="1">
      <c r="A105" s="145">
        <v>4</v>
      </c>
      <c r="B105" s="486" t="s">
        <v>152</v>
      </c>
      <c r="C105" s="487"/>
      <c r="D105" s="487"/>
      <c r="E105" s="488"/>
      <c r="F105" s="215" t="s">
        <v>34</v>
      </c>
      <c r="G105" s="204">
        <v>102507</v>
      </c>
      <c r="H105" s="569" t="str">
        <f>$A$49</f>
        <v xml:space="preserve">ATOMIC BLASTER      </v>
      </c>
      <c r="I105" s="569"/>
      <c r="J105" s="159" t="s">
        <v>70</v>
      </c>
      <c r="K105" s="159">
        <f>$P$30</f>
        <v>319</v>
      </c>
      <c r="L105" s="155">
        <v>1</v>
      </c>
      <c r="M105" s="159">
        <f t="shared" ref="M105:M106" si="70">K105*L105</f>
        <v>319</v>
      </c>
      <c r="N105" s="156"/>
      <c r="O105" s="157">
        <f t="shared" ref="O105:O106" si="71">ROUNDUP(SUM(M105:N105),0)</f>
        <v>319</v>
      </c>
      <c r="P105" s="455"/>
    </row>
    <row r="106" spans="1:16" s="158" customFormat="1" ht="52.5" customHeight="1">
      <c r="A106" s="145">
        <v>4</v>
      </c>
      <c r="B106" s="486" t="s">
        <v>152</v>
      </c>
      <c r="C106" s="487"/>
      <c r="D106" s="487"/>
      <c r="E106" s="488"/>
      <c r="F106" s="215" t="s">
        <v>34</v>
      </c>
      <c r="G106" s="204">
        <v>102507</v>
      </c>
      <c r="H106" s="569" t="str">
        <f>$A$53</f>
        <v xml:space="preserve">OPTIC WHITE         </v>
      </c>
      <c r="I106" s="569"/>
      <c r="J106" s="159" t="s">
        <v>70</v>
      </c>
      <c r="K106" s="159">
        <f>$P$35</f>
        <v>318</v>
      </c>
      <c r="L106" s="155">
        <v>1</v>
      </c>
      <c r="M106" s="159">
        <f t="shared" si="70"/>
        <v>318</v>
      </c>
      <c r="N106" s="156"/>
      <c r="O106" s="157">
        <f t="shared" si="71"/>
        <v>318</v>
      </c>
      <c r="P106" s="455"/>
    </row>
    <row r="107" spans="1:16" s="158" customFormat="1" ht="52.5" customHeight="1">
      <c r="A107" s="145">
        <v>5</v>
      </c>
      <c r="B107" s="486" t="s">
        <v>153</v>
      </c>
      <c r="C107" s="487"/>
      <c r="D107" s="487"/>
      <c r="E107" s="488"/>
      <c r="F107" s="215" t="s">
        <v>75</v>
      </c>
      <c r="G107" s="203"/>
      <c r="H107" s="569" t="str">
        <f t="shared" ref="H107:H111" si="72">$A$41</f>
        <v xml:space="preserve">DARKEST BLACK       </v>
      </c>
      <c r="I107" s="569"/>
      <c r="J107" s="159" t="s">
        <v>70</v>
      </c>
      <c r="K107" s="159">
        <f>$P$20</f>
        <v>319</v>
      </c>
      <c r="L107" s="155">
        <f>1/14</f>
        <v>7.1428571428571425E-2</v>
      </c>
      <c r="M107" s="155">
        <f t="shared" si="62"/>
        <v>22.785714285714285</v>
      </c>
      <c r="N107" s="156"/>
      <c r="O107" s="157">
        <f t="shared" si="63"/>
        <v>23</v>
      </c>
      <c r="P107" s="455"/>
    </row>
    <row r="108" spans="1:16" s="158" customFormat="1" ht="52.5" customHeight="1">
      <c r="A108" s="145">
        <v>5</v>
      </c>
      <c r="B108" s="486" t="s">
        <v>153</v>
      </c>
      <c r="C108" s="487"/>
      <c r="D108" s="487"/>
      <c r="E108" s="488"/>
      <c r="F108" s="215" t="s">
        <v>75</v>
      </c>
      <c r="G108" s="203"/>
      <c r="H108" s="569" t="str">
        <f t="shared" ref="H108:H112" si="73">$A$45</f>
        <v xml:space="preserve">HYPER LILAC         </v>
      </c>
      <c r="I108" s="569"/>
      <c r="J108" s="159" t="s">
        <v>70</v>
      </c>
      <c r="K108" s="159">
        <f>$P$25</f>
        <v>318</v>
      </c>
      <c r="L108" s="155">
        <f t="shared" ref="L108:L110" si="74">1/14</f>
        <v>7.1428571428571425E-2</v>
      </c>
      <c r="M108" s="155">
        <f t="shared" si="62"/>
        <v>22.714285714285712</v>
      </c>
      <c r="N108" s="156"/>
      <c r="O108" s="157">
        <f t="shared" si="63"/>
        <v>23</v>
      </c>
      <c r="P108" s="455"/>
    </row>
    <row r="109" spans="1:16" s="158" customFormat="1" ht="52.5" customHeight="1">
      <c r="A109" s="145">
        <v>5</v>
      </c>
      <c r="B109" s="486" t="s">
        <v>153</v>
      </c>
      <c r="C109" s="487"/>
      <c r="D109" s="487"/>
      <c r="E109" s="488"/>
      <c r="F109" s="215" t="s">
        <v>75</v>
      </c>
      <c r="G109" s="203"/>
      <c r="H109" s="569" t="str">
        <f>$A$49</f>
        <v xml:space="preserve">ATOMIC BLASTER      </v>
      </c>
      <c r="I109" s="569"/>
      <c r="J109" s="159" t="s">
        <v>70</v>
      </c>
      <c r="K109" s="159">
        <f>$P$30</f>
        <v>319</v>
      </c>
      <c r="L109" s="155">
        <f t="shared" si="74"/>
        <v>7.1428571428571425E-2</v>
      </c>
      <c r="M109" s="155">
        <f t="shared" ref="M109:M110" si="75">K109*L109</f>
        <v>22.785714285714285</v>
      </c>
      <c r="N109" s="156"/>
      <c r="O109" s="157">
        <f t="shared" ref="O109:O110" si="76">ROUNDUP(SUM(M109:N109),0)</f>
        <v>23</v>
      </c>
      <c r="P109" s="455"/>
    </row>
    <row r="110" spans="1:16" s="158" customFormat="1" ht="52.5" customHeight="1">
      <c r="A110" s="145">
        <v>5</v>
      </c>
      <c r="B110" s="486" t="s">
        <v>153</v>
      </c>
      <c r="C110" s="487"/>
      <c r="D110" s="487"/>
      <c r="E110" s="488"/>
      <c r="F110" s="215" t="s">
        <v>75</v>
      </c>
      <c r="G110" s="203"/>
      <c r="H110" s="569" t="str">
        <f>$A$53</f>
        <v xml:space="preserve">OPTIC WHITE         </v>
      </c>
      <c r="I110" s="569"/>
      <c r="J110" s="159" t="s">
        <v>70</v>
      </c>
      <c r="K110" s="159">
        <f>$P$35</f>
        <v>318</v>
      </c>
      <c r="L110" s="155">
        <f t="shared" si="74"/>
        <v>7.1428571428571425E-2</v>
      </c>
      <c r="M110" s="155">
        <f t="shared" si="75"/>
        <v>22.714285714285712</v>
      </c>
      <c r="N110" s="156"/>
      <c r="O110" s="157">
        <f t="shared" si="76"/>
        <v>23</v>
      </c>
      <c r="P110" s="455"/>
    </row>
    <row r="111" spans="1:16" s="158" customFormat="1" ht="52.5" customHeight="1">
      <c r="A111" s="145">
        <v>6</v>
      </c>
      <c r="B111" s="486" t="s">
        <v>154</v>
      </c>
      <c r="C111" s="487"/>
      <c r="D111" s="487"/>
      <c r="E111" s="488"/>
      <c r="F111" s="215" t="s">
        <v>75</v>
      </c>
      <c r="G111" s="203"/>
      <c r="H111" s="569" t="str">
        <f t="shared" si="72"/>
        <v xml:space="preserve">DARKEST BLACK       </v>
      </c>
      <c r="I111" s="569"/>
      <c r="J111" s="159" t="s">
        <v>70</v>
      </c>
      <c r="K111" s="159">
        <f>$P$20</f>
        <v>319</v>
      </c>
      <c r="L111" s="155">
        <f>2/14</f>
        <v>0.14285714285714285</v>
      </c>
      <c r="M111" s="155">
        <f t="shared" si="62"/>
        <v>45.571428571428569</v>
      </c>
      <c r="N111" s="156"/>
      <c r="O111" s="157">
        <f>ROUNDUP(SUM(M111:N111),0)+1</f>
        <v>47</v>
      </c>
      <c r="P111" s="455"/>
    </row>
    <row r="112" spans="1:16" s="158" customFormat="1" ht="52.5" customHeight="1">
      <c r="A112" s="145">
        <v>6</v>
      </c>
      <c r="B112" s="486" t="s">
        <v>154</v>
      </c>
      <c r="C112" s="487"/>
      <c r="D112" s="487"/>
      <c r="E112" s="488"/>
      <c r="F112" s="215" t="s">
        <v>75</v>
      </c>
      <c r="G112" s="203"/>
      <c r="H112" s="569" t="str">
        <f t="shared" si="73"/>
        <v xml:space="preserve">HYPER LILAC         </v>
      </c>
      <c r="I112" s="569"/>
      <c r="J112" s="159" t="s">
        <v>70</v>
      </c>
      <c r="K112" s="159">
        <f>$P$25</f>
        <v>318</v>
      </c>
      <c r="L112" s="155">
        <f t="shared" ref="L112:L114" si="77">2/14</f>
        <v>0.14285714285714285</v>
      </c>
      <c r="M112" s="155">
        <f t="shared" si="62"/>
        <v>45.428571428571423</v>
      </c>
      <c r="N112" s="156"/>
      <c r="O112" s="157">
        <f t="shared" si="63"/>
        <v>46</v>
      </c>
      <c r="P112" s="455"/>
    </row>
    <row r="113" spans="1:16" s="158" customFormat="1" ht="52.5" customHeight="1">
      <c r="A113" s="145">
        <v>6</v>
      </c>
      <c r="B113" s="486" t="s">
        <v>154</v>
      </c>
      <c r="C113" s="487"/>
      <c r="D113" s="487"/>
      <c r="E113" s="488"/>
      <c r="F113" s="215" t="s">
        <v>75</v>
      </c>
      <c r="G113" s="203"/>
      <c r="H113" s="569" t="str">
        <f>$A$49</f>
        <v xml:space="preserve">ATOMIC BLASTER      </v>
      </c>
      <c r="I113" s="569"/>
      <c r="J113" s="159" t="s">
        <v>70</v>
      </c>
      <c r="K113" s="159">
        <f>$P$30</f>
        <v>319</v>
      </c>
      <c r="L113" s="155">
        <f t="shared" si="77"/>
        <v>0.14285714285714285</v>
      </c>
      <c r="M113" s="155">
        <f t="shared" ref="M113:M114" si="78">K113*L113</f>
        <v>45.571428571428569</v>
      </c>
      <c r="N113" s="156"/>
      <c r="O113" s="157">
        <f>ROUNDUP(SUM(M113:N113),0)+1</f>
        <v>47</v>
      </c>
      <c r="P113" s="455"/>
    </row>
    <row r="114" spans="1:16" s="158" customFormat="1" ht="52.5" customHeight="1">
      <c r="A114" s="145">
        <v>6</v>
      </c>
      <c r="B114" s="486" t="s">
        <v>154</v>
      </c>
      <c r="C114" s="487"/>
      <c r="D114" s="487"/>
      <c r="E114" s="488"/>
      <c r="F114" s="215" t="s">
        <v>75</v>
      </c>
      <c r="G114" s="203"/>
      <c r="H114" s="569" t="str">
        <f>$A$53</f>
        <v xml:space="preserve">OPTIC WHITE         </v>
      </c>
      <c r="I114" s="569"/>
      <c r="J114" s="159" t="s">
        <v>70</v>
      </c>
      <c r="K114" s="159">
        <f>$P$35</f>
        <v>318</v>
      </c>
      <c r="L114" s="155">
        <f t="shared" si="77"/>
        <v>0.14285714285714285</v>
      </c>
      <c r="M114" s="155">
        <f t="shared" si="78"/>
        <v>45.428571428571423</v>
      </c>
      <c r="N114" s="156"/>
      <c r="O114" s="157">
        <f t="shared" ref="O114" si="79">ROUNDUP(SUM(M114:N114),0)</f>
        <v>46</v>
      </c>
      <c r="P114" s="455"/>
    </row>
    <row r="115" spans="1:16" s="158" customFormat="1" ht="52.5" customHeight="1">
      <c r="A115" s="145">
        <v>7</v>
      </c>
      <c r="B115" s="486" t="s">
        <v>155</v>
      </c>
      <c r="C115" s="487"/>
      <c r="D115" s="487"/>
      <c r="E115" s="488"/>
      <c r="F115" s="215" t="s">
        <v>73</v>
      </c>
      <c r="G115" s="203"/>
      <c r="H115" s="569" t="str">
        <f t="shared" ref="H115:H119" si="80">$A$41</f>
        <v xml:space="preserve">DARKEST BLACK       </v>
      </c>
      <c r="I115" s="569"/>
      <c r="J115" s="159" t="s">
        <v>70</v>
      </c>
      <c r="K115" s="159">
        <f>$P$20</f>
        <v>319</v>
      </c>
      <c r="L115" s="155">
        <f>1/14</f>
        <v>7.1428571428571425E-2</v>
      </c>
      <c r="M115" s="155">
        <f t="shared" si="62"/>
        <v>22.785714285714285</v>
      </c>
      <c r="N115" s="156"/>
      <c r="O115" s="157">
        <f t="shared" si="63"/>
        <v>23</v>
      </c>
      <c r="P115" s="455"/>
    </row>
    <row r="116" spans="1:16" s="158" customFormat="1" ht="52.5" customHeight="1">
      <c r="A116" s="145">
        <v>7</v>
      </c>
      <c r="B116" s="486" t="s">
        <v>155</v>
      </c>
      <c r="C116" s="487"/>
      <c r="D116" s="487"/>
      <c r="E116" s="488"/>
      <c r="F116" s="215" t="s">
        <v>73</v>
      </c>
      <c r="G116" s="203"/>
      <c r="H116" s="569" t="str">
        <f t="shared" ref="H116:H120" si="81">$A$45</f>
        <v xml:space="preserve">HYPER LILAC         </v>
      </c>
      <c r="I116" s="569"/>
      <c r="J116" s="159" t="s">
        <v>70</v>
      </c>
      <c r="K116" s="159">
        <f>$P$25</f>
        <v>318</v>
      </c>
      <c r="L116" s="155">
        <f t="shared" ref="L116:L118" si="82">1/14</f>
        <v>7.1428571428571425E-2</v>
      </c>
      <c r="M116" s="155">
        <f t="shared" si="62"/>
        <v>22.714285714285712</v>
      </c>
      <c r="N116" s="156"/>
      <c r="O116" s="157">
        <f t="shared" si="63"/>
        <v>23</v>
      </c>
      <c r="P116" s="455"/>
    </row>
    <row r="117" spans="1:16" s="158" customFormat="1" ht="45" customHeight="1">
      <c r="A117" s="145">
        <v>7</v>
      </c>
      <c r="B117" s="486" t="s">
        <v>155</v>
      </c>
      <c r="C117" s="487"/>
      <c r="D117" s="487"/>
      <c r="E117" s="488"/>
      <c r="F117" s="215" t="s">
        <v>73</v>
      </c>
      <c r="G117" s="203"/>
      <c r="H117" s="569" t="str">
        <f>$A$49</f>
        <v xml:space="preserve">ATOMIC BLASTER      </v>
      </c>
      <c r="I117" s="569"/>
      <c r="J117" s="159" t="s">
        <v>70</v>
      </c>
      <c r="K117" s="159">
        <f>$P$30</f>
        <v>319</v>
      </c>
      <c r="L117" s="155">
        <f t="shared" si="82"/>
        <v>7.1428571428571425E-2</v>
      </c>
      <c r="M117" s="155">
        <f t="shared" ref="M117:M118" si="83">K117*L117</f>
        <v>22.785714285714285</v>
      </c>
      <c r="N117" s="156"/>
      <c r="O117" s="157">
        <f t="shared" ref="O117:O118" si="84">ROUNDUP(SUM(M117:N117),0)</f>
        <v>23</v>
      </c>
      <c r="P117" s="455"/>
    </row>
    <row r="118" spans="1:16" s="158" customFormat="1" ht="45" customHeight="1">
      <c r="A118" s="145">
        <v>7</v>
      </c>
      <c r="B118" s="486" t="s">
        <v>155</v>
      </c>
      <c r="C118" s="487"/>
      <c r="D118" s="487"/>
      <c r="E118" s="488"/>
      <c r="F118" s="215" t="s">
        <v>73</v>
      </c>
      <c r="G118" s="203"/>
      <c r="H118" s="569" t="str">
        <f>$A$53</f>
        <v xml:space="preserve">OPTIC WHITE         </v>
      </c>
      <c r="I118" s="569"/>
      <c r="J118" s="159" t="s">
        <v>70</v>
      </c>
      <c r="K118" s="159">
        <f>$P$35</f>
        <v>318</v>
      </c>
      <c r="L118" s="155">
        <f t="shared" si="82"/>
        <v>7.1428571428571425E-2</v>
      </c>
      <c r="M118" s="155">
        <f t="shared" si="83"/>
        <v>22.714285714285712</v>
      </c>
      <c r="N118" s="156"/>
      <c r="O118" s="157">
        <f t="shared" si="84"/>
        <v>23</v>
      </c>
      <c r="P118" s="455"/>
    </row>
    <row r="119" spans="1:16" s="158" customFormat="1" ht="66.650000000000006" customHeight="1">
      <c r="A119" s="145">
        <v>8</v>
      </c>
      <c r="B119" s="486" t="s">
        <v>156</v>
      </c>
      <c r="C119" s="487"/>
      <c r="D119" s="487"/>
      <c r="E119" s="488"/>
      <c r="F119" s="215" t="s">
        <v>34</v>
      </c>
      <c r="G119" s="204" t="s">
        <v>157</v>
      </c>
      <c r="H119" s="569" t="str">
        <f t="shared" si="80"/>
        <v xml:space="preserve">DARKEST BLACK       </v>
      </c>
      <c r="I119" s="569"/>
      <c r="J119" s="159" t="s">
        <v>70</v>
      </c>
      <c r="K119" s="159">
        <f>$P$20</f>
        <v>319</v>
      </c>
      <c r="L119" s="155">
        <v>1</v>
      </c>
      <c r="M119" s="159">
        <f t="shared" si="62"/>
        <v>319</v>
      </c>
      <c r="N119" s="156"/>
      <c r="O119" s="157">
        <f t="shared" si="63"/>
        <v>319</v>
      </c>
      <c r="P119" s="216" t="s">
        <v>145</v>
      </c>
    </row>
    <row r="120" spans="1:16" s="158" customFormat="1" ht="66.650000000000006" customHeight="1">
      <c r="A120" s="145">
        <v>8</v>
      </c>
      <c r="B120" s="486" t="s">
        <v>156</v>
      </c>
      <c r="C120" s="487"/>
      <c r="D120" s="487"/>
      <c r="E120" s="488"/>
      <c r="F120" s="215" t="s">
        <v>34</v>
      </c>
      <c r="G120" s="204" t="s">
        <v>157</v>
      </c>
      <c r="H120" s="569" t="str">
        <f t="shared" si="81"/>
        <v xml:space="preserve">HYPER LILAC         </v>
      </c>
      <c r="I120" s="569"/>
      <c r="J120" s="159" t="s">
        <v>70</v>
      </c>
      <c r="K120" s="159">
        <f>$P$25</f>
        <v>318</v>
      </c>
      <c r="L120" s="155">
        <v>1</v>
      </c>
      <c r="M120" s="159">
        <f t="shared" si="62"/>
        <v>318</v>
      </c>
      <c r="N120" s="156"/>
      <c r="O120" s="157">
        <f t="shared" si="63"/>
        <v>318</v>
      </c>
      <c r="P120" s="216" t="s">
        <v>145</v>
      </c>
    </row>
    <row r="121" spans="1:16" s="158" customFormat="1" ht="71.5" customHeight="1">
      <c r="A121" s="145">
        <v>8</v>
      </c>
      <c r="B121" s="486" t="s">
        <v>156</v>
      </c>
      <c r="C121" s="487"/>
      <c r="D121" s="487"/>
      <c r="E121" s="488"/>
      <c r="F121" s="215" t="s">
        <v>34</v>
      </c>
      <c r="G121" s="204" t="s">
        <v>157</v>
      </c>
      <c r="H121" s="569" t="str">
        <f>$A$49</f>
        <v xml:space="preserve">ATOMIC BLASTER      </v>
      </c>
      <c r="I121" s="569"/>
      <c r="J121" s="159" t="s">
        <v>70</v>
      </c>
      <c r="K121" s="159">
        <f>$P$30</f>
        <v>319</v>
      </c>
      <c r="L121" s="155">
        <v>1</v>
      </c>
      <c r="M121" s="159">
        <f t="shared" ref="M121:M122" si="85">K121*L121</f>
        <v>319</v>
      </c>
      <c r="N121" s="156"/>
      <c r="O121" s="157">
        <f t="shared" ref="O121:O122" si="86">ROUNDUP(SUM(M121:N121),0)</f>
        <v>319</v>
      </c>
      <c r="P121" s="216" t="s">
        <v>145</v>
      </c>
    </row>
    <row r="122" spans="1:16" s="158" customFormat="1" ht="71.5" customHeight="1">
      <c r="A122" s="145">
        <v>8</v>
      </c>
      <c r="B122" s="486" t="s">
        <v>156</v>
      </c>
      <c r="C122" s="487"/>
      <c r="D122" s="487"/>
      <c r="E122" s="488"/>
      <c r="F122" s="215" t="s">
        <v>34</v>
      </c>
      <c r="G122" s="204" t="s">
        <v>157</v>
      </c>
      <c r="H122" s="569" t="str">
        <f>$A$53</f>
        <v xml:space="preserve">OPTIC WHITE         </v>
      </c>
      <c r="I122" s="569"/>
      <c r="J122" s="159" t="s">
        <v>70</v>
      </c>
      <c r="K122" s="159">
        <f>$P$35</f>
        <v>318</v>
      </c>
      <c r="L122" s="155">
        <v>1</v>
      </c>
      <c r="M122" s="159">
        <f t="shared" si="85"/>
        <v>318</v>
      </c>
      <c r="N122" s="156"/>
      <c r="O122" s="157">
        <f t="shared" si="86"/>
        <v>318</v>
      </c>
      <c r="P122" s="216" t="s">
        <v>145</v>
      </c>
    </row>
    <row r="123" spans="1:16" s="158" customFormat="1" ht="32.5" customHeight="1">
      <c r="F123" s="182"/>
      <c r="G123" s="183"/>
      <c r="H123" s="184"/>
      <c r="I123" s="184"/>
      <c r="J123" s="181"/>
      <c r="K123" s="181"/>
      <c r="L123" s="181"/>
      <c r="M123" s="181"/>
      <c r="N123" s="185"/>
      <c r="O123" s="186"/>
      <c r="P123" s="187"/>
    </row>
    <row r="124" spans="1:16" s="14" customFormat="1" ht="33" customHeight="1">
      <c r="B124" s="132" t="s">
        <v>158</v>
      </c>
      <c r="C124" s="133"/>
      <c r="D124" s="134"/>
      <c r="E124" s="134"/>
      <c r="F124" s="134"/>
      <c r="G124" s="135"/>
      <c r="H124" s="134"/>
      <c r="I124" s="134"/>
      <c r="J124" s="579" t="s">
        <v>159</v>
      </c>
      <c r="K124" s="579"/>
      <c r="L124" s="579"/>
      <c r="M124" s="579"/>
      <c r="N124" s="69"/>
      <c r="O124" s="69"/>
      <c r="P124" s="70"/>
    </row>
    <row r="125" spans="1:16" s="146" customFormat="1" ht="34.5" customHeight="1">
      <c r="A125" s="146">
        <v>1</v>
      </c>
      <c r="B125" s="147" t="s">
        <v>160</v>
      </c>
      <c r="C125" s="17"/>
      <c r="D125" s="14"/>
      <c r="E125" s="14"/>
      <c r="F125" s="14"/>
      <c r="G125" s="71"/>
      <c r="H125" s="71"/>
      <c r="I125" s="71"/>
      <c r="J125" s="71"/>
      <c r="K125" s="18"/>
      <c r="L125" s="71"/>
      <c r="M125" s="71"/>
      <c r="N125" s="71"/>
      <c r="O125" s="71"/>
      <c r="P125" s="71"/>
    </row>
    <row r="126" spans="1:16" s="146" customFormat="1" ht="19.5" customHeight="1">
      <c r="B126" s="147"/>
      <c r="C126" s="17"/>
      <c r="D126" s="14"/>
      <c r="E126" s="14"/>
      <c r="F126" s="14"/>
      <c r="G126" s="71"/>
      <c r="H126" s="71"/>
      <c r="I126" s="71"/>
      <c r="J126" s="71"/>
      <c r="K126" s="18"/>
      <c r="L126" s="71"/>
      <c r="M126" s="71"/>
      <c r="N126" s="71"/>
      <c r="O126" s="71"/>
      <c r="P126" s="71"/>
    </row>
    <row r="127" spans="1:16" s="14" customFormat="1" ht="34.5" customHeight="1">
      <c r="A127" s="146"/>
      <c r="B127" s="574" t="s">
        <v>85</v>
      </c>
      <c r="C127" s="574"/>
      <c r="D127" s="574"/>
      <c r="E127" s="574"/>
      <c r="F127" s="574"/>
      <c r="G127" s="574"/>
      <c r="H127" s="574"/>
      <c r="I127" s="574"/>
      <c r="J127" s="574"/>
      <c r="K127" s="18"/>
      <c r="L127" s="71"/>
      <c r="M127" s="71"/>
      <c r="N127" s="71"/>
      <c r="O127" s="71"/>
      <c r="P127" s="71"/>
    </row>
    <row r="128" spans="1:16" s="14" customFormat="1" ht="34.5" customHeight="1">
      <c r="A128" s="146"/>
      <c r="B128" s="148" t="s">
        <v>61</v>
      </c>
      <c r="C128" s="575" t="s">
        <v>86</v>
      </c>
      <c r="D128" s="575"/>
      <c r="E128" s="575"/>
      <c r="F128" s="575"/>
      <c r="G128" s="575"/>
      <c r="H128" s="575"/>
      <c r="I128" s="575"/>
      <c r="J128" s="575"/>
      <c r="K128" s="71"/>
      <c r="L128" s="71"/>
      <c r="M128" s="71"/>
      <c r="N128" s="71"/>
      <c r="O128" s="71"/>
      <c r="P128" s="71"/>
    </row>
    <row r="129" spans="1:16" s="71" customFormat="1" ht="67.5" customHeight="1">
      <c r="A129" s="160"/>
      <c r="B129" s="174" t="str">
        <f t="shared" ref="B129" si="87">$A$41</f>
        <v xml:space="preserve">DARKEST BLACK       </v>
      </c>
      <c r="C129" s="620"/>
      <c r="D129" s="620"/>
      <c r="E129" s="620"/>
      <c r="F129" s="620"/>
      <c r="G129" s="620"/>
      <c r="H129" s="620"/>
      <c r="I129" s="620"/>
      <c r="J129" s="620"/>
    </row>
    <row r="130" spans="1:16" s="71" customFormat="1" ht="67.5" customHeight="1">
      <c r="A130" s="160"/>
      <c r="B130" s="174" t="str">
        <f t="shared" ref="B130" si="88">$A$45</f>
        <v xml:space="preserve">HYPER LILAC         </v>
      </c>
      <c r="C130" s="620"/>
      <c r="D130" s="620"/>
      <c r="E130" s="620"/>
      <c r="F130" s="620"/>
      <c r="G130" s="620"/>
      <c r="H130" s="620"/>
      <c r="I130" s="620"/>
      <c r="J130" s="620"/>
    </row>
    <row r="131" spans="1:16" s="71" customFormat="1" ht="67.5" customHeight="1">
      <c r="A131" s="160"/>
      <c r="B131" s="174" t="str">
        <f>$A$49</f>
        <v xml:space="preserve">ATOMIC BLASTER      </v>
      </c>
      <c r="C131" s="617"/>
      <c r="D131" s="618"/>
      <c r="E131" s="618"/>
      <c r="F131" s="618"/>
      <c r="G131" s="618"/>
      <c r="H131" s="618"/>
      <c r="I131" s="618"/>
      <c r="J131" s="619"/>
    </row>
    <row r="132" spans="1:16" s="71" customFormat="1" ht="67.5" customHeight="1">
      <c r="A132" s="160"/>
      <c r="B132" s="174" t="str">
        <f>$A$53</f>
        <v xml:space="preserve">OPTIC WHITE         </v>
      </c>
      <c r="C132" s="620"/>
      <c r="D132" s="620"/>
      <c r="E132" s="620"/>
      <c r="F132" s="620"/>
      <c r="G132" s="620"/>
      <c r="H132" s="620"/>
      <c r="I132" s="620"/>
      <c r="J132" s="620"/>
    </row>
    <row r="133" spans="1:16" s="71" customFormat="1" ht="32.6">
      <c r="A133" s="160"/>
      <c r="B133" s="576" t="s">
        <v>161</v>
      </c>
      <c r="C133" s="577"/>
      <c r="D133" s="577"/>
      <c r="E133" s="577"/>
      <c r="F133" s="577"/>
      <c r="G133" s="577"/>
      <c r="H133" s="577"/>
      <c r="I133" s="577"/>
      <c r="J133" s="578"/>
    </row>
    <row r="134" spans="1:16" s="71" customFormat="1" ht="32.6">
      <c r="A134" s="160"/>
      <c r="B134" s="573" t="s">
        <v>97</v>
      </c>
      <c r="C134" s="573"/>
      <c r="D134" s="161" t="s">
        <v>104</v>
      </c>
      <c r="E134" s="161" t="s">
        <v>26</v>
      </c>
      <c r="F134" s="161" t="s">
        <v>27</v>
      </c>
      <c r="G134" s="161" t="s">
        <v>28</v>
      </c>
      <c r="H134" s="161" t="s">
        <v>29</v>
      </c>
      <c r="I134" s="565" t="s">
        <v>30</v>
      </c>
      <c r="J134" s="566"/>
    </row>
    <row r="135" spans="1:16" s="71" customFormat="1" ht="93" customHeight="1">
      <c r="A135" s="160"/>
      <c r="B135" s="486" t="s">
        <v>162</v>
      </c>
      <c r="C135" s="488"/>
      <c r="D135" s="570" t="s">
        <v>163</v>
      </c>
      <c r="E135" s="571"/>
      <c r="F135" s="571"/>
      <c r="G135" s="571"/>
      <c r="H135" s="571"/>
      <c r="I135" s="571"/>
      <c r="J135" s="572"/>
    </row>
    <row r="136" spans="1:16" s="71" customFormat="1" ht="100" customHeight="1">
      <c r="A136" s="160"/>
      <c r="B136" s="615" t="s">
        <v>164</v>
      </c>
      <c r="C136" s="616"/>
      <c r="D136" s="206"/>
      <c r="E136" s="206"/>
      <c r="F136" s="206">
        <v>5.7</v>
      </c>
      <c r="G136" s="206"/>
      <c r="H136" s="206"/>
      <c r="I136" s="567"/>
      <c r="J136" s="568"/>
    </row>
    <row r="137" spans="1:16" s="71" customFormat="1" ht="69.650000000000006" customHeight="1">
      <c r="A137" s="160"/>
      <c r="B137" s="615" t="s">
        <v>165</v>
      </c>
      <c r="C137" s="616"/>
      <c r="D137" s="206"/>
      <c r="E137" s="207"/>
      <c r="F137" s="207">
        <v>16.3</v>
      </c>
      <c r="G137" s="207"/>
      <c r="H137" s="207"/>
      <c r="I137" s="567"/>
      <c r="J137" s="568"/>
    </row>
    <row r="138" spans="1:16" s="14" customFormat="1" ht="34.5" customHeight="1">
      <c r="A138" s="146"/>
      <c r="B138" s="146"/>
      <c r="C138" s="146"/>
      <c r="D138" s="146"/>
      <c r="E138" s="146"/>
      <c r="F138" s="146"/>
      <c r="G138" s="146"/>
      <c r="H138" s="146"/>
      <c r="I138" s="146"/>
      <c r="J138" s="71"/>
      <c r="K138" s="71"/>
      <c r="L138" s="71"/>
      <c r="M138" s="71"/>
      <c r="N138" s="71"/>
      <c r="O138" s="71"/>
      <c r="P138" s="71"/>
    </row>
    <row r="139" spans="1:16" s="146" customFormat="1" ht="34.5" customHeight="1">
      <c r="A139" s="15">
        <v>2</v>
      </c>
      <c r="B139" s="147" t="s">
        <v>166</v>
      </c>
      <c r="C139" s="614" t="s">
        <v>88</v>
      </c>
      <c r="D139" s="614"/>
      <c r="E139" s="614"/>
      <c r="F139" s="614"/>
      <c r="G139" s="71"/>
      <c r="H139" s="71"/>
      <c r="I139" s="71"/>
      <c r="J139" s="71"/>
      <c r="K139" s="18"/>
      <c r="L139" s="71"/>
      <c r="M139" s="71"/>
      <c r="N139" s="71"/>
      <c r="O139" s="71"/>
      <c r="P139" s="71"/>
    </row>
    <row r="140" spans="1:16" s="146" customFormat="1" ht="34.5" customHeight="1">
      <c r="A140" s="15">
        <v>3</v>
      </c>
      <c r="B140" s="147" t="s">
        <v>167</v>
      </c>
      <c r="C140" s="17" t="s">
        <v>168</v>
      </c>
      <c r="D140" s="17"/>
      <c r="E140" s="17"/>
      <c r="F140" s="17"/>
      <c r="G140" s="71"/>
      <c r="H140" s="71"/>
      <c r="I140" s="71"/>
      <c r="J140" s="71"/>
      <c r="K140" s="18"/>
      <c r="L140" s="71"/>
      <c r="M140" s="71"/>
      <c r="N140" s="71"/>
      <c r="O140" s="71"/>
      <c r="P140" s="71"/>
    </row>
    <row r="141" spans="1:16" s="14" customFormat="1" ht="33.75" customHeight="1">
      <c r="A141" s="146"/>
      <c r="B141" s="146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s="14" customFormat="1" ht="29.25" customHeight="1">
      <c r="B142" s="579" t="s">
        <v>93</v>
      </c>
      <c r="C142" s="579"/>
      <c r="D142" s="579"/>
      <c r="E142" s="579"/>
      <c r="G142" s="71"/>
      <c r="M142" s="70"/>
      <c r="N142" s="69"/>
      <c r="O142" s="69"/>
      <c r="P142" s="70"/>
    </row>
    <row r="143" spans="1:16" s="14" customFormat="1" ht="35.25" customHeight="1">
      <c r="A143" s="146">
        <v>1</v>
      </c>
      <c r="B143" s="149" t="s">
        <v>169</v>
      </c>
      <c r="C143" s="146"/>
      <c r="D143" s="146"/>
      <c r="G143" s="71"/>
      <c r="M143" s="70"/>
      <c r="N143" s="69"/>
      <c r="O143" s="69"/>
      <c r="P143" s="70"/>
    </row>
    <row r="144" spans="1:16" s="14" customFormat="1" ht="35.25" customHeight="1">
      <c r="A144" s="146">
        <v>2</v>
      </c>
      <c r="B144" s="149" t="s">
        <v>95</v>
      </c>
      <c r="C144" s="146"/>
      <c r="D144" s="146"/>
      <c r="G144" s="71"/>
      <c r="M144" s="70"/>
      <c r="N144" s="69"/>
      <c r="O144" s="69"/>
      <c r="P144" s="70"/>
    </row>
    <row r="145" spans="1:16" s="14" customFormat="1" ht="35.15" customHeight="1">
      <c r="A145" s="146">
        <v>3</v>
      </c>
      <c r="B145" s="149" t="s">
        <v>96</v>
      </c>
      <c r="C145" s="146"/>
      <c r="D145" s="146"/>
      <c r="G145" s="71"/>
      <c r="M145" s="70"/>
      <c r="N145" s="69"/>
      <c r="O145" s="69"/>
      <c r="P145" s="70"/>
    </row>
    <row r="146" spans="1:16" s="17" customFormat="1" ht="32.6">
      <c r="A146" s="15"/>
      <c r="B146" s="72" t="s">
        <v>97</v>
      </c>
      <c r="C146" s="73" t="s">
        <v>104</v>
      </c>
      <c r="D146" s="73" t="s">
        <v>26</v>
      </c>
      <c r="E146" s="73" t="s">
        <v>27</v>
      </c>
      <c r="F146" s="73" t="s">
        <v>28</v>
      </c>
      <c r="G146" s="73" t="s">
        <v>29</v>
      </c>
      <c r="H146" s="73" t="s">
        <v>30</v>
      </c>
      <c r="J146" s="74"/>
      <c r="K146" s="75"/>
      <c r="L146" s="75"/>
      <c r="M146" s="74"/>
    </row>
    <row r="147" spans="1:16" s="17" customFormat="1" ht="32.6">
      <c r="A147" s="15"/>
      <c r="B147" s="72" t="s">
        <v>98</v>
      </c>
      <c r="C147" s="68">
        <f t="shared" ref="C147:H147" si="89">G37</f>
        <v>58</v>
      </c>
      <c r="D147" s="68">
        <f t="shared" si="89"/>
        <v>324</v>
      </c>
      <c r="E147" s="68">
        <f t="shared" si="89"/>
        <v>404</v>
      </c>
      <c r="F147" s="68">
        <f t="shared" si="89"/>
        <v>288</v>
      </c>
      <c r="G147" s="68">
        <f t="shared" si="89"/>
        <v>172</v>
      </c>
      <c r="H147" s="68">
        <f t="shared" si="89"/>
        <v>28</v>
      </c>
      <c r="J147" s="74"/>
      <c r="K147" s="75"/>
      <c r="L147" s="75"/>
      <c r="M147" s="74"/>
    </row>
    <row r="148" spans="1:16" s="163" customFormat="1" ht="70.3">
      <c r="B148" s="162" t="s">
        <v>170</v>
      </c>
      <c r="C148" s="162" t="s">
        <v>171</v>
      </c>
      <c r="G148" s="164"/>
    </row>
    <row r="149" spans="1:16" s="163" customFormat="1" ht="70.3">
      <c r="B149" s="162"/>
      <c r="C149" s="162" t="s">
        <v>172</v>
      </c>
      <c r="G149" s="164"/>
    </row>
    <row r="150" spans="1:16" s="150" customFormat="1" ht="32.6">
      <c r="G150" s="151"/>
    </row>
    <row r="151" spans="1:16" s="150" customFormat="1" ht="32.6">
      <c r="G151" s="151"/>
    </row>
    <row r="152" spans="1:16" s="150" customFormat="1" ht="32.6">
      <c r="G152" s="151"/>
    </row>
    <row r="153" spans="1:16" s="150" customFormat="1" ht="32.6">
      <c r="G153" s="151"/>
    </row>
    <row r="154" spans="1:16" s="150" customFormat="1" ht="32.6">
      <c r="G154" s="151"/>
    </row>
    <row r="155" spans="1:16" s="150" customFormat="1" ht="32.6">
      <c r="G155" s="151"/>
    </row>
    <row r="156" spans="1:16" s="150" customFormat="1" ht="32.6">
      <c r="G156" s="151"/>
    </row>
    <row r="157" spans="1:16" s="150" customFormat="1" ht="32.6">
      <c r="G157" s="151"/>
    </row>
    <row r="158" spans="1:16" s="150" customFormat="1" ht="32.6">
      <c r="G158" s="151"/>
    </row>
    <row r="159" spans="1:16" s="150" customFormat="1" ht="32.6">
      <c r="G159" s="151"/>
    </row>
    <row r="160" spans="1:16" s="150" customFormat="1" ht="32.6">
      <c r="G160" s="151"/>
    </row>
    <row r="161" spans="7:7" s="150" customFormat="1" ht="32.6">
      <c r="G161" s="151"/>
    </row>
    <row r="162" spans="7:7" s="150" customFormat="1" ht="32.6">
      <c r="G162" s="151"/>
    </row>
    <row r="163" spans="7:7" s="150" customFormat="1" ht="32.6">
      <c r="G163" s="151"/>
    </row>
    <row r="164" spans="7:7" s="150" customFormat="1" ht="32.6">
      <c r="G164" s="151"/>
    </row>
    <row r="165" spans="7:7" s="150" customFormat="1" ht="32.6">
      <c r="G165" s="151"/>
    </row>
    <row r="166" spans="7:7" s="150" customFormat="1" ht="32.6">
      <c r="G166" s="151"/>
    </row>
    <row r="167" spans="7:7" s="150" customFormat="1" ht="32.6">
      <c r="G167" s="151"/>
    </row>
    <row r="168" spans="7:7" s="150" customFormat="1" ht="32.6">
      <c r="G168" s="151"/>
    </row>
    <row r="169" spans="7:7" s="150" customFormat="1" ht="32.6">
      <c r="G169" s="151"/>
    </row>
    <row r="170" spans="7:7" s="150" customFormat="1" ht="32.6">
      <c r="G170" s="151"/>
    </row>
  </sheetData>
  <mergeCells count="196">
    <mergeCell ref="B106:E106"/>
    <mergeCell ref="B107:E107"/>
    <mergeCell ref="B98:E98"/>
    <mergeCell ref="A90:E90"/>
    <mergeCell ref="B99:E99"/>
    <mergeCell ref="B100:E100"/>
    <mergeCell ref="B101:E101"/>
    <mergeCell ref="B102:E102"/>
    <mergeCell ref="B103:E103"/>
    <mergeCell ref="B104:E104"/>
    <mergeCell ref="B105:E105"/>
    <mergeCell ref="B86:E86"/>
    <mergeCell ref="B87:E87"/>
    <mergeCell ref="B91:E91"/>
    <mergeCell ref="B92:E92"/>
    <mergeCell ref="B93:E93"/>
    <mergeCell ref="B94:E94"/>
    <mergeCell ref="B95:E95"/>
    <mergeCell ref="B96:E96"/>
    <mergeCell ref="B97:E97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142:E142"/>
    <mergeCell ref="C139:F139"/>
    <mergeCell ref="B135:C135"/>
    <mergeCell ref="B136:C136"/>
    <mergeCell ref="B137:C137"/>
    <mergeCell ref="H117:I117"/>
    <mergeCell ref="H118:I118"/>
    <mergeCell ref="H115:I115"/>
    <mergeCell ref="H116:I116"/>
    <mergeCell ref="H121:I121"/>
    <mergeCell ref="H122:I122"/>
    <mergeCell ref="C131:J131"/>
    <mergeCell ref="C132:J132"/>
    <mergeCell ref="C129:J129"/>
    <mergeCell ref="C130:J130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H119:I119"/>
    <mergeCell ref="G72:G75"/>
    <mergeCell ref="H60:I60"/>
    <mergeCell ref="H78:I78"/>
    <mergeCell ref="H79:I79"/>
    <mergeCell ref="H76:I76"/>
    <mergeCell ref="H77:I77"/>
    <mergeCell ref="M1:N1"/>
    <mergeCell ref="O1:P1"/>
    <mergeCell ref="M2:N2"/>
    <mergeCell ref="O2:P2"/>
    <mergeCell ref="M3:N3"/>
    <mergeCell ref="O3:P3"/>
    <mergeCell ref="A41:P41"/>
    <mergeCell ref="M40:P40"/>
    <mergeCell ref="M42:P42"/>
    <mergeCell ref="H59:I59"/>
    <mergeCell ref="A45:P45"/>
    <mergeCell ref="B46:C46"/>
    <mergeCell ref="M46:P46"/>
    <mergeCell ref="B48:C48"/>
    <mergeCell ref="M48:P48"/>
    <mergeCell ref="B42:C42"/>
    <mergeCell ref="A59:E59"/>
    <mergeCell ref="M51:P51"/>
    <mergeCell ref="B13:F13"/>
    <mergeCell ref="A40:C40"/>
    <mergeCell ref="G5:L8"/>
    <mergeCell ref="L11:P11"/>
    <mergeCell ref="H71:I71"/>
    <mergeCell ref="H64:I64"/>
    <mergeCell ref="H68:I68"/>
    <mergeCell ref="H61:I61"/>
    <mergeCell ref="H63:I63"/>
    <mergeCell ref="H62:I62"/>
    <mergeCell ref="H65:I65"/>
    <mergeCell ref="H66:I66"/>
    <mergeCell ref="H69:I69"/>
    <mergeCell ref="H70:I70"/>
    <mergeCell ref="P68:P71"/>
    <mergeCell ref="B50:C50"/>
    <mergeCell ref="B51:C51"/>
    <mergeCell ref="A53:P53"/>
    <mergeCell ref="M54:P54"/>
    <mergeCell ref="M55:P55"/>
    <mergeCell ref="B54:C54"/>
    <mergeCell ref="B55:C55"/>
    <mergeCell ref="M50:P50"/>
    <mergeCell ref="B60:E60"/>
    <mergeCell ref="H91:I91"/>
    <mergeCell ref="H93:I93"/>
    <mergeCell ref="P80:P83"/>
    <mergeCell ref="H84:I84"/>
    <mergeCell ref="H85:I85"/>
    <mergeCell ref="H86:I86"/>
    <mergeCell ref="H87:I87"/>
    <mergeCell ref="H92:I92"/>
    <mergeCell ref="H97:I97"/>
    <mergeCell ref="H95:I95"/>
    <mergeCell ref="P91:P94"/>
    <mergeCell ref="H90:I90"/>
    <mergeCell ref="H81:I81"/>
    <mergeCell ref="H82:I82"/>
    <mergeCell ref="H83:I83"/>
    <mergeCell ref="H80:I80"/>
    <mergeCell ref="H107:I107"/>
    <mergeCell ref="H108:I108"/>
    <mergeCell ref="H105:I105"/>
    <mergeCell ref="H106:I106"/>
    <mergeCell ref="H103:I103"/>
    <mergeCell ref="H104:I104"/>
    <mergeCell ref="P95:P98"/>
    <mergeCell ref="P99:P102"/>
    <mergeCell ref="H94:I94"/>
    <mergeCell ref="H102:I102"/>
    <mergeCell ref="H98:I98"/>
    <mergeCell ref="H101:I101"/>
    <mergeCell ref="G64:G67"/>
    <mergeCell ref="B43:C43"/>
    <mergeCell ref="M43:P43"/>
    <mergeCell ref="B47:C47"/>
    <mergeCell ref="M47:P47"/>
    <mergeCell ref="B52:C52"/>
    <mergeCell ref="M52:P52"/>
    <mergeCell ref="B56:C56"/>
    <mergeCell ref="M56:P56"/>
    <mergeCell ref="B44:C44"/>
    <mergeCell ref="P64:P67"/>
    <mergeCell ref="P60:P63"/>
    <mergeCell ref="A49:P49"/>
    <mergeCell ref="H67:I67"/>
    <mergeCell ref="M44:P44"/>
    <mergeCell ref="B61:E61"/>
    <mergeCell ref="B62:E62"/>
    <mergeCell ref="B63:E63"/>
    <mergeCell ref="B64:E64"/>
    <mergeCell ref="B65:E65"/>
    <mergeCell ref="B66:E66"/>
    <mergeCell ref="B67:E67"/>
    <mergeCell ref="I137:J137"/>
    <mergeCell ref="D135:J135"/>
    <mergeCell ref="B134:C134"/>
    <mergeCell ref="B127:J127"/>
    <mergeCell ref="C128:J128"/>
    <mergeCell ref="B133:J133"/>
    <mergeCell ref="J124:M124"/>
    <mergeCell ref="H120:I120"/>
    <mergeCell ref="P72:P75"/>
    <mergeCell ref="H74:I74"/>
    <mergeCell ref="H75:I75"/>
    <mergeCell ref="H72:I72"/>
    <mergeCell ref="H96:I96"/>
    <mergeCell ref="H99:I99"/>
    <mergeCell ref="H100:I100"/>
    <mergeCell ref="G84:G87"/>
    <mergeCell ref="H73:I73"/>
    <mergeCell ref="P103:P106"/>
    <mergeCell ref="P107:P110"/>
    <mergeCell ref="P111:P114"/>
    <mergeCell ref="P115:P118"/>
    <mergeCell ref="H113:I113"/>
    <mergeCell ref="H114:I114"/>
    <mergeCell ref="H111:I111"/>
    <mergeCell ref="B108:E108"/>
    <mergeCell ref="B109:E109"/>
    <mergeCell ref="B110:E110"/>
    <mergeCell ref="B111:E111"/>
    <mergeCell ref="B112:E112"/>
    <mergeCell ref="B113:E113"/>
    <mergeCell ref="B114:E114"/>
    <mergeCell ref="I134:J134"/>
    <mergeCell ref="I136:J136"/>
    <mergeCell ref="H112:I112"/>
    <mergeCell ref="H109:I109"/>
    <mergeCell ref="H110:I110"/>
  </mergeCells>
  <printOptions horizontalCentered="1"/>
  <pageMargins left="0.25" right="0" top="0.61388888888888893" bottom="0.75" header="0" footer="0"/>
  <pageSetup scale="3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22" max="15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2:J15"/>
  <sheetViews>
    <sheetView topLeftCell="A10" workbookViewId="0">
      <selection activeCell="E9" sqref="E9"/>
    </sheetView>
  </sheetViews>
  <sheetFormatPr defaultColWidth="8.84375" defaultRowHeight="16.3"/>
  <cols>
    <col min="1" max="1" width="26.3828125" style="194" customWidth="1"/>
    <col min="2" max="16384" width="8.84375" style="194"/>
  </cols>
  <sheetData>
    <row r="12" spans="1:10" s="195" customFormat="1" ht="34" customHeight="1">
      <c r="A12" s="628" t="s">
        <v>173</v>
      </c>
      <c r="B12" s="628"/>
      <c r="C12" s="628"/>
      <c r="D12" s="628"/>
      <c r="E12" s="628"/>
      <c r="F12" s="628"/>
      <c r="G12" s="628"/>
      <c r="H12" s="628"/>
      <c r="I12" s="628"/>
      <c r="J12" s="628"/>
    </row>
    <row r="13" spans="1:10" ht="24" customHeight="1">
      <c r="A13" s="197" t="s">
        <v>97</v>
      </c>
      <c r="B13" s="197" t="s">
        <v>174</v>
      </c>
      <c r="C13" s="197" t="s">
        <v>175</v>
      </c>
      <c r="D13" s="197" t="s">
        <v>26</v>
      </c>
      <c r="E13" s="196" t="s">
        <v>27</v>
      </c>
      <c r="F13" s="197" t="s">
        <v>28</v>
      </c>
      <c r="G13" s="197" t="s">
        <v>29</v>
      </c>
      <c r="H13" s="197" t="s">
        <v>30</v>
      </c>
      <c r="I13" s="197" t="s">
        <v>176</v>
      </c>
      <c r="J13" s="197" t="s">
        <v>177</v>
      </c>
    </row>
    <row r="14" spans="1:10" s="201" customFormat="1" ht="44.5" customHeight="1">
      <c r="A14" s="198" t="s">
        <v>178</v>
      </c>
      <c r="B14" s="199">
        <f>$D$14-0.5</f>
        <v>15</v>
      </c>
      <c r="C14" s="200">
        <f>$D$14-0.5</f>
        <v>15</v>
      </c>
      <c r="D14" s="200">
        <v>15.5</v>
      </c>
      <c r="E14" s="200">
        <v>15.5</v>
      </c>
      <c r="F14" s="200">
        <f>E14+0.5</f>
        <v>16</v>
      </c>
      <c r="G14" s="200">
        <f>F14</f>
        <v>16</v>
      </c>
      <c r="H14" s="200">
        <f>$G$14+0.5</f>
        <v>16.5</v>
      </c>
      <c r="I14" s="199">
        <f>$G$14+0.5</f>
        <v>16.5</v>
      </c>
      <c r="J14" s="199">
        <f>$G$14+0.5</f>
        <v>16.5</v>
      </c>
    </row>
    <row r="15" spans="1:10" s="201" customFormat="1" ht="44.5" customHeight="1">
      <c r="A15" s="198" t="s">
        <v>179</v>
      </c>
      <c r="B15" s="199">
        <f>$D$15-0.3</f>
        <v>4.7</v>
      </c>
      <c r="C15" s="200">
        <f>$D$15-0.3</f>
        <v>4.7</v>
      </c>
      <c r="D15" s="200">
        <v>5</v>
      </c>
      <c r="E15" s="200">
        <v>5</v>
      </c>
      <c r="F15" s="200">
        <f>E15+0.3</f>
        <v>5.3</v>
      </c>
      <c r="G15" s="200">
        <f>F15</f>
        <v>5.3</v>
      </c>
      <c r="H15" s="200">
        <f>$G$15+0.3</f>
        <v>5.6</v>
      </c>
      <c r="I15" s="199">
        <f t="shared" ref="I15:J15" si="0">$G$15+0.3</f>
        <v>5.6</v>
      </c>
      <c r="J15" s="199">
        <f t="shared" si="0"/>
        <v>5.6</v>
      </c>
    </row>
  </sheetData>
  <mergeCells count="1">
    <mergeCell ref="A12:J1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5234375" defaultRowHeight="16.3"/>
  <cols>
    <col min="1" max="17" width="9.15234375" style="79"/>
    <col min="18" max="18" width="80.15234375" style="79" customWidth="1"/>
    <col min="19" max="16384" width="9.15234375" style="7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3828125" defaultRowHeight="20.6"/>
  <cols>
    <col min="1" max="1" width="4.15234375" style="2" customWidth="1"/>
    <col min="2" max="2" width="39.53515625" style="2" bestFit="1" customWidth="1"/>
    <col min="3" max="3" width="53.3828125" style="2" bestFit="1" customWidth="1"/>
    <col min="4" max="8" width="16.53515625" style="2" customWidth="1"/>
    <col min="9" max="9" width="16.3828125" style="2" customWidth="1"/>
    <col min="10" max="10" width="21" style="2" bestFit="1" customWidth="1"/>
    <col min="11" max="11" width="9.15234375" style="2" customWidth="1"/>
    <col min="12" max="25" width="8" style="2" customWidth="1"/>
    <col min="26" max="16384" width="14.3828125" style="2"/>
  </cols>
  <sheetData>
    <row r="1" spans="1:25" s="85" customFormat="1" ht="30.75" customHeight="1">
      <c r="A1" s="81"/>
      <c r="B1" s="82" t="s">
        <v>102</v>
      </c>
      <c r="C1" s="82" t="s">
        <v>180</v>
      </c>
      <c r="D1" s="629" t="s">
        <v>181</v>
      </c>
      <c r="E1" s="629"/>
      <c r="F1" s="629"/>
      <c r="G1" s="82"/>
      <c r="H1" s="82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85" customFormat="1" ht="30.75" customHeight="1" thickBot="1">
      <c r="A2" s="86"/>
      <c r="B2" s="87" t="s">
        <v>182</v>
      </c>
      <c r="C2" s="87" t="s">
        <v>183</v>
      </c>
      <c r="D2" s="630" t="s">
        <v>184</v>
      </c>
      <c r="E2" s="630"/>
      <c r="F2" s="630"/>
      <c r="G2" s="630"/>
      <c r="H2" s="630"/>
      <c r="I2" s="631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93" customFormat="1" ht="20.25" customHeight="1">
      <c r="A3" s="88" t="s">
        <v>103</v>
      </c>
      <c r="B3" s="89" t="s">
        <v>185</v>
      </c>
      <c r="C3" s="89" t="s">
        <v>186</v>
      </c>
      <c r="D3" s="90" t="s">
        <v>27</v>
      </c>
      <c r="E3" s="90" t="s">
        <v>28</v>
      </c>
      <c r="F3" s="90" t="s">
        <v>29</v>
      </c>
      <c r="G3" s="90" t="s">
        <v>30</v>
      </c>
      <c r="H3" s="90" t="s">
        <v>31</v>
      </c>
      <c r="I3" s="91" t="s">
        <v>187</v>
      </c>
      <c r="J3" s="92"/>
      <c r="K3" s="92"/>
    </row>
    <row r="4" spans="1:25" s="99" customFormat="1" ht="27" customHeight="1">
      <c r="A4" s="94">
        <v>1</v>
      </c>
      <c r="B4" s="95" t="s">
        <v>188</v>
      </c>
      <c r="C4" s="95" t="s">
        <v>189</v>
      </c>
      <c r="D4" s="96">
        <v>68.5</v>
      </c>
      <c r="E4" s="96">
        <v>72.5</v>
      </c>
      <c r="F4" s="96">
        <v>74.5</v>
      </c>
      <c r="G4" s="96">
        <v>76.5</v>
      </c>
      <c r="H4" s="96">
        <v>78.5</v>
      </c>
      <c r="I4" s="97" t="s">
        <v>190</v>
      </c>
      <c r="J4" s="98"/>
      <c r="K4" s="98"/>
    </row>
    <row r="5" spans="1:25" s="99" customFormat="1" ht="27" customHeight="1">
      <c r="A5" s="94">
        <v>2</v>
      </c>
      <c r="B5" s="95" t="s">
        <v>191</v>
      </c>
      <c r="C5" s="95" t="s">
        <v>192</v>
      </c>
      <c r="D5" s="96">
        <v>66.5</v>
      </c>
      <c r="E5" s="96">
        <v>70.5</v>
      </c>
      <c r="F5" s="96">
        <v>72.5</v>
      </c>
      <c r="G5" s="96">
        <v>74.5</v>
      </c>
      <c r="H5" s="96">
        <v>76.5</v>
      </c>
      <c r="I5" s="97" t="s">
        <v>190</v>
      </c>
      <c r="J5" s="98"/>
      <c r="K5" s="98"/>
    </row>
    <row r="6" spans="1:25" s="99" customFormat="1" ht="27" customHeight="1">
      <c r="A6" s="94">
        <v>3</v>
      </c>
      <c r="B6" s="80" t="s">
        <v>193</v>
      </c>
      <c r="C6" s="80" t="s">
        <v>194</v>
      </c>
      <c r="D6" s="100">
        <v>51</v>
      </c>
      <c r="E6" s="100">
        <v>55</v>
      </c>
      <c r="F6" s="100">
        <v>57</v>
      </c>
      <c r="G6" s="100">
        <v>59</v>
      </c>
      <c r="H6" s="100">
        <v>61</v>
      </c>
      <c r="I6" s="101" t="s">
        <v>190</v>
      </c>
      <c r="J6" s="98"/>
      <c r="K6" s="98"/>
    </row>
    <row r="7" spans="1:25" s="99" customFormat="1" ht="27" customHeight="1">
      <c r="A7" s="94">
        <v>4</v>
      </c>
      <c r="B7" s="80" t="s">
        <v>195</v>
      </c>
      <c r="C7" s="80" t="s">
        <v>196</v>
      </c>
      <c r="D7" s="100">
        <v>51</v>
      </c>
      <c r="E7" s="100">
        <v>55</v>
      </c>
      <c r="F7" s="100">
        <v>57</v>
      </c>
      <c r="G7" s="100">
        <v>59</v>
      </c>
      <c r="H7" s="100">
        <v>61</v>
      </c>
      <c r="I7" s="102" t="s">
        <v>190</v>
      </c>
      <c r="J7" s="98"/>
      <c r="K7" s="98"/>
    </row>
    <row r="8" spans="1:25" s="99" customFormat="1" ht="27" customHeight="1">
      <c r="A8" s="94">
        <v>5</v>
      </c>
      <c r="B8" s="80" t="s">
        <v>107</v>
      </c>
      <c r="C8" s="80" t="s">
        <v>108</v>
      </c>
      <c r="D8" s="100">
        <v>22</v>
      </c>
      <c r="E8" s="100">
        <v>23</v>
      </c>
      <c r="F8" s="100">
        <v>23.5</v>
      </c>
      <c r="G8" s="100">
        <v>24</v>
      </c>
      <c r="H8" s="100">
        <v>24.5</v>
      </c>
      <c r="I8" s="102" t="s">
        <v>197</v>
      </c>
      <c r="J8" s="98"/>
      <c r="K8" s="98"/>
    </row>
    <row r="9" spans="1:25" s="99" customFormat="1" ht="27" customHeight="1">
      <c r="A9" s="94">
        <v>6</v>
      </c>
      <c r="B9" s="80" t="s">
        <v>106</v>
      </c>
      <c r="C9" s="80" t="s">
        <v>198</v>
      </c>
      <c r="D9" s="100">
        <v>18.5</v>
      </c>
      <c r="E9" s="100">
        <v>19.5</v>
      </c>
      <c r="F9" s="100">
        <v>20.5</v>
      </c>
      <c r="G9" s="100">
        <v>20.5</v>
      </c>
      <c r="H9" s="100">
        <v>21.5</v>
      </c>
      <c r="I9" s="103" t="s">
        <v>190</v>
      </c>
      <c r="J9" s="98"/>
      <c r="K9" s="98"/>
    </row>
    <row r="10" spans="1:25" s="99" customFormat="1" ht="27" customHeight="1">
      <c r="A10" s="94">
        <v>7</v>
      </c>
      <c r="B10" s="80" t="s">
        <v>199</v>
      </c>
      <c r="C10" s="80" t="s">
        <v>200</v>
      </c>
      <c r="D10" s="100">
        <v>8.5</v>
      </c>
      <c r="E10" s="100">
        <v>9</v>
      </c>
      <c r="F10" s="100">
        <v>9.5</v>
      </c>
      <c r="G10" s="100">
        <v>9.5</v>
      </c>
      <c r="H10" s="100">
        <v>10</v>
      </c>
      <c r="I10" s="102" t="s">
        <v>190</v>
      </c>
      <c r="J10" s="98"/>
      <c r="K10" s="98"/>
    </row>
    <row r="11" spans="1:25" s="99" customFormat="1" ht="27" customHeight="1">
      <c r="A11" s="94">
        <v>8</v>
      </c>
      <c r="B11" s="80" t="s">
        <v>201</v>
      </c>
      <c r="C11" s="80" t="s">
        <v>202</v>
      </c>
      <c r="D11" s="100">
        <v>2</v>
      </c>
      <c r="E11" s="100">
        <v>2</v>
      </c>
      <c r="F11" s="100">
        <v>2</v>
      </c>
      <c r="G11" s="100">
        <v>2</v>
      </c>
      <c r="H11" s="100">
        <v>2</v>
      </c>
      <c r="I11" s="102">
        <v>0</v>
      </c>
      <c r="J11" s="98"/>
      <c r="K11" s="98"/>
    </row>
    <row r="12" spans="1:25" s="99" customFormat="1" ht="27" customHeight="1">
      <c r="A12" s="94">
        <v>9</v>
      </c>
      <c r="B12" s="80" t="s">
        <v>203</v>
      </c>
      <c r="C12" s="80" t="s">
        <v>204</v>
      </c>
      <c r="D12" s="100">
        <v>46</v>
      </c>
      <c r="E12" s="100">
        <v>50</v>
      </c>
      <c r="F12" s="100">
        <v>52</v>
      </c>
      <c r="G12" s="100">
        <v>54</v>
      </c>
      <c r="H12" s="100">
        <v>56</v>
      </c>
      <c r="I12" s="102" t="s">
        <v>197</v>
      </c>
      <c r="J12" s="98"/>
      <c r="K12" s="98"/>
    </row>
    <row r="13" spans="1:25" s="99" customFormat="1" ht="27" customHeight="1">
      <c r="A13" s="94">
        <v>10</v>
      </c>
      <c r="B13" s="80" t="s">
        <v>205</v>
      </c>
      <c r="C13" s="80" t="s">
        <v>109</v>
      </c>
      <c r="D13" s="100">
        <v>22</v>
      </c>
      <c r="E13" s="100">
        <v>23</v>
      </c>
      <c r="F13" s="100">
        <v>24</v>
      </c>
      <c r="G13" s="100">
        <v>25</v>
      </c>
      <c r="H13" s="100">
        <v>26</v>
      </c>
      <c r="I13" s="102" t="s">
        <v>197</v>
      </c>
      <c r="J13" s="98"/>
      <c r="K13" s="98"/>
    </row>
    <row r="14" spans="1:25" s="99" customFormat="1" ht="27" customHeight="1">
      <c r="A14" s="94">
        <v>11</v>
      </c>
      <c r="B14" s="80" t="s">
        <v>206</v>
      </c>
      <c r="C14" s="80" t="s">
        <v>207</v>
      </c>
      <c r="D14" s="100">
        <v>19.5</v>
      </c>
      <c r="E14" s="100">
        <v>20</v>
      </c>
      <c r="F14" s="100">
        <v>20.5</v>
      </c>
      <c r="G14" s="100">
        <v>21</v>
      </c>
      <c r="H14" s="100">
        <v>21.5</v>
      </c>
      <c r="I14" s="103">
        <v>0</v>
      </c>
      <c r="J14" s="98"/>
      <c r="K14" s="98"/>
    </row>
    <row r="15" spans="1:25" s="99" customFormat="1" ht="27" customHeight="1">
      <c r="A15" s="94">
        <v>12</v>
      </c>
      <c r="B15" s="80" t="s">
        <v>208</v>
      </c>
      <c r="C15" s="80" t="s">
        <v>209</v>
      </c>
      <c r="D15" s="100">
        <v>2.5</v>
      </c>
      <c r="E15" s="100">
        <v>2.5</v>
      </c>
      <c r="F15" s="100">
        <v>2.5</v>
      </c>
      <c r="G15" s="100">
        <v>2.5</v>
      </c>
      <c r="H15" s="100">
        <v>2.5</v>
      </c>
      <c r="I15" s="103">
        <v>0</v>
      </c>
      <c r="J15" s="98"/>
      <c r="K15" s="98"/>
    </row>
    <row r="16" spans="1:25" s="99" customFormat="1" ht="27" customHeight="1">
      <c r="A16" s="94">
        <v>13</v>
      </c>
      <c r="B16" s="80" t="s">
        <v>210</v>
      </c>
      <c r="C16" s="80" t="s">
        <v>211</v>
      </c>
      <c r="D16" s="100">
        <v>2.5</v>
      </c>
      <c r="E16" s="100">
        <v>2.5</v>
      </c>
      <c r="F16" s="100">
        <v>2.5</v>
      </c>
      <c r="G16" s="100">
        <v>2.5</v>
      </c>
      <c r="H16" s="100">
        <v>2.5</v>
      </c>
      <c r="I16" s="103">
        <v>0</v>
      </c>
      <c r="J16" s="98"/>
      <c r="K16" s="98"/>
    </row>
    <row r="17" spans="1:11" s="99" customFormat="1" ht="27" customHeight="1" thickBot="1">
      <c r="A17" s="94">
        <v>14</v>
      </c>
      <c r="B17" s="104" t="s">
        <v>212</v>
      </c>
      <c r="C17" s="104" t="s">
        <v>105</v>
      </c>
      <c r="D17" s="105">
        <v>2.5</v>
      </c>
      <c r="E17" s="105">
        <v>2.5</v>
      </c>
      <c r="F17" s="105">
        <v>2.5</v>
      </c>
      <c r="G17" s="105">
        <v>2.5</v>
      </c>
      <c r="H17" s="105">
        <v>2.5</v>
      </c>
      <c r="I17" s="106">
        <v>0</v>
      </c>
      <c r="J17" s="98"/>
      <c r="K17" s="9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fcd90499b680bb1355c1a26fedf17beb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da38dc639503cf09a112de2405719599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916C1-5477-469F-8716-7037E5F6DBA9}">
  <ds:schemaRefs>
    <ds:schemaRef ds:uri="1972f4fa-a3a2-4010-a47e-cf3d6c5d1421"/>
    <ds:schemaRef ds:uri="http://schemas.microsoft.com/office/2006/metadata/properties"/>
    <ds:schemaRef ds:uri="http://purl.org/dc/terms/"/>
    <ds:schemaRef ds:uri="http://schemas.microsoft.com/office/2006/documentManagement/types"/>
    <ds:schemaRef ds:uri="8acacb1a-d766-4a03-bc0c-a95b168db3c7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CA8B887-4283-4E2D-86E8-1F9D3DDB5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53B9D8-E685-44A4-9C6F-1B85830BE3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1. CUTTING</vt:lpstr>
      <vt:lpstr>2. TRIM</vt:lpstr>
      <vt:lpstr>M-SPEC</vt:lpstr>
      <vt:lpstr>1. CUTTING </vt:lpstr>
      <vt:lpstr>1099-624675</vt:lpstr>
      <vt:lpstr>3. ĐỊNH VỊ HÌNH IN.THÊU</vt:lpstr>
      <vt:lpstr>4. THÔNG SỐ SẢN XUẤT</vt:lpstr>
      <vt:lpstr>NHÃN_CHÍNH_GẮN_CHIP_NFC_70MM_x_38MM</vt:lpstr>
      <vt:lpstr>'1. CUTTING'!Print_Area</vt:lpstr>
      <vt:lpstr>'1. CUTTING '!Print_Area</vt:lpstr>
      <vt:lpstr>'2. TRIM'!Print_Area</vt:lpstr>
      <vt:lpstr>'1. CUTTING'!Print_Titles</vt:lpstr>
      <vt:lpstr>'1. CUTTING '!Print_Titles</vt:lpstr>
      <vt:lpstr>'2. TRIM'!Print_Titles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Oanh Phan Thi Kim</cp:lastModifiedBy>
  <cp:revision/>
  <cp:lastPrinted>2024-12-04T05:59:15Z</cp:lastPrinted>
  <dcterms:created xsi:type="dcterms:W3CDTF">2016-05-06T01:47:29Z</dcterms:created>
  <dcterms:modified xsi:type="dcterms:W3CDTF">2024-12-04T09:09:52Z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