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n.huynh\Downloads\MSCHF\CUTTING DOCKET\"/>
    </mc:Choice>
  </mc:AlternateContent>
  <xr:revisionPtr revIDLastSave="0" documentId="13_ncr:1_{0EBFA495-C371-4ADE-B0AD-5914E4E93335}" xr6:coauthVersionLast="47" xr6:coauthVersionMax="47" xr10:uidLastSave="{00000000-0000-0000-0000-000000000000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M-DESIGN " sheetId="25" r:id="rId3"/>
    <sheet name="M-SPEC" sheetId="26" r:id="rId4"/>
    <sheet name="M-GRADING ALPHA(M)" sheetId="27" r:id="rId5"/>
    <sheet name="1. CUTTING " sheetId="1" state="hidden" r:id="rId6"/>
    <sheet name="1099-624675" sheetId="14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6">'[5]Chiet tinh dz22'!#REF!</definedName>
    <definedName name="_day1">'[5]Chiet tinh dz22'!#REF!</definedName>
    <definedName name="_day2">'[6]Chiet tinh dz35'!$H$3</definedName>
    <definedName name="_dbu1" localSheetId="6">'[4]CT Thang Mo'!#REF!</definedName>
    <definedName name="_dbu1">'[4]CT Thang Mo'!#REF!</definedName>
    <definedName name="_dbu2">'[4]CT Thang Mo'!$B$93:$F$93</definedName>
    <definedName name="_Fill" localSheetId="6">#REF!</definedName>
    <definedName name="_Fill" hidden="1">#REF!</definedName>
    <definedName name="_lap1" localSheetId="6">#REF!</definedName>
    <definedName name="_lap1">#REF!</definedName>
    <definedName name="_lap2" localSheetId="6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6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6">#REF!</definedName>
    <definedName name="Caáp_Baät">#REF!</definedName>
    <definedName name="cap" localSheetId="6">#REF!</definedName>
    <definedName name="cap">#REF!</definedName>
    <definedName name="cap0.7" localSheetId="6">#REF!</definedName>
    <definedName name="cap0.7">#REF!</definedName>
    <definedName name="CCNK" localSheetId="6">[9]QMCT!#REF!</definedName>
    <definedName name="CCNK">[9]QMCT!#REF!</definedName>
    <definedName name="CL" localSheetId="6">#REF!</definedName>
    <definedName name="CL">#REF!</definedName>
    <definedName name="CLTMP" localSheetId="6">[9]QMCT!#REF!</definedName>
    <definedName name="CLTMP">[9]QMCT!#REF!</definedName>
    <definedName name="ctdn9697" localSheetId="6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6">#REF!</definedName>
    <definedName name="DATA_DATA2_List">#REF!</definedName>
    <definedName name="_xlnm.Database" localSheetId="6">#REF!</definedName>
    <definedName name="_xlnm.Database">#REF!</definedName>
    <definedName name="DDAY" localSheetId="6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6">#REF!</definedName>
    <definedName name="dobt">#REF!</definedName>
    <definedName name="Döõ_Lieäu_Thoâ">[7]TK!$E$11:$E$60,[7]TK!$G$11:$G$60,[7]TK!$M$11:$M$60,[7]TK!$Q$11:$Q$60</definedName>
    <definedName name="dulieu" localSheetId="6">#REF!</definedName>
    <definedName name="dulieu">#REF!</definedName>
    <definedName name="FHT" localSheetId="6">#REF!</definedName>
    <definedName name="FHT">#REF!</definedName>
    <definedName name="Full" localSheetId="6">[9]QMCT!#REF!</definedName>
    <definedName name="Full">[9]QMCT!#REF!</definedName>
    <definedName name="giaca">'[10]dg-VTu'!$C$6:$F$55</definedName>
    <definedName name="HDCCT" localSheetId="6">[9]QMCT!#REF!</definedName>
    <definedName name="HDCCT">[9]QMCT!#REF!</definedName>
    <definedName name="HDCD" localSheetId="6">[9]QMCT!#REF!</definedName>
    <definedName name="HDCD">[9]QMCT!#REF!</definedName>
    <definedName name="Heâ_Soá">'[11]He so'!$A$1:$AU$1</definedName>
    <definedName name="Heä_Soá_NS" localSheetId="6">#REF!</definedName>
    <definedName name="Heä_Soá_NS">#REF!</definedName>
    <definedName name="Heä_Soá_TC">[7]HS!$C$66:$E$79</definedName>
    <definedName name="HS_1" localSheetId="6">[7]HS!#REF!</definedName>
    <definedName name="HS_1">[7]HS!#REF!</definedName>
    <definedName name="HS_2" localSheetId="6">[7]HS!#REF!</definedName>
    <definedName name="HS_2">[7]HS!#REF!</definedName>
    <definedName name="HS_3" localSheetId="6">[7]HS!#REF!</definedName>
    <definedName name="HS_3">[7]HS!#REF!</definedName>
    <definedName name="HS_4" localSheetId="6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6">#REF!</definedName>
    <definedName name="K">#REF!</definedName>
    <definedName name="K_1">[12]!K_1</definedName>
    <definedName name="K_2">[12]!K_2</definedName>
    <definedName name="Khaû_Naêng" localSheetId="6">#REF!</definedName>
    <definedName name="Khaû_Naêng">#REF!</definedName>
    <definedName name="KN" localSheetId="6">#REF!</definedName>
    <definedName name="KN">#REF!</definedName>
    <definedName name="KNIT">'[13]GENERAL (K)'!$C$7:$C$4072</definedName>
    <definedName name="KVC" localSheetId="6">#REF!</definedName>
    <definedName name="KVC">#REF!</definedName>
    <definedName name="L" localSheetId="6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6">#REF!</definedName>
    <definedName name="LÑP">#REF!</definedName>
    <definedName name="lVC" localSheetId="6">#REF!</definedName>
    <definedName name="lVC">#REF!</definedName>
    <definedName name="Maõ_CÑ" localSheetId="6">#REF!</definedName>
    <definedName name="Maõ_CÑ">#REF!</definedName>
    <definedName name="Maõ_Haøng">#REF!</definedName>
    <definedName name="mat">[14]Tke!$AD$10:$AR$96</definedName>
    <definedName name="May" localSheetId="6">#REF!</definedName>
    <definedName name="May">#REF!</definedName>
    <definedName name="Naêng_Suaát_BQ">[8]QT!$P$3</definedName>
    <definedName name="Naêng_suaát_BQ__taïm" localSheetId="6">#REF!</definedName>
    <definedName name="Naêng_suaát_BQ__taïm">#REF!</definedName>
    <definedName name="Naêng_suaát_QÑ" localSheetId="6">#REF!</definedName>
    <definedName name="Naêng_suaát_QÑ">#REF!</definedName>
    <definedName name="NCcap0.7" localSheetId="6">#REF!</definedName>
    <definedName name="NCcap0.7">#REF!</definedName>
    <definedName name="NCcap1">#REF!</definedName>
    <definedName name="ÑG">[8]QT!$K$6</definedName>
    <definedName name="Ngaøy_thaùng_HH" localSheetId="6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6">#REF!</definedName>
    <definedName name="ÑMTB">#REF!</definedName>
    <definedName name="Ñoåi_teân" localSheetId="6">[7]HS!#REF!</definedName>
    <definedName name="Ñoåi_teân">[7]HS!#REF!</definedName>
    <definedName name="Ñôn_Giaù_Duyeät" localSheetId="6">#REF!</definedName>
    <definedName name="Ñôn_Giaù_Duyeät">#REF!</definedName>
    <definedName name="Ñònh_Möùc_BQ" localSheetId="6">#REF!</definedName>
    <definedName name="Ñònh_Möùc_BQ">#REF!</definedName>
    <definedName name="NSNM" localSheetId="6">#REF!</definedName>
    <definedName name="NSNM">#REF!</definedName>
    <definedName name="NToS">[15]!NToS</definedName>
    <definedName name="PRICE" localSheetId="6">#REF!</definedName>
    <definedName name="PRICE">#REF!</definedName>
    <definedName name="_xlnm.Print_Area" localSheetId="0">'1. CUTTING'!$A$1:$P$94</definedName>
    <definedName name="_xlnm.Print_Area" localSheetId="5">'1. CUTTING '!$A$1:$P$149</definedName>
    <definedName name="_xlnm.Print_Area" localSheetId="1">'2. TRIM'!$A$1:$D$25</definedName>
    <definedName name="Print_erea">[8]QT!$A$1:$U$54</definedName>
    <definedName name="_xlnm.Print_Titles" localSheetId="0">'1. CUTTING'!$1:$15</definedName>
    <definedName name="_xlnm.Print_Titles" localSheetId="5">'1. CUTTING '!$1:$15</definedName>
    <definedName name="_xlnm.Print_Titles" localSheetId="1">'2. TRIM'!$1:$5</definedName>
    <definedName name="Quyõ_TG_SX" localSheetId="6">#REF!</definedName>
    <definedName name="Quyõ_TG_SX">#REF!</definedName>
    <definedName name="Quyõ_TGTB" localSheetId="6">#REF!</definedName>
    <definedName name="Quyõ_TGTB">#REF!</definedName>
    <definedName name="S_löôïng_BQ1toå" localSheetId="6">#REF!</definedName>
    <definedName name="S_löôïng_BQ1toå">#REF!</definedName>
    <definedName name="sau">'[6]Chiet tinh dz35'!$H$4</definedName>
    <definedName name="SDDL" localSheetId="6">[9]QMCT!#REF!</definedName>
    <definedName name="SDDL">[9]QMCT!#REF!</definedName>
    <definedName name="Soá_Giôø_TC" localSheetId="6">#REF!</definedName>
    <definedName name="Soá_Giôø_TC">#REF!</definedName>
    <definedName name="Soá_Löôïng" localSheetId="6">#REF!</definedName>
    <definedName name="Soá_Löôïng">#REF!</definedName>
    <definedName name="Soá_ngaøy_SX" localSheetId="6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6">#REF!</definedName>
    <definedName name="UH">#REF!</definedName>
    <definedName name="vc3.">'[4]CT  PL'!$B$125:$H$125</definedName>
    <definedName name="vca">'[4]CT  PL'!$B$25:$H$25</definedName>
    <definedName name="vccot" localSheetId="6">#REF!</definedName>
    <definedName name="vccot">#REF!</definedName>
    <definedName name="vccot.">'[4]CT  PL'!$B$8:$H$8</definedName>
    <definedName name="vcdbt">'[4]CT Thang Mo'!$B$220:$I$220</definedName>
    <definedName name="vcdc." localSheetId="6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6">#REF!</definedName>
    <definedName name="vctb">#REF!</definedName>
    <definedName name="vctt">'[4]CT  PL'!$B$288:$H$288</definedName>
    <definedName name="VDCLY" localSheetId="6">[9]QMCT!#REF!</definedName>
    <definedName name="VDCLY">[9]QMCT!#REF!</definedName>
    <definedName name="Vlcap0.7" localSheetId="6">#REF!</definedName>
    <definedName name="Vlcap0.7">#REF!</definedName>
    <definedName name="VLcap1" localSheetId="6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2" l="1"/>
  <c r="F51" i="27"/>
  <c r="E51" i="27"/>
  <c r="C51" i="27"/>
  <c r="B51" i="27"/>
  <c r="A51" i="27"/>
  <c r="F50" i="27"/>
  <c r="E50" i="27"/>
  <c r="C50" i="27"/>
  <c r="B50" i="27"/>
  <c r="A50" i="27"/>
  <c r="M49" i="27"/>
  <c r="O49" i="27" s="1"/>
  <c r="Q49" i="27" s="1"/>
  <c r="S49" i="27" s="1"/>
  <c r="F49" i="27"/>
  <c r="E49" i="27"/>
  <c r="C49" i="27"/>
  <c r="B49" i="27"/>
  <c r="A49" i="27"/>
  <c r="O48" i="27"/>
  <c r="Q48" i="27" s="1"/>
  <c r="S48" i="27" s="1"/>
  <c r="M48" i="27"/>
  <c r="K48" i="27"/>
  <c r="I48" i="27"/>
  <c r="G48" i="27" s="1"/>
  <c r="F48" i="27"/>
  <c r="E48" i="27"/>
  <c r="C48" i="27"/>
  <c r="B48" i="27"/>
  <c r="A48" i="27"/>
  <c r="M47" i="27"/>
  <c r="F47" i="27"/>
  <c r="E47" i="27"/>
  <c r="C47" i="27"/>
  <c r="B47" i="27"/>
  <c r="A47" i="27"/>
  <c r="M46" i="27"/>
  <c r="O46" i="27" s="1"/>
  <c r="Q46" i="27" s="1"/>
  <c r="S46" i="27" s="1"/>
  <c r="F46" i="27"/>
  <c r="E46" i="27"/>
  <c r="C46" i="27"/>
  <c r="B46" i="27"/>
  <c r="A46" i="27"/>
  <c r="M45" i="27"/>
  <c r="F45" i="27"/>
  <c r="E45" i="27"/>
  <c r="C45" i="27"/>
  <c r="B45" i="27"/>
  <c r="A45" i="27"/>
  <c r="M44" i="27"/>
  <c r="F44" i="27"/>
  <c r="E44" i="27"/>
  <c r="C44" i="27"/>
  <c r="B44" i="27"/>
  <c r="A44" i="27"/>
  <c r="M43" i="27"/>
  <c r="F43" i="27"/>
  <c r="E43" i="27"/>
  <c r="C43" i="27"/>
  <c r="B43" i="27"/>
  <c r="A43" i="27"/>
  <c r="M42" i="27"/>
  <c r="O42" i="27" s="1"/>
  <c r="Q42" i="27" s="1"/>
  <c r="S42" i="27" s="1"/>
  <c r="K42" i="27"/>
  <c r="I42" i="27"/>
  <c r="G42" i="27" s="1"/>
  <c r="F42" i="27"/>
  <c r="E42" i="27"/>
  <c r="C42" i="27"/>
  <c r="B42" i="27"/>
  <c r="A42" i="27"/>
  <c r="Q41" i="27"/>
  <c r="S41" i="27" s="1"/>
  <c r="O41" i="27"/>
  <c r="M41" i="27"/>
  <c r="K41" i="27" s="1"/>
  <c r="I41" i="27" s="1"/>
  <c r="G41" i="27" s="1"/>
  <c r="F41" i="27"/>
  <c r="E41" i="27"/>
  <c r="C41" i="27"/>
  <c r="B41" i="27"/>
  <c r="A41" i="27"/>
  <c r="M40" i="27"/>
  <c r="O40" i="27" s="1"/>
  <c r="Q40" i="27" s="1"/>
  <c r="S40" i="27" s="1"/>
  <c r="K40" i="27"/>
  <c r="I40" i="27"/>
  <c r="G40" i="27" s="1"/>
  <c r="F40" i="27"/>
  <c r="E40" i="27"/>
  <c r="C40" i="27"/>
  <c r="B40" i="27"/>
  <c r="A40" i="27"/>
  <c r="Q39" i="27"/>
  <c r="S39" i="27" s="1"/>
  <c r="O39" i="27"/>
  <c r="M39" i="27"/>
  <c r="K39" i="27" s="1"/>
  <c r="I39" i="27" s="1"/>
  <c r="G39" i="27" s="1"/>
  <c r="F39" i="27"/>
  <c r="E39" i="27"/>
  <c r="C39" i="27"/>
  <c r="B39" i="27"/>
  <c r="A39" i="27"/>
  <c r="M38" i="27"/>
  <c r="O38" i="27" s="1"/>
  <c r="Q38" i="27" s="1"/>
  <c r="S38" i="27" s="1"/>
  <c r="K38" i="27"/>
  <c r="I38" i="27"/>
  <c r="G38" i="27" s="1"/>
  <c r="F38" i="27"/>
  <c r="E38" i="27"/>
  <c r="C38" i="27"/>
  <c r="B38" i="27"/>
  <c r="A38" i="27"/>
  <c r="Q37" i="27"/>
  <c r="S37" i="27" s="1"/>
  <c r="O37" i="27"/>
  <c r="M37" i="27"/>
  <c r="K37" i="27" s="1"/>
  <c r="I37" i="27" s="1"/>
  <c r="G37" i="27" s="1"/>
  <c r="F37" i="27"/>
  <c r="E37" i="27"/>
  <c r="C37" i="27"/>
  <c r="B37" i="27"/>
  <c r="A37" i="27"/>
  <c r="M36" i="27"/>
  <c r="O36" i="27" s="1"/>
  <c r="Q36" i="27" s="1"/>
  <c r="S36" i="27" s="1"/>
  <c r="K36" i="27"/>
  <c r="I36" i="27"/>
  <c r="G36" i="27" s="1"/>
  <c r="F36" i="27"/>
  <c r="E36" i="27"/>
  <c r="C36" i="27"/>
  <c r="B36" i="27"/>
  <c r="A36" i="27"/>
  <c r="Q35" i="27"/>
  <c r="S35" i="27" s="1"/>
  <c r="O35" i="27"/>
  <c r="M35" i="27"/>
  <c r="K35" i="27" s="1"/>
  <c r="I35" i="27" s="1"/>
  <c r="G35" i="27" s="1"/>
  <c r="F35" i="27"/>
  <c r="E35" i="27"/>
  <c r="C35" i="27"/>
  <c r="B35" i="27"/>
  <c r="A35" i="27"/>
  <c r="M34" i="27"/>
  <c r="O34" i="27" s="1"/>
  <c r="Q34" i="27" s="1"/>
  <c r="S34" i="27" s="1"/>
  <c r="K34" i="27"/>
  <c r="I34" i="27"/>
  <c r="G34" i="27" s="1"/>
  <c r="F34" i="27"/>
  <c r="E34" i="27"/>
  <c r="C34" i="27"/>
  <c r="B34" i="27"/>
  <c r="A34" i="27"/>
  <c r="Q33" i="27"/>
  <c r="S33" i="27" s="1"/>
  <c r="O33" i="27"/>
  <c r="M33" i="27"/>
  <c r="K33" i="27" s="1"/>
  <c r="I33" i="27" s="1"/>
  <c r="G33" i="27" s="1"/>
  <c r="F33" i="27"/>
  <c r="E33" i="27"/>
  <c r="C33" i="27"/>
  <c r="B33" i="27"/>
  <c r="A33" i="27"/>
  <c r="M32" i="27"/>
  <c r="O32" i="27" s="1"/>
  <c r="Q32" i="27" s="1"/>
  <c r="S32" i="27" s="1"/>
  <c r="K32" i="27"/>
  <c r="I32" i="27"/>
  <c r="G32" i="27" s="1"/>
  <c r="F32" i="27"/>
  <c r="E32" i="27"/>
  <c r="C32" i="27"/>
  <c r="B32" i="27"/>
  <c r="A32" i="27"/>
  <c r="Q31" i="27"/>
  <c r="S31" i="27" s="1"/>
  <c r="O31" i="27"/>
  <c r="M31" i="27"/>
  <c r="K31" i="27" s="1"/>
  <c r="I31" i="27" s="1"/>
  <c r="G31" i="27" s="1"/>
  <c r="F31" i="27"/>
  <c r="E31" i="27"/>
  <c r="C31" i="27"/>
  <c r="B31" i="27"/>
  <c r="A31" i="27"/>
  <c r="M30" i="27"/>
  <c r="O30" i="27" s="1"/>
  <c r="Q30" i="27" s="1"/>
  <c r="S30" i="27" s="1"/>
  <c r="K30" i="27"/>
  <c r="I30" i="27"/>
  <c r="G30" i="27" s="1"/>
  <c r="F30" i="27"/>
  <c r="E30" i="27"/>
  <c r="C30" i="27"/>
  <c r="B30" i="27"/>
  <c r="A30" i="27"/>
  <c r="Q29" i="27"/>
  <c r="S29" i="27" s="1"/>
  <c r="O29" i="27"/>
  <c r="M29" i="27"/>
  <c r="K29" i="27" s="1"/>
  <c r="I29" i="27" s="1"/>
  <c r="G29" i="27" s="1"/>
  <c r="F29" i="27"/>
  <c r="E29" i="27"/>
  <c r="C29" i="27"/>
  <c r="B29" i="27"/>
  <c r="A29" i="27"/>
  <c r="M28" i="27"/>
  <c r="O28" i="27" s="1"/>
  <c r="Q28" i="27" s="1"/>
  <c r="S28" i="27" s="1"/>
  <c r="K28" i="27"/>
  <c r="I28" i="27"/>
  <c r="G28" i="27" s="1"/>
  <c r="F28" i="27"/>
  <c r="E28" i="27"/>
  <c r="C28" i="27"/>
  <c r="B28" i="27"/>
  <c r="A28" i="27"/>
  <c r="Q26" i="27"/>
  <c r="S26" i="27" s="1"/>
  <c r="O26" i="27"/>
  <c r="M26" i="27"/>
  <c r="K26" i="27"/>
  <c r="I26" i="27" s="1"/>
  <c r="G26" i="27" s="1"/>
  <c r="F26" i="27"/>
  <c r="E26" i="27"/>
  <c r="C26" i="27"/>
  <c r="B26" i="27"/>
  <c r="A26" i="27"/>
  <c r="M25" i="27"/>
  <c r="O25" i="27" s="1"/>
  <c r="Q25" i="27" s="1"/>
  <c r="S25" i="27" s="1"/>
  <c r="K25" i="27"/>
  <c r="I25" i="27"/>
  <c r="G25" i="27" s="1"/>
  <c r="F25" i="27"/>
  <c r="E25" i="27"/>
  <c r="C25" i="27"/>
  <c r="B25" i="27"/>
  <c r="A25" i="27"/>
  <c r="Q24" i="27"/>
  <c r="S24" i="27" s="1"/>
  <c r="O24" i="27"/>
  <c r="M24" i="27"/>
  <c r="K24" i="27"/>
  <c r="I24" i="27"/>
  <c r="G24" i="27"/>
  <c r="F24" i="27"/>
  <c r="E24" i="27"/>
  <c r="C24" i="27"/>
  <c r="B24" i="27"/>
  <c r="A24" i="27"/>
  <c r="M23" i="27"/>
  <c r="O23" i="27" s="1"/>
  <c r="Q23" i="27" s="1"/>
  <c r="S23" i="27" s="1"/>
  <c r="K23" i="27"/>
  <c r="I23" i="27"/>
  <c r="G23" i="27" s="1"/>
  <c r="F23" i="27"/>
  <c r="E23" i="27"/>
  <c r="C23" i="27"/>
  <c r="B23" i="27"/>
  <c r="A23" i="27"/>
  <c r="Q22" i="27"/>
  <c r="S22" i="27" s="1"/>
  <c r="O22" i="27"/>
  <c r="M22" i="27"/>
  <c r="K22" i="27"/>
  <c r="I22" i="27"/>
  <c r="G22" i="27"/>
  <c r="F22" i="27"/>
  <c r="E22" i="27"/>
  <c r="C22" i="27"/>
  <c r="B22" i="27"/>
  <c r="A22" i="27"/>
  <c r="M21" i="27"/>
  <c r="O21" i="27" s="1"/>
  <c r="Q21" i="27" s="1"/>
  <c r="S21" i="27" s="1"/>
  <c r="K21" i="27"/>
  <c r="I21" i="27"/>
  <c r="G21" i="27" s="1"/>
  <c r="F21" i="27"/>
  <c r="E21" i="27"/>
  <c r="C21" i="27"/>
  <c r="B21" i="27"/>
  <c r="A21" i="27"/>
  <c r="Q20" i="27"/>
  <c r="S20" i="27" s="1"/>
  <c r="O20" i="27"/>
  <c r="M20" i="27"/>
  <c r="K20" i="27"/>
  <c r="I20" i="27"/>
  <c r="G20" i="27"/>
  <c r="F20" i="27"/>
  <c r="E20" i="27"/>
  <c r="C20" i="27"/>
  <c r="B20" i="27"/>
  <c r="A20" i="27"/>
  <c r="M19" i="27"/>
  <c r="O19" i="27" s="1"/>
  <c r="Q19" i="27" s="1"/>
  <c r="S19" i="27" s="1"/>
  <c r="K19" i="27"/>
  <c r="I19" i="27"/>
  <c r="G19" i="27" s="1"/>
  <c r="F19" i="27"/>
  <c r="E19" i="27"/>
  <c r="C19" i="27"/>
  <c r="B19" i="27"/>
  <c r="A19" i="27"/>
  <c r="Q18" i="27"/>
  <c r="S18" i="27" s="1"/>
  <c r="O18" i="27"/>
  <c r="M18" i="27"/>
  <c r="K18" i="27"/>
  <c r="I18" i="27"/>
  <c r="G18" i="27"/>
  <c r="F18" i="27"/>
  <c r="E18" i="27"/>
  <c r="C18" i="27"/>
  <c r="B18" i="27"/>
  <c r="A18" i="27"/>
  <c r="M17" i="27"/>
  <c r="O17" i="27" s="1"/>
  <c r="Q17" i="27" s="1"/>
  <c r="S17" i="27" s="1"/>
  <c r="K17" i="27"/>
  <c r="I17" i="27"/>
  <c r="G17" i="27" s="1"/>
  <c r="F17" i="27"/>
  <c r="E17" i="27"/>
  <c r="C17" i="27"/>
  <c r="B17" i="27"/>
  <c r="A17" i="27"/>
  <c r="Q16" i="27"/>
  <c r="S16" i="27" s="1"/>
  <c r="O16" i="27"/>
  <c r="M16" i="27"/>
  <c r="K16" i="27"/>
  <c r="I16" i="27" s="1"/>
  <c r="G16" i="27" s="1"/>
  <c r="F16" i="27"/>
  <c r="E16" i="27"/>
  <c r="C16" i="27"/>
  <c r="B16" i="27"/>
  <c r="A16" i="27"/>
  <c r="M15" i="27"/>
  <c r="O15" i="27" s="1"/>
  <c r="Q15" i="27" s="1"/>
  <c r="S15" i="27" s="1"/>
  <c r="K15" i="27"/>
  <c r="I15" i="27"/>
  <c r="G15" i="27" s="1"/>
  <c r="F15" i="27"/>
  <c r="E15" i="27"/>
  <c r="C15" i="27"/>
  <c r="B15" i="27"/>
  <c r="A15" i="27"/>
  <c r="Q14" i="27"/>
  <c r="S14" i="27" s="1"/>
  <c r="O14" i="27"/>
  <c r="M14" i="27"/>
  <c r="K14" i="27"/>
  <c r="I14" i="27"/>
  <c r="G14" i="27"/>
  <c r="F14" i="27"/>
  <c r="E14" i="27"/>
  <c r="C14" i="27"/>
  <c r="B14" i="27"/>
  <c r="A14" i="27"/>
  <c r="M13" i="27"/>
  <c r="O13" i="27" s="1"/>
  <c r="Q13" i="27" s="1"/>
  <c r="S13" i="27" s="1"/>
  <c r="K13" i="27"/>
  <c r="I13" i="27"/>
  <c r="G13" i="27" s="1"/>
  <c r="F13" i="27"/>
  <c r="E13" i="27"/>
  <c r="C13" i="27"/>
  <c r="B13" i="27"/>
  <c r="A13" i="27"/>
  <c r="O7" i="27"/>
  <c r="M7" i="27"/>
  <c r="J7" i="27"/>
  <c r="H7" i="27"/>
  <c r="O6" i="27"/>
  <c r="M6" i="27"/>
  <c r="J6" i="27"/>
  <c r="H6" i="27"/>
  <c r="O5" i="27"/>
  <c r="M5" i="27"/>
  <c r="J5" i="27"/>
  <c r="H5" i="27"/>
  <c r="O4" i="27"/>
  <c r="M4" i="27"/>
  <c r="J4" i="27"/>
  <c r="H4" i="27"/>
  <c r="O3" i="27"/>
  <c r="M3" i="27"/>
  <c r="J3" i="27"/>
  <c r="H3" i="27"/>
  <c r="O2" i="27"/>
  <c r="M2" i="27"/>
  <c r="J2" i="27"/>
  <c r="H2" i="27"/>
  <c r="O7" i="26"/>
  <c r="M7" i="26"/>
  <c r="J7" i="26"/>
  <c r="H7" i="26"/>
  <c r="O6" i="26"/>
  <c r="M6" i="26"/>
  <c r="J6" i="26"/>
  <c r="H6" i="26"/>
  <c r="O5" i="26"/>
  <c r="M5" i="26"/>
  <c r="J5" i="26"/>
  <c r="H5" i="26"/>
  <c r="O4" i="26"/>
  <c r="M4" i="26"/>
  <c r="J4" i="26"/>
  <c r="H4" i="26"/>
  <c r="O3" i="26"/>
  <c r="M3" i="26"/>
  <c r="J3" i="26"/>
  <c r="H3" i="26"/>
  <c r="O2" i="26"/>
  <c r="M2" i="26"/>
  <c r="J2" i="26"/>
  <c r="H2" i="26"/>
  <c r="K7" i="25"/>
  <c r="I7" i="25"/>
  <c r="F7" i="25"/>
  <c r="D7" i="25"/>
  <c r="K6" i="25"/>
  <c r="I6" i="25"/>
  <c r="F6" i="25"/>
  <c r="D6" i="25"/>
  <c r="K5" i="25"/>
  <c r="I5" i="25"/>
  <c r="F5" i="25"/>
  <c r="D5" i="25"/>
  <c r="K4" i="25"/>
  <c r="I4" i="25"/>
  <c r="F4" i="25"/>
  <c r="D4" i="25"/>
  <c r="K3" i="25"/>
  <c r="I3" i="25"/>
  <c r="F3" i="25"/>
  <c r="D3" i="25"/>
  <c r="K2" i="25"/>
  <c r="I2" i="25"/>
  <c r="F2" i="25"/>
  <c r="D2" i="25"/>
  <c r="K49" i="27" l="1"/>
  <c r="I49" i="27" s="1"/>
  <c r="G49" i="27" s="1"/>
  <c r="K46" i="27"/>
  <c r="I46" i="27" s="1"/>
  <c r="G46" i="27" s="1"/>
  <c r="A24" i="22" l="1"/>
  <c r="A22" i="22"/>
  <c r="A20" i="22"/>
  <c r="A18" i="22"/>
  <c r="B16" i="22"/>
  <c r="A16" i="22"/>
  <c r="A14" i="22"/>
  <c r="B12" i="22"/>
  <c r="A12" i="22"/>
  <c r="H48" i="21"/>
  <c r="H47" i="21"/>
  <c r="H46" i="21"/>
  <c r="H45" i="21"/>
  <c r="H44" i="21"/>
  <c r="H43" i="21"/>
  <c r="H42" i="21"/>
  <c r="B72" i="21" l="1"/>
  <c r="I20" i="21" l="1"/>
  <c r="J19" i="21"/>
  <c r="J20" i="21" s="1"/>
  <c r="K19" i="21"/>
  <c r="K20" i="21" s="1"/>
  <c r="L19" i="21"/>
  <c r="L20" i="21" s="1"/>
  <c r="H19" i="21"/>
  <c r="L26" i="21" l="1"/>
  <c r="L27" i="21" s="1"/>
  <c r="K26" i="21"/>
  <c r="K27" i="21" s="1"/>
  <c r="J26" i="21"/>
  <c r="J27" i="21" s="1"/>
  <c r="I26" i="21"/>
  <c r="I27" i="21" s="1"/>
  <c r="H26" i="21"/>
  <c r="H27" i="21" s="1"/>
  <c r="G26" i="21"/>
  <c r="G27" i="21" s="1"/>
  <c r="G19" i="21"/>
  <c r="C11" i="22" l="1"/>
  <c r="L56" i="21" l="1"/>
  <c r="L55" i="21"/>
  <c r="L54" i="21"/>
  <c r="L53" i="21"/>
  <c r="L52" i="21"/>
  <c r="L51" i="21"/>
  <c r="P29" i="21"/>
  <c r="P28" i="21"/>
  <c r="P22" i="21"/>
  <c r="P21" i="21"/>
  <c r="B80" i="21" l="1"/>
  <c r="D5" i="22" l="1"/>
  <c r="D6" i="22" s="1"/>
  <c r="C5" i="22"/>
  <c r="C6" i="22" s="1"/>
  <c r="D10" i="22"/>
  <c r="P26" i="21"/>
  <c r="D26" i="21"/>
  <c r="D27" i="21" s="1"/>
  <c r="P25" i="21"/>
  <c r="D28" i="21" l="1"/>
  <c r="D29" i="21" s="1"/>
  <c r="P27" i="21"/>
  <c r="H20" i="21"/>
  <c r="H31" i="21" s="1"/>
  <c r="D93" i="21" s="1"/>
  <c r="I31" i="21"/>
  <c r="E93" i="21" s="1"/>
  <c r="J31" i="21"/>
  <c r="F93" i="21" s="1"/>
  <c r="K31" i="21"/>
  <c r="G93" i="21" s="1"/>
  <c r="L31" i="21"/>
  <c r="H93" i="21" s="1"/>
  <c r="G20" i="21"/>
  <c r="G31" i="21" s="1"/>
  <c r="E36" i="21"/>
  <c r="B81" i="21" l="1"/>
  <c r="C10" i="22"/>
  <c r="B7" i="22"/>
  <c r="H52" i="21" l="1"/>
  <c r="H54" i="21" s="1"/>
  <c r="H56" i="21" s="1"/>
  <c r="H58" i="21" s="1"/>
  <c r="P31" i="21"/>
  <c r="G37" i="21" s="1"/>
  <c r="I37" i="21" s="1"/>
  <c r="C93" i="21"/>
  <c r="I93" i="21" s="1"/>
  <c r="H49" i="21"/>
  <c r="H51" i="21" s="1"/>
  <c r="H53" i="21" s="1"/>
  <c r="H55" i="21" s="1"/>
  <c r="H57" i="21" s="1"/>
  <c r="H59" i="21" s="1"/>
  <c r="H41" i="21"/>
  <c r="J37" i="21" l="1"/>
  <c r="L37" i="21" s="1"/>
  <c r="K47" i="21"/>
  <c r="M47" i="21" s="1"/>
  <c r="O47" i="21" s="1"/>
  <c r="K46" i="21"/>
  <c r="M46" i="21" s="1"/>
  <c r="O46" i="21" s="1"/>
  <c r="K48" i="21"/>
  <c r="M48" i="21" s="1"/>
  <c r="O48" i="21" s="1"/>
  <c r="K49" i="21"/>
  <c r="K45" i="21"/>
  <c r="M45" i="21"/>
  <c r="O45" i="21" s="1"/>
  <c r="K44" i="21"/>
  <c r="M44" i="21" s="1"/>
  <c r="O44" i="21" s="1"/>
  <c r="K43" i="21"/>
  <c r="M43" i="21" s="1"/>
  <c r="O43" i="21" s="1"/>
  <c r="K42" i="21"/>
  <c r="M42" i="21" s="1"/>
  <c r="O42" i="21" s="1"/>
  <c r="G36" i="21"/>
  <c r="K52" i="21"/>
  <c r="K60" i="21"/>
  <c r="K41" i="21"/>
  <c r="K62" i="21"/>
  <c r="K51" i="21"/>
  <c r="K53" i="21"/>
  <c r="K61" i="21"/>
  <c r="K56" i="21"/>
  <c r="K57" i="21"/>
  <c r="K58" i="21"/>
  <c r="K59" i="21"/>
  <c r="K54" i="21"/>
  <c r="K55" i="21"/>
  <c r="H60" i="21"/>
  <c r="H61" i="21"/>
  <c r="B10" i="22"/>
  <c r="A8" i="22"/>
  <c r="A10" i="22"/>
  <c r="H63" i="21" l="1"/>
  <c r="H65" i="21" s="1"/>
  <c r="H62" i="21"/>
  <c r="H64" i="21" s="1"/>
  <c r="M52" i="21"/>
  <c r="O52" i="21" s="1"/>
  <c r="B36" i="21"/>
  <c r="M54" i="21" l="1"/>
  <c r="O54" i="21" s="1"/>
  <c r="M62" i="21"/>
  <c r="O62" i="21" s="1"/>
  <c r="M56" i="21" l="1"/>
  <c r="O56" i="21" s="1"/>
  <c r="M58" i="21" l="1"/>
  <c r="O58" i="21" s="1"/>
  <c r="A35" i="21"/>
  <c r="B4" i="22"/>
  <c r="A4" i="22"/>
  <c r="B3" i="22"/>
  <c r="A3" i="22"/>
  <c r="B2" i="22"/>
  <c r="A2" i="22"/>
  <c r="D19" i="21"/>
  <c r="E37" i="21" s="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K63" i="21" l="1"/>
  <c r="M60" i="21"/>
  <c r="O60" i="21" s="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0" i="21"/>
  <c r="M63" i="21" l="1"/>
  <c r="O63" i="21" s="1"/>
  <c r="K65" i="21"/>
  <c r="M65" i="21" s="1"/>
  <c r="O65" i="21" s="1"/>
  <c r="B87" i="21"/>
  <c r="D21" i="21"/>
  <c r="D22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1" i="21"/>
  <c r="O41" i="21" s="1"/>
  <c r="B6" i="22"/>
  <c r="M49" i="21" l="1"/>
  <c r="O49" i="21" s="1"/>
  <c r="G47" i="1"/>
  <c r="I46" i="1"/>
  <c r="G55" i="1"/>
  <c r="I54" i="1"/>
  <c r="G43" i="1"/>
  <c r="I42" i="1"/>
  <c r="G51" i="1"/>
  <c r="I50" i="1"/>
  <c r="I36" i="21"/>
  <c r="J36" i="21" s="1"/>
  <c r="L36" i="21" l="1"/>
  <c r="M51" i="21"/>
  <c r="O51" i="21" s="1"/>
  <c r="J46" i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M53" i="21" l="1"/>
  <c r="O53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  <c r="M55" i="21" l="1"/>
  <c r="O55" i="21" s="1"/>
  <c r="M61" i="21" l="1"/>
  <c r="O61" i="21" s="1"/>
  <c r="M57" i="21"/>
  <c r="O57" i="21" s="1"/>
  <c r="M59" i="21" l="1"/>
  <c r="O59" i="21" s="1"/>
  <c r="K64" i="21" l="1"/>
  <c r="M64" i="21" s="1"/>
  <c r="O64" i="21" s="1"/>
</calcChain>
</file>

<file path=xl/sharedStrings.xml><?xml version="1.0" encoding="utf-8"?>
<sst xmlns="http://schemas.openxmlformats.org/spreadsheetml/2006/main" count="915" uniqueCount="389">
  <si>
    <t>Mã số:</t>
  </si>
  <si>
    <t>MER.QT-1.BM.4</t>
  </si>
  <si>
    <t>Lần ban hành:</t>
  </si>
  <si>
    <t>01</t>
  </si>
  <si>
    <t>Số trang</t>
  </si>
  <si>
    <t>03/03</t>
  </si>
  <si>
    <t>MER - CHI/NGAN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</si>
  <si>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</si>
  <si>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</si>
  <si>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</si>
  <si>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</si>
  <si>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</si>
  <si>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</si>
  <si>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</si>
  <si>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</si>
  <si>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</si>
  <si>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</si>
  <si>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</si>
  <si>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</si>
  <si>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</si>
  <si>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</si>
  <si>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</si>
  <si>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</si>
  <si>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</si>
  <si>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</si>
  <si>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</si>
  <si>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</si>
  <si>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</si>
  <si>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</si>
  <si>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</si>
  <si>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</si>
  <si>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</si>
  <si>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</si>
  <si>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</si>
  <si>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</si>
  <si>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</si>
  <si>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</si>
  <si>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</si>
  <si>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ÁO CHO PAUL</t>
  </si>
  <si>
    <t>BLACK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</si>
  <si>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</si>
  <si>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</si>
  <si>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</si>
  <si>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</si>
  <si>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</si>
  <si>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</si>
  <si>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</si>
  <si>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</si>
  <si>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</si>
  <si>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</si>
  <si>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</si>
  <si>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</si>
  <si>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</si>
  <si>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- LƯU Ý: CẮT/MAY ĐỒNG BỘ LOT VẢI CHÍNH TRÊN 1 SẢN PHẨM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</si>
  <si>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</si>
  <si>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</si>
  <si>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</si>
  <si>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</si>
  <si>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</si>
  <si>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</si>
  <si>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</si>
  <si>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</si>
  <si>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</si>
  <si>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</si>
  <si>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</si>
  <si>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</si>
  <si>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</si>
  <si>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</si>
  <si>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</si>
  <si>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BAO LỚN (100CMX120CM)</t>
  </si>
  <si>
    <t>CLEAR</t>
  </si>
  <si>
    <t>LÓT THÙNG</t>
  </si>
  <si>
    <t>NATURAL</t>
  </si>
  <si>
    <t>THÙNG CARTON</t>
  </si>
  <si>
    <t>GIẤY CHỐNG ẨM 32cm (L) x 20cm (W)</t>
  </si>
  <si>
    <t>THẺ BÀI</t>
  </si>
  <si>
    <t>POLYBAG MAINLINE 18” (L) X 13.875” (W)</t>
  </si>
  <si>
    <t>BARCODE STICKER 2” (L) x 1” (W)</t>
  </si>
  <si>
    <t>POLYBAG 18” (L) X 13.875” (W)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</si>
  <si>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</si>
  <si>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</si>
  <si>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</si>
  <si>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</si>
  <si>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</si>
  <si>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</si>
  <si>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r>
      <t>THÊU :</t>
    </r>
    <r>
      <rPr>
        <b/>
        <sz val="32"/>
        <rFont val="Muli"/>
      </rPr>
      <t xml:space="preserve"> </t>
    </r>
  </si>
  <si>
    <t>KHÔNG THÊU</t>
  </si>
  <si>
    <t>DUYỆT HÌNH THÊU THEO</t>
  </si>
  <si>
    <t>DUYỆT MÀU SẮC, CHẤT LƯỢNG, KÍCH THƯỚC HÌNH THÊU THEO ÁO MẪU PROTO, MÃ CRTZ-1113, MÀU WHITE, SIZE L</t>
  </si>
  <si>
    <t>DUYỆT MÀU SẮC, CHẤT LƯỢNG, KÍCH THƯỚC HÌNH THÊU THEO ÁO MẪU PROTO, MÃ CRTZ-1113, MÀU HEATHER GREY, SIZE L</t>
  </si>
  <si>
    <t>ĐỊNH VỊ HÌNH THÊU: CANH GIỮA THÂN TRƯỚC, TỪ GIỮA ĐƯỜNG ĐÁNH BÔNG XUỐNG</t>
  </si>
  <si>
    <t>1/2 INCH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</si>
  <si>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</si>
  <si>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</si>
  <si>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</si>
  <si>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</si>
  <si>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</si>
  <si>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</si>
  <si>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</si>
  <si>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</si>
  <si>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</si>
  <si>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</si>
  <si>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</si>
  <si>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</si>
  <si>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</si>
  <si>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</si>
  <si>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</si>
  <si>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</si>
  <si>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</si>
  <si>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</si>
  <si>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</si>
  <si>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</si>
  <si>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</si>
  <si>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</si>
  <si>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</si>
  <si>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</si>
  <si>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</si>
  <si>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</si>
  <si>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</si>
  <si>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</si>
  <si>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</si>
  <si>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</si>
  <si>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</si>
  <si>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</si>
  <si>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</si>
  <si>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</si>
  <si>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</si>
  <si>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</si>
  <si>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</si>
  <si>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</si>
  <si>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</si>
  <si>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</si>
  <si>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</si>
  <si>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</si>
  <si>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</si>
  <si>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</si>
  <si>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</si>
  <si>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</si>
  <si>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</si>
  <si>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</si>
  <si>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</si>
  <si>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</si>
  <si>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</si>
  <si>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</si>
  <si>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</si>
  <si>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</si>
  <si>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</si>
  <si>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</si>
  <si>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</si>
  <si>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</si>
  <si>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</si>
  <si>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</si>
  <si>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</si>
  <si>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</si>
  <si>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</si>
  <si>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</si>
  <si>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</si>
  <si>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</si>
  <si>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</si>
  <si>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</si>
  <si>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</si>
  <si>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</si>
  <si>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</si>
  <si>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</si>
  <si>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</si>
  <si>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</si>
  <si>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</si>
  <si>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</si>
  <si>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</si>
  <si>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</si>
  <si>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</si>
  <si>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</si>
  <si>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</si>
  <si>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</si>
  <si>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</si>
  <si>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</si>
  <si>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</si>
  <si>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</si>
  <si>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</si>
  <si>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</si>
  <si>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</si>
  <si>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</si>
  <si>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</si>
  <si>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</si>
  <si>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</si>
  <si>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</si>
  <si>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</si>
  <si>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</si>
  <si>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</si>
  <si>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</si>
  <si>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</si>
  <si>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</si>
  <si>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</si>
  <si>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</si>
  <si>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</si>
  <si>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</si>
  <si>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</si>
  <si>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</si>
  <si>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</si>
  <si>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</si>
  <si>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</si>
  <si>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</si>
  <si>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</si>
  <si>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</si>
  <si>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</si>
  <si>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</si>
  <si>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</si>
  <si>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</si>
  <si>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</si>
  <si>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</si>
  <si>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</si>
  <si>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</si>
  <si>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</si>
  <si>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</si>
  <si>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</si>
  <si>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SAMPLING</t>
  </si>
  <si>
    <t>TEE</t>
  </si>
  <si>
    <t>SS25</t>
  </si>
  <si>
    <t>NHƯ TECHPACKS</t>
  </si>
  <si>
    <t>ĐỊNH VỊ HÌNH IN: CANH GIỮA THÂN TRƯỚC</t>
  </si>
  <si>
    <t>PHÒNG RẬP ADVISE</t>
  </si>
  <si>
    <t>KHÔNG IN</t>
  </si>
  <si>
    <t>GÓP Ý MẪU 1ST PROTO SAMPLE</t>
  </si>
  <si>
    <t>M29  SS25  S2751</t>
  </si>
  <si>
    <t>QUY CÁCH MAY : THEO TÀI LIỆU ĐÍNH KÈM</t>
  </si>
  <si>
    <t>MSCHF</t>
  </si>
  <si>
    <t>NYLON RIP STOP</t>
  </si>
  <si>
    <t>100%NY LON</t>
  </si>
  <si>
    <t>THÂN CHÍNH</t>
  </si>
  <si>
    <t>MẮC CÁO</t>
  </si>
  <si>
    <t xml:space="preserve">CHỈ MAY </t>
  </si>
  <si>
    <t>DÂY LUỒNTRÒN 6MM</t>
  </si>
  <si>
    <t>NHÃN CHÍNH</t>
  </si>
  <si>
    <t>NHÃN SIZE</t>
  </si>
  <si>
    <t>NHÃN THÀNH PHẦN</t>
  </si>
  <si>
    <t xml:space="preserve">DÂY KÉO </t>
  </si>
  <si>
    <t>Sketch</t>
  </si>
  <si>
    <t>SPEC</t>
  </si>
  <si>
    <t>POM</t>
  </si>
  <si>
    <t>Measurement description</t>
  </si>
  <si>
    <t>POM / CHINESE</t>
  </si>
  <si>
    <t>Date &gt;</t>
  </si>
  <si>
    <t>tol + / -</t>
  </si>
  <si>
    <t>Proto msmt factory</t>
  </si>
  <si>
    <t>Proto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</si>
  <si>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</si>
  <si>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</si>
  <si>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</si>
  <si>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</si>
  <si>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</si>
  <si>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</si>
  <si>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WOVEN</t>
  </si>
  <si>
    <t>exposed</t>
  </si>
  <si>
    <t>BLUE</t>
  </si>
  <si>
    <t>M29-JK01</t>
  </si>
  <si>
    <t>GAIP DROP SHELL JACKET</t>
  </si>
  <si>
    <t>BĂNG GAI</t>
  </si>
  <si>
    <t>NÚT CHẶN</t>
  </si>
  <si>
    <t>GẬP ĐÔI/ MAY KẸP TẠI GIỮA CỔ SAU</t>
  </si>
  <si>
    <t>GẮN DƯỚI GIỮA NHÃN CHÍNH</t>
  </si>
  <si>
    <t>GẬP ĐÔI/ GẮN BÊN SƯỜN TRÁI NGƯỜI MẶT. CÁCH ĐƯỜNG MAY LAI LÊN 12CM</t>
  </si>
  <si>
    <t>TẠI THÂN TRƯỚC</t>
  </si>
  <si>
    <t>TẠI NÓN</t>
  </si>
  <si>
    <t>TẠI LAI TAY</t>
  </si>
  <si>
    <t>VỊ TRÍ ĐO</t>
  </si>
  <si>
    <t>REF ARK old proto</t>
  </si>
  <si>
    <t>Proto request</t>
  </si>
  <si>
    <t>1st sample request</t>
  </si>
  <si>
    <t>1st msmt factory</t>
  </si>
  <si>
    <t>1st msmt difference</t>
  </si>
  <si>
    <t>FRONT BODY LENGTH</t>
  </si>
  <si>
    <t>from HPS</t>
  </si>
  <si>
    <t>DÀI TRƯỚC TỪ ĐỈNH VAI</t>
  </si>
  <si>
    <t>前身长从肩高点到边</t>
  </si>
  <si>
    <t>BACK BODY LENGTH</t>
  </si>
  <si>
    <t>DÀI SAU TỪ ĐỈNH VAI</t>
  </si>
  <si>
    <t>CHEST CIRCUMFERENCE</t>
  </si>
  <si>
    <t>at 1" below AH</t>
  </si>
  <si>
    <t>VÒNG NGỰC DƯỚ NÁCH 1"</t>
  </si>
  <si>
    <t>胸围-1"距夹</t>
  </si>
  <si>
    <t>WAIST PLACEMENT</t>
  </si>
  <si>
    <t>from HPS to btm pocket</t>
  </si>
  <si>
    <t>VỊ TRÍ EO TỪ ĐỈNH VAI ĐẾN ĐUÔI DÂY KÉO</t>
  </si>
  <si>
    <t>前腰位置从肩高点到腰缝</t>
  </si>
  <si>
    <t>WAIST CIRCUMFERENCE</t>
  </si>
  <si>
    <t>VÒNG EO</t>
  </si>
  <si>
    <t>腰围</t>
  </si>
  <si>
    <t>SWEEP CIRCUMFERENCE</t>
  </si>
  <si>
    <t>straight . SS to SS</t>
  </si>
  <si>
    <t>VÒNG LAI ĐO THẲNG</t>
  </si>
  <si>
    <t>下摆-沿边量</t>
  </si>
  <si>
    <t>SWEEP HEM FACING HEIGHT</t>
  </si>
  <si>
    <t>at interior</t>
  </si>
  <si>
    <t>TO BẢN LAI</t>
  </si>
  <si>
    <t>下摆脚边高</t>
    <phoneticPr fontId="2" type="noConversion"/>
  </si>
  <si>
    <t>ACROSS FRONT ARMHOLE WIDTH</t>
  </si>
  <si>
    <t>at seam</t>
  </si>
  <si>
    <t>RỘNG NÁCH TRƯỚC ĐO THẲNG</t>
  </si>
  <si>
    <t>ACROSS BACK ARMHOLE WIDTH</t>
  </si>
  <si>
    <t>RỘNG NÁCH SAU ĐO THẲNG</t>
  </si>
  <si>
    <t>SHOULDER SLOPE</t>
  </si>
  <si>
    <t>at 4" from neck seam</t>
  </si>
  <si>
    <t>XUÔI VAI TỪ ĐƯỜNG MAY CỔ XUỐNG 4"</t>
  </si>
  <si>
    <t>肩斜</t>
  </si>
  <si>
    <t>from CB to slv edge</t>
  </si>
  <si>
    <t>DÀI TAY TỪ GIỮA CỔ SAU</t>
  </si>
  <si>
    <t>袖长</t>
  </si>
  <si>
    <t>MUSCLE CIRCUMFERENCE</t>
  </si>
  <si>
    <t>BẮP TAY DƯỚI NÁCH 1"</t>
  </si>
  <si>
    <t>臂围-1"距夹</t>
  </si>
  <si>
    <t xml:space="preserve">ELBOW SEAM PLACEMENT </t>
  </si>
  <si>
    <t>above cuff edge</t>
  </si>
  <si>
    <t>VỊ TRÍ KHỦY TAY</t>
  </si>
  <si>
    <t>ELBOW CIRCUMFERENCE</t>
  </si>
  <si>
    <t>VÒNG KHỦY TAY</t>
  </si>
  <si>
    <t>肘围</t>
    <phoneticPr fontId="2" type="noConversion"/>
  </si>
  <si>
    <t>CỬA TAY NGUYÊN VÒNG</t>
  </si>
  <si>
    <t>袖口围</t>
  </si>
  <si>
    <t>CUFF HEM FACING HEIGHT</t>
  </si>
  <si>
    <t>TO BẢN CỬA TAY</t>
  </si>
  <si>
    <t>袖克夫高</t>
  </si>
  <si>
    <t>CUFF FLECTIVE PIECING WIDTH</t>
  </si>
  <si>
    <t>SEE IMG</t>
  </si>
  <si>
    <t>CUFF FLECTIVE PIECING HEIGHT</t>
  </si>
  <si>
    <t>NECK WIDTH</t>
  </si>
  <si>
    <t>seam to seam</t>
  </si>
  <si>
    <t>RỘNG CỔ</t>
  </si>
  <si>
    <t>领宽</t>
  </si>
  <si>
    <t>FRONT NECK DROP</t>
  </si>
  <si>
    <t>HPS to seam</t>
  </si>
  <si>
    <t>HẠ CỔ TRƯỚC TỪ ĐỈNH VAI</t>
  </si>
  <si>
    <t>前领深-肩高点到</t>
    <phoneticPr fontId="2" type="noConversion"/>
  </si>
  <si>
    <t>BACK NECK DROP</t>
  </si>
  <si>
    <t>HẠ CỔ SAU TỪ ĐỈNH VAI</t>
  </si>
  <si>
    <t>后领深-肩高点到</t>
  </si>
  <si>
    <t>FRONT YOKE SEAM PLACEMENT</t>
  </si>
  <si>
    <t>AS SKETCH</t>
  </si>
  <si>
    <t>VỊ TRÍ ĐÔ SAU TỪ ĐỈNH VAI</t>
  </si>
  <si>
    <t>EXTERIOR POCKET PLACEMENT - AT TOP</t>
  </si>
  <si>
    <t xml:space="preserve">from SS </t>
  </si>
  <si>
    <t>口袋位置</t>
  </si>
  <si>
    <t>EXTERIOR POCKET PLACEMENT - AT BTM</t>
  </si>
  <si>
    <t>EXTERIOR POCKET PLACEMENT</t>
  </si>
  <si>
    <t>EXTERIOR POCKET HEIGHT</t>
  </si>
  <si>
    <t>edge to edge of zipper tape</t>
  </si>
  <si>
    <t>口袋高</t>
  </si>
  <si>
    <t>HOOD HEIGHT</t>
  </si>
  <si>
    <t>at HPS to top edge</t>
  </si>
  <si>
    <t>帽高</t>
  </si>
  <si>
    <t xml:space="preserve"> </t>
  </si>
  <si>
    <t>HOOD WIDTH</t>
  </si>
  <si>
    <t>RỘNG NÓN</t>
  </si>
  <si>
    <t>帽宽</t>
    <phoneticPr fontId="2" type="noConversion"/>
  </si>
  <si>
    <t>HOOD CENTER PIECING WIDTH</t>
  </si>
  <si>
    <t>at visor seam</t>
  </si>
  <si>
    <t>RỘNG GIỮA NÓN TỪ</t>
  </si>
  <si>
    <t xml:space="preserve">    </t>
  </si>
  <si>
    <t>at mid seam</t>
  </si>
  <si>
    <t>HOOD CROSS BUNGEE PLCMT</t>
  </si>
  <si>
    <t>HOOD VISOR DEPTH HEIGHT</t>
  </si>
  <si>
    <t>at center</t>
  </si>
  <si>
    <t>HOOD VISOR DEPTH WIDTH</t>
  </si>
  <si>
    <t>along seam</t>
  </si>
  <si>
    <t>HOOD DRAWSTRING LENGTH</t>
  </si>
  <si>
    <t>帽绳长</t>
    <phoneticPr fontId="2" type="noConversion"/>
  </si>
  <si>
    <t>HOOD COLLAR HEIGHT</t>
  </si>
  <si>
    <t>at CF</t>
  </si>
  <si>
    <t>NYLON SPANDEX MESH</t>
  </si>
  <si>
    <t>DESIGN DETAILS</t>
  </si>
  <si>
    <t>relaxed</t>
  </si>
  <si>
    <t>extended</t>
  </si>
  <si>
    <t>BACK VENT OPENING PLACEMENT</t>
  </si>
  <si>
    <t>VỊ TRÍ NẮP TÚI SAU MỞ</t>
  </si>
  <si>
    <t>VỊ TRÍ TÚI TẠI CẠNH TRÊN TỪ SƯỜN</t>
  </si>
  <si>
    <t>VỊ TRÍ TÚI TẠI CẠNH DƯỚI TỪ SƯỜN</t>
  </si>
  <si>
    <t>below HPS</t>
  </si>
  <si>
    <t>VỊ TRÍ TÚI TÍNH TỪ ĐỈNH VAI</t>
  </si>
  <si>
    <t>CAO TÚI TỪ CẠNH ĐẾN CẠNH CỦA DÂY KÉO</t>
  </si>
  <si>
    <t>RỘNG NÓN TẠI GIỮA</t>
  </si>
  <si>
    <t>RỘNG MIẾNG PHỐI NÓN TẠI ĐƯỜNG GIỮA</t>
  </si>
  <si>
    <t>above neck seam</t>
  </si>
  <si>
    <t>DÀI DÂY LUỒN TỪ NÓN RA</t>
  </si>
  <si>
    <t>ALPHA GRADING</t>
  </si>
  <si>
    <t>***</t>
  </si>
  <si>
    <t>**</t>
  </si>
  <si>
    <t>PHỐI BÊN TRONG Ở TRÊN + PHỐI  THÂN TRƯỚC + PHỐI THÂN SAU + BAO TÚI</t>
  </si>
  <si>
    <t>ÉP SEAM DÂY KÉO THÂN TRƯỚC TRÁI + THÂN TRƯỚC PHẢI
ÉP SEAM TẤT CẢ CÁC ĐƯỜNG SEAM BÊN TRONG</t>
  </si>
  <si>
    <r>
      <t xml:space="preserve">SLEEVE LENGTH </t>
    </r>
    <r>
      <rPr>
        <sz val="16"/>
        <color rgb="FFFF0000"/>
        <rFont val="Calibri"/>
        <family val="2"/>
        <scheme val="minor"/>
      </rPr>
      <t>- LONG SLEEVES</t>
    </r>
  </si>
  <si>
    <r>
      <rPr>
        <sz val="16"/>
        <rFont val="Calibri"/>
        <family val="2"/>
        <scheme val="minor"/>
      </rPr>
      <t>CUFF CIRCUMFERENCE</t>
    </r>
    <r>
      <rPr>
        <sz val="16"/>
        <color rgb="FFFF0000"/>
        <rFont val="Calibri"/>
        <family val="2"/>
        <scheme val="minor"/>
      </rPr>
      <t xml:space="preserve"> - LONG SLEEVES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</si>
</sst>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m/dd/yy;@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5"/>
      <name val="Muli"/>
    </font>
    <font>
      <b/>
      <sz val="35"/>
      <name val="Muli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 tint="-0.499984740745262"/>
      <name val="Calibri (Body)"/>
    </font>
    <font>
      <sz val="14"/>
      <color theme="0" tint="-0.499984740745262"/>
      <name val="Calibri (Body)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i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sz val="16"/>
      <color rgb="FFFF0000"/>
      <name val="Calibri"/>
      <family val="2"/>
      <scheme val="minor"/>
    </font>
    <font>
      <strike/>
      <sz val="16"/>
      <color theme="1"/>
      <name val="Calibri"/>
      <family val="2"/>
      <scheme val="minor"/>
    </font>
    <font>
      <strike/>
      <sz val="16"/>
      <color theme="0" tint="-0.49998474074526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</cellStyleXfs>
  <cellXfs count="67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0" fontId="83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73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5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4" borderId="2" xfId="0" quotePrefix="1" applyFont="1" applyFill="1" applyBorder="1" applyAlignment="1">
      <alignment horizontal="center" vertical="center"/>
    </xf>
    <xf numFmtId="0" fontId="87" fillId="0" borderId="3" xfId="0" applyFont="1" applyBorder="1" applyAlignment="1">
      <alignment horizontal="left" vertical="center"/>
    </xf>
    <xf numFmtId="0" fontId="87" fillId="2" borderId="3" xfId="0" applyFont="1" applyFill="1" applyBorder="1" applyAlignment="1">
      <alignment vertical="center"/>
    </xf>
    <xf numFmtId="0" fontId="87" fillId="2" borderId="3" xfId="0" applyFont="1" applyFill="1" applyBorder="1" applyAlignment="1">
      <alignment horizontal="center" vertical="center"/>
    </xf>
    <xf numFmtId="3" fontId="87" fillId="2" borderId="3" xfId="0" applyNumberFormat="1" applyFont="1" applyFill="1" applyBorder="1" applyAlignment="1">
      <alignment horizontal="center" vertical="center"/>
    </xf>
    <xf numFmtId="0" fontId="89" fillId="17" borderId="0" xfId="0" applyFont="1" applyFill="1" applyAlignment="1">
      <alignment horizontal="center"/>
    </xf>
    <xf numFmtId="0" fontId="87" fillId="0" borderId="3" xfId="0" applyFont="1" applyBorder="1" applyAlignment="1">
      <alignment vertical="center"/>
    </xf>
    <xf numFmtId="0" fontId="87" fillId="13" borderId="3" xfId="0" applyFont="1" applyFill="1" applyBorder="1" applyAlignment="1">
      <alignment horizontal="center" vertical="center"/>
    </xf>
    <xf numFmtId="1" fontId="87" fillId="13" borderId="3" xfId="0" applyNumberFormat="1" applyFont="1" applyFill="1" applyBorder="1" applyAlignment="1">
      <alignment vertical="center"/>
    </xf>
    <xf numFmtId="1" fontId="87" fillId="13" borderId="3" xfId="0" applyNumberFormat="1" applyFont="1" applyFill="1" applyBorder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1" fontId="87" fillId="20" borderId="0" xfId="0" applyNumberFormat="1" applyFont="1" applyFill="1" applyAlignment="1">
      <alignment vertical="center"/>
    </xf>
    <xf numFmtId="1" fontId="87" fillId="20" borderId="0" xfId="0" applyNumberFormat="1" applyFont="1" applyFill="1" applyAlignment="1">
      <alignment horizontal="center" vertical="center"/>
    </xf>
    <xf numFmtId="1" fontId="87" fillId="20" borderId="2" xfId="0" applyNumberFormat="1" applyFont="1" applyFill="1" applyBorder="1" applyAlignment="1">
      <alignment horizontal="center" vertical="center"/>
    </xf>
    <xf numFmtId="0" fontId="87" fillId="19" borderId="0" xfId="0" applyFont="1" applyFill="1" applyAlignment="1">
      <alignment vertical="center"/>
    </xf>
    <xf numFmtId="0" fontId="87" fillId="20" borderId="0" xfId="0" applyFont="1" applyFill="1" applyAlignment="1">
      <alignment horizontal="left"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2" borderId="0" xfId="0" applyFont="1" applyFill="1" applyAlignment="1">
      <alignment horizontal="right" vertical="center" wrapText="1"/>
    </xf>
    <xf numFmtId="0" fontId="87" fillId="0" borderId="2" xfId="0" applyFont="1" applyBorder="1" applyAlignment="1">
      <alignment horizontal="right" vertical="center"/>
    </xf>
    <xf numFmtId="0" fontId="87" fillId="2" borderId="2" xfId="0" applyFont="1" applyFill="1" applyBorder="1" applyAlignment="1">
      <alignment horizontal="right" vertical="center"/>
    </xf>
    <xf numFmtId="0" fontId="87" fillId="11" borderId="0" xfId="0" applyFont="1" applyFill="1" applyAlignment="1">
      <alignment horizontal="left" vertical="center"/>
    </xf>
    <xf numFmtId="0" fontId="87" fillId="11" borderId="0" xfId="0" applyFont="1" applyFill="1" applyAlignment="1">
      <alignment horizontal="center" vertical="center"/>
    </xf>
    <xf numFmtId="1" fontId="87" fillId="11" borderId="0" xfId="0" applyNumberFormat="1" applyFont="1" applyFill="1" applyAlignment="1">
      <alignment horizontal="right" vertical="center"/>
    </xf>
    <xf numFmtId="1" fontId="87" fillId="11" borderId="0" xfId="0" applyNumberFormat="1" applyFont="1" applyFill="1" applyAlignment="1">
      <alignment horizontal="center" vertical="center"/>
    </xf>
    <xf numFmtId="0" fontId="87" fillId="2" borderId="2" xfId="0" applyFont="1" applyFill="1" applyBorder="1" applyAlignment="1">
      <alignment horizontal="center" vertical="center"/>
    </xf>
    <xf numFmtId="0" fontId="87" fillId="3" borderId="0" xfId="0" applyFont="1" applyFill="1" applyAlignment="1">
      <alignment vertical="center"/>
    </xf>
    <xf numFmtId="0" fontId="87" fillId="2" borderId="2" xfId="0" applyFont="1" applyFill="1" applyBorder="1" applyAlignment="1">
      <alignment horizontal="left" vertical="center"/>
    </xf>
    <xf numFmtId="0" fontId="87" fillId="0" borderId="0" xfId="68" applyFont="1" applyAlignment="1">
      <alignment horizontal="center"/>
    </xf>
    <xf numFmtId="3" fontId="90" fillId="2" borderId="4" xfId="0" applyNumberFormat="1" applyFont="1" applyFill="1" applyBorder="1" applyAlignment="1">
      <alignment vertical="center"/>
    </xf>
    <xf numFmtId="3" fontId="90" fillId="2" borderId="4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1" fontId="29" fillId="2" borderId="47" xfId="0" applyNumberFormat="1" applyFont="1" applyFill="1" applyBorder="1" applyAlignment="1">
      <alignment vertical="center" wrapText="1"/>
    </xf>
    <xf numFmtId="0" fontId="72" fillId="0" borderId="0" xfId="60"/>
    <xf numFmtId="0" fontId="95" fillId="3" borderId="0" xfId="60" applyFont="1" applyFill="1" applyAlignment="1">
      <alignment vertical="center"/>
    </xf>
    <xf numFmtId="0" fontId="96" fillId="3" borderId="49" xfId="60" applyFont="1" applyFill="1" applyBorder="1"/>
    <xf numFmtId="0" fontId="95" fillId="0" borderId="0" xfId="60" applyFont="1"/>
    <xf numFmtId="0" fontId="96" fillId="3" borderId="49" xfId="60" quotePrefix="1" applyFont="1" applyFill="1" applyBorder="1"/>
    <xf numFmtId="175" fontId="103" fillId="0" borderId="23" xfId="60" applyNumberFormat="1" applyFont="1" applyBorder="1"/>
    <xf numFmtId="175" fontId="103" fillId="0" borderId="24" xfId="60" applyNumberFormat="1" applyFont="1" applyBorder="1"/>
    <xf numFmtId="175" fontId="103" fillId="0" borderId="25" xfId="60" applyNumberFormat="1" applyFont="1" applyBorder="1"/>
    <xf numFmtId="0" fontId="103" fillId="0" borderId="0" xfId="60" applyFont="1" applyAlignment="1">
      <alignment horizontal="center"/>
    </xf>
    <xf numFmtId="175" fontId="103" fillId="0" borderId="26" xfId="60" applyNumberFormat="1" applyFont="1" applyBorder="1"/>
    <xf numFmtId="175" fontId="103" fillId="0" borderId="0" xfId="60" applyNumberFormat="1" applyFont="1"/>
    <xf numFmtId="175" fontId="103" fillId="0" borderId="27" xfId="60" applyNumberFormat="1" applyFont="1" applyBorder="1"/>
    <xf numFmtId="0" fontId="96" fillId="0" borderId="49" xfId="60" applyFont="1" applyBorder="1"/>
    <xf numFmtId="0" fontId="96" fillId="0" borderId="49" xfId="60" quotePrefix="1" applyFont="1" applyBorder="1"/>
    <xf numFmtId="0" fontId="103" fillId="5" borderId="18" xfId="60" applyFont="1" applyFill="1" applyBorder="1" applyAlignment="1">
      <alignment horizontal="center"/>
    </xf>
    <xf numFmtId="175" fontId="103" fillId="0" borderId="20" xfId="60" applyNumberFormat="1" applyFont="1" applyBorder="1" applyAlignment="1">
      <alignment horizontal="center"/>
    </xf>
    <xf numFmtId="175" fontId="103" fillId="0" borderId="50" xfId="60" applyNumberFormat="1" applyFont="1" applyBorder="1" applyAlignment="1">
      <alignment horizontal="center"/>
    </xf>
    <xf numFmtId="0" fontId="103" fillId="23" borderId="11" xfId="60" applyFont="1" applyFill="1" applyBorder="1" applyAlignment="1">
      <alignment vertical="center"/>
    </xf>
    <xf numFmtId="0" fontId="103" fillId="5" borderId="11" xfId="60" applyFont="1" applyFill="1" applyBorder="1" applyAlignment="1">
      <alignment horizontal="center" wrapText="1"/>
    </xf>
    <xf numFmtId="0" fontId="103" fillId="23" borderId="10" xfId="60" applyFont="1" applyFill="1" applyBorder="1" applyAlignment="1">
      <alignment vertical="center"/>
    </xf>
    <xf numFmtId="0" fontId="103" fillId="5" borderId="10" xfId="60" applyFont="1" applyFill="1" applyBorder="1" applyAlignment="1">
      <alignment horizontal="center" wrapText="1"/>
    </xf>
    <xf numFmtId="0" fontId="72" fillId="0" borderId="14" xfId="60" applyBorder="1"/>
    <xf numFmtId="0" fontId="72" fillId="0" borderId="66" xfId="60" applyBorder="1"/>
    <xf numFmtId="0" fontId="105" fillId="0" borderId="66" xfId="60" applyFont="1" applyBorder="1"/>
    <xf numFmtId="0" fontId="105" fillId="0" borderId="14" xfId="60" applyFont="1" applyBorder="1"/>
    <xf numFmtId="0" fontId="105" fillId="0" borderId="0" xfId="60" applyFont="1"/>
    <xf numFmtId="0" fontId="72" fillId="0" borderId="65" xfId="60" applyBorder="1"/>
    <xf numFmtId="0" fontId="72" fillId="0" borderId="57" xfId="60" applyBorder="1"/>
    <xf numFmtId="0" fontId="72" fillId="3" borderId="57" xfId="60" applyFill="1" applyBorder="1"/>
    <xf numFmtId="12" fontId="72" fillId="23" borderId="57" xfId="60" applyNumberFormat="1" applyFill="1" applyBorder="1" applyAlignment="1">
      <alignment horizontal="center"/>
    </xf>
    <xf numFmtId="0" fontId="103" fillId="0" borderId="18" xfId="60" applyFont="1" applyBorder="1" applyAlignment="1">
      <alignment horizontal="center"/>
    </xf>
    <xf numFmtId="0" fontId="103" fillId="5" borderId="11" xfId="60" applyFont="1" applyFill="1" applyBorder="1" applyAlignment="1">
      <alignment horizontal="center" vertical="center" wrapText="1"/>
    </xf>
    <xf numFmtId="0" fontId="103" fillId="5" borderId="10" xfId="60" applyFont="1" applyFill="1" applyBorder="1" applyAlignment="1">
      <alignment horizontal="center" vertical="center" wrapText="1"/>
    </xf>
    <xf numFmtId="12" fontId="72" fillId="24" borderId="14" xfId="60" applyNumberFormat="1" applyFill="1" applyBorder="1" applyAlignment="1">
      <alignment horizontal="center"/>
    </xf>
    <xf numFmtId="12" fontId="72" fillId="25" borderId="14" xfId="60" applyNumberFormat="1" applyFill="1" applyBorder="1" applyAlignment="1">
      <alignment horizontal="center"/>
    </xf>
    <xf numFmtId="12" fontId="72" fillId="22" borderId="14" xfId="60" applyNumberFormat="1" applyFill="1" applyBorder="1" applyAlignment="1">
      <alignment horizontal="center"/>
    </xf>
    <xf numFmtId="12" fontId="72" fillId="25" borderId="52" xfId="60" applyNumberFormat="1" applyFill="1" applyBorder="1" applyAlignment="1">
      <alignment horizontal="center"/>
    </xf>
    <xf numFmtId="12" fontId="72" fillId="26" borderId="14" xfId="60" applyNumberFormat="1" applyFill="1" applyBorder="1" applyAlignment="1">
      <alignment horizontal="center"/>
    </xf>
    <xf numFmtId="12" fontId="72" fillId="26" borderId="52" xfId="60" applyNumberFormat="1" applyFill="1" applyBorder="1" applyAlignment="1">
      <alignment horizontal="center"/>
    </xf>
    <xf numFmtId="12" fontId="105" fillId="26" borderId="14" xfId="60" applyNumberFormat="1" applyFont="1" applyFill="1" applyBorder="1" applyAlignment="1">
      <alignment horizontal="center"/>
    </xf>
    <xf numFmtId="12" fontId="105" fillId="22" borderId="14" xfId="60" applyNumberFormat="1" applyFont="1" applyFill="1" applyBorder="1" applyAlignment="1">
      <alignment horizontal="center"/>
    </xf>
    <xf numFmtId="12" fontId="105" fillId="26" borderId="52" xfId="60" applyNumberFormat="1" applyFont="1" applyFill="1" applyBorder="1" applyAlignment="1">
      <alignment horizontal="center"/>
    </xf>
    <xf numFmtId="12" fontId="106" fillId="25" borderId="57" xfId="60" applyNumberFormat="1" applyFont="1" applyFill="1" applyBorder="1" applyAlignment="1">
      <alignment horizontal="center"/>
    </xf>
    <xf numFmtId="12" fontId="72" fillId="25" borderId="57" xfId="60" applyNumberFormat="1" applyFill="1" applyBorder="1" applyAlignment="1">
      <alignment horizontal="center"/>
    </xf>
    <xf numFmtId="12" fontId="72" fillId="22" borderId="57" xfId="60" applyNumberFormat="1" applyFill="1" applyBorder="1" applyAlignment="1">
      <alignment horizontal="center"/>
    </xf>
    <xf numFmtId="12" fontId="72" fillId="25" borderId="58" xfId="60" applyNumberFormat="1" applyFill="1" applyBorder="1"/>
    <xf numFmtId="0" fontId="107" fillId="3" borderId="66" xfId="60" applyFont="1" applyFill="1" applyBorder="1"/>
    <xf numFmtId="0" fontId="107" fillId="0" borderId="14" xfId="60" applyFont="1" applyBorder="1"/>
    <xf numFmtId="0" fontId="107" fillId="0" borderId="15" xfId="60" applyFont="1" applyBorder="1"/>
    <xf numFmtId="12" fontId="107" fillId="23" borderId="14" xfId="60" applyNumberFormat="1" applyFont="1" applyFill="1" applyBorder="1" applyAlignment="1">
      <alignment horizontal="center"/>
    </xf>
    <xf numFmtId="12" fontId="108" fillId="0" borderId="14" xfId="60" applyNumberFormat="1" applyFont="1" applyBorder="1" applyAlignment="1">
      <alignment horizontal="center"/>
    </xf>
    <xf numFmtId="12" fontId="107" fillId="0" borderId="14" xfId="60" applyNumberFormat="1" applyFont="1" applyBorder="1" applyAlignment="1">
      <alignment horizontal="center"/>
    </xf>
    <xf numFmtId="12" fontId="107" fillId="22" borderId="52" xfId="60" applyNumberFormat="1" applyFont="1" applyFill="1" applyBorder="1" applyAlignment="1">
      <alignment horizontal="center"/>
    </xf>
    <xf numFmtId="0" fontId="107" fillId="0" borderId="0" xfId="60" applyFont="1"/>
    <xf numFmtId="0" fontId="107" fillId="0" borderId="66" xfId="60" applyFont="1" applyBorder="1"/>
    <xf numFmtId="0" fontId="107" fillId="3" borderId="15" xfId="60" applyFont="1" applyFill="1" applyBorder="1"/>
    <xf numFmtId="0" fontId="107" fillId="3" borderId="14" xfId="60" applyFont="1" applyFill="1" applyBorder="1"/>
    <xf numFmtId="0" fontId="107" fillId="3" borderId="67" xfId="60" applyFont="1" applyFill="1" applyBorder="1"/>
    <xf numFmtId="0" fontId="109" fillId="0" borderId="14" xfId="60" applyFont="1" applyBorder="1"/>
    <xf numFmtId="0" fontId="107" fillId="22" borderId="15" xfId="60" applyFont="1" applyFill="1" applyBorder="1"/>
    <xf numFmtId="0" fontId="110" fillId="0" borderId="66" xfId="60" applyFont="1" applyBorder="1"/>
    <xf numFmtId="0" fontId="110" fillId="0" borderId="14" xfId="60" applyFont="1" applyBorder="1"/>
    <xf numFmtId="0" fontId="110" fillId="0" borderId="15" xfId="60" applyFont="1" applyBorder="1"/>
    <xf numFmtId="0" fontId="110" fillId="3" borderId="15" xfId="60" applyFont="1" applyFill="1" applyBorder="1"/>
    <xf numFmtId="12" fontId="110" fillId="23" borderId="14" xfId="60" applyNumberFormat="1" applyFont="1" applyFill="1" applyBorder="1" applyAlignment="1">
      <alignment horizontal="center"/>
    </xf>
    <xf numFmtId="12" fontId="111" fillId="0" borderId="14" xfId="60" applyNumberFormat="1" applyFont="1" applyBorder="1" applyAlignment="1">
      <alignment horizontal="center"/>
    </xf>
    <xf numFmtId="12" fontId="110" fillId="0" borderId="14" xfId="60" applyNumberFormat="1" applyFont="1" applyBorder="1" applyAlignment="1">
      <alignment horizontal="center"/>
    </xf>
    <xf numFmtId="12" fontId="110" fillId="22" borderId="52" xfId="60" applyNumberFormat="1" applyFont="1" applyFill="1" applyBorder="1" applyAlignment="1">
      <alignment horizontal="center"/>
    </xf>
    <xf numFmtId="0" fontId="110" fillId="0" borderId="0" xfId="60" applyFont="1"/>
    <xf numFmtId="12" fontId="109" fillId="0" borderId="14" xfId="60" applyNumberFormat="1" applyFont="1" applyBorder="1" applyAlignment="1">
      <alignment horizontal="center"/>
    </xf>
    <xf numFmtId="0" fontId="107" fillId="0" borderId="65" xfId="60" applyFont="1" applyBorder="1"/>
    <xf numFmtId="0" fontId="107" fillId="0" borderId="57" xfId="60" applyFont="1" applyBorder="1"/>
    <xf numFmtId="0" fontId="107" fillId="0" borderId="55" xfId="60" applyFont="1" applyBorder="1"/>
    <xf numFmtId="0" fontId="107" fillId="3" borderId="57" xfId="60" applyFont="1" applyFill="1" applyBorder="1"/>
    <xf numFmtId="12" fontId="107" fillId="23" borderId="57" xfId="60" applyNumberFormat="1" applyFont="1" applyFill="1" applyBorder="1" applyAlignment="1">
      <alignment horizontal="center"/>
    </xf>
    <xf numFmtId="12" fontId="107" fillId="0" borderId="57" xfId="60" applyNumberFormat="1" applyFont="1" applyBorder="1" applyAlignment="1">
      <alignment horizontal="center"/>
    </xf>
    <xf numFmtId="12" fontId="107" fillId="22" borderId="58" xfId="60" applyNumberFormat="1" applyFont="1" applyFill="1" applyBorder="1" applyAlignment="1">
      <alignment horizontal="center"/>
    </xf>
    <xf numFmtId="0" fontId="29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 wrapText="1"/>
    </xf>
    <xf numFmtId="0" fontId="29" fillId="9" borderId="1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2" borderId="47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93" fillId="3" borderId="23" xfId="0" applyFont="1" applyFill="1" applyBorder="1" applyAlignment="1">
      <alignment horizontal="center" vertical="center" wrapText="1"/>
    </xf>
    <xf numFmtId="0" fontId="93" fillId="3" borderId="24" xfId="0" applyFont="1" applyFill="1" applyBorder="1" applyAlignment="1">
      <alignment horizontal="center" vertical="center" wrapText="1"/>
    </xf>
    <xf numFmtId="0" fontId="93" fillId="3" borderId="25" xfId="0" applyFont="1" applyFill="1" applyBorder="1" applyAlignment="1">
      <alignment horizontal="center" vertical="center" wrapText="1"/>
    </xf>
    <xf numFmtId="0" fontId="93" fillId="3" borderId="26" xfId="0" applyFont="1" applyFill="1" applyBorder="1" applyAlignment="1">
      <alignment horizontal="center" vertical="center" wrapText="1"/>
    </xf>
    <xf numFmtId="0" fontId="93" fillId="3" borderId="0" xfId="0" applyFont="1" applyFill="1" applyAlignment="1">
      <alignment horizontal="center" vertical="center" wrapText="1"/>
    </xf>
    <xf numFmtId="0" fontId="93" fillId="3" borderId="27" xfId="0" applyFont="1" applyFill="1" applyBorder="1" applyAlignment="1">
      <alignment horizontal="center" vertical="center" wrapText="1"/>
    </xf>
    <xf numFmtId="0" fontId="93" fillId="3" borderId="31" xfId="0" applyFont="1" applyFill="1" applyBorder="1" applyAlignment="1">
      <alignment horizontal="center" vertical="center" wrapText="1"/>
    </xf>
    <xf numFmtId="0" fontId="93" fillId="3" borderId="28" xfId="0" applyFont="1" applyFill="1" applyBorder="1" applyAlignment="1">
      <alignment horizontal="center" vertical="center" wrapText="1"/>
    </xf>
    <xf numFmtId="0" fontId="93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32" fillId="21" borderId="16" xfId="0" applyFont="1" applyFill="1" applyBorder="1" applyAlignment="1">
      <alignment horizontal="center" vertical="center"/>
    </xf>
    <xf numFmtId="0" fontId="32" fillId="21" borderId="19" xfId="0" applyFont="1" applyFill="1" applyBorder="1" applyAlignment="1">
      <alignment horizontal="center" vertical="center"/>
    </xf>
    <xf numFmtId="0" fontId="32" fillId="21" borderId="17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 wrapText="1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7" xfId="0" applyFont="1" applyFill="1" applyBorder="1" applyAlignment="1">
      <alignment horizontal="left" vertical="center" wrapText="1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0" borderId="15" xfId="0" quotePrefix="1" applyFont="1" applyBorder="1" applyAlignment="1">
      <alignment horizontal="center" vertical="center"/>
    </xf>
    <xf numFmtId="0" fontId="26" fillId="0" borderId="12" xfId="0" quotePrefix="1" applyFont="1" applyBorder="1" applyAlignment="1">
      <alignment horizontal="center" vertical="center"/>
    </xf>
    <xf numFmtId="0" fontId="26" fillId="0" borderId="13" xfId="0" quotePrefix="1" applyFont="1" applyBorder="1" applyAlignment="1">
      <alignment horizontal="center" vertical="center"/>
    </xf>
    <xf numFmtId="12" fontId="26" fillId="0" borderId="15" xfId="0" quotePrefix="1" applyNumberFormat="1" applyFont="1" applyBorder="1" applyAlignment="1">
      <alignment horizontal="center" vertical="center" wrapText="1"/>
    </xf>
    <xf numFmtId="12" fontId="26" fillId="0" borderId="12" xfId="0" quotePrefix="1" applyNumberFormat="1" applyFont="1" applyBorder="1" applyAlignment="1">
      <alignment horizontal="center" vertical="center" wrapText="1"/>
    </xf>
    <xf numFmtId="12" fontId="26" fillId="0" borderId="13" xfId="0" quotePrefix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55" fillId="5" borderId="12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55" fillId="0" borderId="12" xfId="2" applyFont="1" applyBorder="1" applyAlignment="1">
      <alignment horizontal="center" wrapText="1"/>
    </xf>
    <xf numFmtId="0" fontId="72" fillId="0" borderId="0" xfId="60" applyAlignment="1">
      <alignment horizontal="center"/>
    </xf>
    <xf numFmtId="0" fontId="72" fillId="0" borderId="29" xfId="60" applyBorder="1" applyAlignment="1">
      <alignment horizontal="center"/>
    </xf>
    <xf numFmtId="0" fontId="102" fillId="5" borderId="0" xfId="60" applyFont="1" applyFill="1" applyAlignment="1">
      <alignment horizontal="center"/>
    </xf>
    <xf numFmtId="0" fontId="96" fillId="5" borderId="51" xfId="60" applyFont="1" applyFill="1" applyBorder="1" applyAlignment="1">
      <alignment horizontal="center"/>
    </xf>
    <xf numFmtId="0" fontId="96" fillId="5" borderId="13" xfId="60" applyFont="1" applyFill="1" applyBorder="1" applyAlignment="1">
      <alignment horizontal="center"/>
    </xf>
    <xf numFmtId="14" fontId="95" fillId="0" borderId="15" xfId="60" applyNumberFormat="1" applyFont="1" applyBorder="1" applyAlignment="1">
      <alignment horizontal="center"/>
    </xf>
    <xf numFmtId="14" fontId="95" fillId="0" borderId="12" xfId="60" applyNumberFormat="1" applyFont="1" applyBorder="1" applyAlignment="1">
      <alignment horizontal="center"/>
    </xf>
    <xf numFmtId="14" fontId="95" fillId="0" borderId="13" xfId="60" applyNumberFormat="1" applyFont="1" applyBorder="1" applyAlignment="1">
      <alignment horizontal="center"/>
    </xf>
    <xf numFmtId="0" fontId="96" fillId="5" borderId="15" xfId="60" applyFont="1" applyFill="1" applyBorder="1" applyAlignment="1">
      <alignment horizontal="center"/>
    </xf>
    <xf numFmtId="0" fontId="104" fillId="0" borderId="15" xfId="60" applyFont="1" applyBorder="1" applyAlignment="1">
      <alignment horizontal="center"/>
    </xf>
    <xf numFmtId="0" fontId="104" fillId="0" borderId="12" xfId="60" applyFont="1" applyBorder="1" applyAlignment="1">
      <alignment horizontal="center"/>
    </xf>
    <xf numFmtId="0" fontId="104" fillId="0" borderId="69" xfId="60" applyFont="1" applyBorder="1" applyAlignment="1">
      <alignment horizontal="center"/>
    </xf>
    <xf numFmtId="0" fontId="96" fillId="5" borderId="53" xfId="60" applyFont="1" applyFill="1" applyBorder="1" applyAlignment="1">
      <alignment horizontal="center"/>
    </xf>
    <xf numFmtId="0" fontId="96" fillId="5" borderId="54" xfId="60" applyFont="1" applyFill="1" applyBorder="1" applyAlignment="1">
      <alignment horizontal="center"/>
    </xf>
    <xf numFmtId="14" fontId="95" fillId="0" borderId="55" xfId="60" applyNumberFormat="1" applyFont="1" applyBorder="1" applyAlignment="1">
      <alignment horizontal="center"/>
    </xf>
    <xf numFmtId="14" fontId="95" fillId="0" borderId="56" xfId="60" applyNumberFormat="1" applyFont="1" applyBorder="1" applyAlignment="1">
      <alignment horizontal="center"/>
    </xf>
    <xf numFmtId="14" fontId="95" fillId="0" borderId="54" xfId="60" applyNumberFormat="1" applyFont="1" applyBorder="1" applyAlignment="1">
      <alignment horizontal="center"/>
    </xf>
    <xf numFmtId="0" fontId="96" fillId="5" borderId="55" xfId="60" applyFont="1" applyFill="1" applyBorder="1" applyAlignment="1">
      <alignment horizontal="center"/>
    </xf>
    <xf numFmtId="0" fontId="96" fillId="22" borderId="55" xfId="60" applyFont="1" applyFill="1" applyBorder="1" applyAlignment="1">
      <alignment horizontal="center"/>
    </xf>
    <xf numFmtId="0" fontId="96" fillId="22" borderId="56" xfId="60" applyFont="1" applyFill="1" applyBorder="1" applyAlignment="1">
      <alignment horizontal="center"/>
    </xf>
    <xf numFmtId="0" fontId="96" fillId="22" borderId="70" xfId="60" applyFont="1" applyFill="1" applyBorder="1" applyAlignment="1">
      <alignment horizontal="center"/>
    </xf>
    <xf numFmtId="0" fontId="95" fillId="0" borderId="15" xfId="60" applyFont="1" applyBorder="1" applyAlignment="1">
      <alignment horizontal="center"/>
    </xf>
    <xf numFmtId="0" fontId="95" fillId="0" borderId="12" xfId="60" applyFont="1" applyBorder="1" applyAlignment="1">
      <alignment horizontal="center"/>
    </xf>
    <xf numFmtId="0" fontId="95" fillId="0" borderId="13" xfId="60" applyFont="1" applyBorder="1" applyAlignment="1">
      <alignment horizontal="center"/>
    </xf>
    <xf numFmtId="0" fontId="95" fillId="0" borderId="69" xfId="60" applyFont="1" applyBorder="1" applyAlignment="1">
      <alignment horizontal="center"/>
    </xf>
    <xf numFmtId="0" fontId="96" fillId="5" borderId="51" xfId="60" quotePrefix="1" applyFont="1" applyFill="1" applyBorder="1" applyAlignment="1">
      <alignment horizontal="center"/>
    </xf>
    <xf numFmtId="0" fontId="96" fillId="5" borderId="13" xfId="60" quotePrefix="1" applyFont="1" applyFill="1" applyBorder="1" applyAlignment="1">
      <alignment horizontal="center"/>
    </xf>
    <xf numFmtId="0" fontId="96" fillId="0" borderId="15" xfId="60" applyFont="1" applyBorder="1" applyAlignment="1">
      <alignment horizontal="center"/>
    </xf>
    <xf numFmtId="0" fontId="96" fillId="0" borderId="12" xfId="60" applyFont="1" applyBorder="1" applyAlignment="1">
      <alignment horizontal="center"/>
    </xf>
    <xf numFmtId="0" fontId="96" fillId="0" borderId="13" xfId="60" applyFont="1" applyBorder="1" applyAlignment="1">
      <alignment horizontal="center"/>
    </xf>
    <xf numFmtId="0" fontId="96" fillId="5" borderId="16" xfId="60" applyFont="1" applyFill="1" applyBorder="1" applyAlignment="1">
      <alignment horizontal="center"/>
    </xf>
    <xf numFmtId="0" fontId="96" fillId="5" borderId="17" xfId="60" applyFont="1" applyFill="1" applyBorder="1" applyAlignment="1">
      <alignment horizontal="center"/>
    </xf>
    <xf numFmtId="0" fontId="96" fillId="0" borderId="18" xfId="60" applyFont="1" applyBorder="1" applyAlignment="1">
      <alignment horizontal="center"/>
    </xf>
    <xf numFmtId="0" fontId="96" fillId="0" borderId="19" xfId="60" applyFont="1" applyBorder="1" applyAlignment="1">
      <alignment horizontal="center"/>
    </xf>
    <xf numFmtId="0" fontId="96" fillId="0" borderId="17" xfId="60" applyFont="1" applyBorder="1" applyAlignment="1">
      <alignment horizontal="center"/>
    </xf>
    <xf numFmtId="0" fontId="96" fillId="5" borderId="18" xfId="60" applyFont="1" applyFill="1" applyBorder="1" applyAlignment="1">
      <alignment horizontal="center"/>
    </xf>
    <xf numFmtId="0" fontId="96" fillId="0" borderId="68" xfId="60" applyFont="1" applyBorder="1" applyAlignment="1">
      <alignment horizontal="center"/>
    </xf>
    <xf numFmtId="0" fontId="95" fillId="22" borderId="57" xfId="60" applyFont="1" applyFill="1" applyBorder="1" applyAlignment="1">
      <alignment horizontal="center"/>
    </xf>
    <xf numFmtId="0" fontId="95" fillId="22" borderId="58" xfId="60" applyFont="1" applyFill="1" applyBorder="1" applyAlignment="1">
      <alignment horizontal="center"/>
    </xf>
    <xf numFmtId="0" fontId="103" fillId="5" borderId="61" xfId="60" applyFont="1" applyFill="1" applyBorder="1" applyAlignment="1">
      <alignment horizontal="center" vertical="center" wrapText="1"/>
    </xf>
    <xf numFmtId="0" fontId="103" fillId="5" borderId="64" xfId="60" applyFont="1" applyFill="1" applyBorder="1" applyAlignment="1">
      <alignment horizontal="center" vertical="center" wrapText="1"/>
    </xf>
    <xf numFmtId="0" fontId="101" fillId="5" borderId="0" xfId="60" applyFont="1" applyFill="1" applyAlignment="1">
      <alignment horizontal="left"/>
    </xf>
    <xf numFmtId="0" fontId="103" fillId="5" borderId="23" xfId="60" applyFont="1" applyFill="1" applyBorder="1" applyAlignment="1">
      <alignment horizontal="center" vertical="center"/>
    </xf>
    <xf numFmtId="0" fontId="103" fillId="5" borderId="59" xfId="60" applyFont="1" applyFill="1" applyBorder="1" applyAlignment="1">
      <alignment horizontal="center" vertical="center"/>
    </xf>
    <xf numFmtId="0" fontId="103" fillId="5" borderId="26" xfId="60" applyFont="1" applyFill="1" applyBorder="1" applyAlignment="1">
      <alignment horizontal="center" vertical="center"/>
    </xf>
    <xf numFmtId="0" fontId="103" fillId="5" borderId="49" xfId="60" applyFont="1" applyFill="1" applyBorder="1" applyAlignment="1">
      <alignment horizontal="center" vertical="center"/>
    </xf>
    <xf numFmtId="0" fontId="103" fillId="5" borderId="62" xfId="60" applyFont="1" applyFill="1" applyBorder="1" applyAlignment="1">
      <alignment horizontal="center" vertical="center"/>
    </xf>
    <xf numFmtId="0" fontId="103" fillId="5" borderId="63" xfId="60" applyFont="1" applyFill="1" applyBorder="1" applyAlignment="1">
      <alignment horizontal="center" vertical="center"/>
    </xf>
    <xf numFmtId="0" fontId="103" fillId="5" borderId="60" xfId="60" applyFont="1" applyFill="1" applyBorder="1" applyAlignment="1">
      <alignment horizontal="center" vertical="center"/>
    </xf>
    <xf numFmtId="0" fontId="103" fillId="5" borderId="48" xfId="60" applyFont="1" applyFill="1" applyBorder="1" applyAlignment="1">
      <alignment horizontal="center" vertical="center"/>
    </xf>
    <xf numFmtId="0" fontId="103" fillId="5" borderId="10" xfId="60" applyFont="1" applyFill="1" applyBorder="1" applyAlignment="1">
      <alignment horizontal="center" vertical="center"/>
    </xf>
    <xf numFmtId="0" fontId="103" fillId="5" borderId="11" xfId="60" applyFont="1" applyFill="1" applyBorder="1" applyAlignment="1">
      <alignment horizontal="center" wrapText="1"/>
    </xf>
    <xf numFmtId="0" fontId="103" fillId="5" borderId="10" xfId="60" applyFont="1" applyFill="1" applyBorder="1" applyAlignment="1">
      <alignment horizontal="center" wrapText="1"/>
    </xf>
    <xf numFmtId="0" fontId="103" fillId="5" borderId="11" xfId="60" applyFont="1" applyFill="1" applyBorder="1" applyAlignment="1">
      <alignment horizontal="center"/>
    </xf>
    <xf numFmtId="0" fontId="103" fillId="5" borderId="10" xfId="60" applyFont="1" applyFill="1" applyBorder="1" applyAlignment="1">
      <alignment horizontal="center"/>
    </xf>
    <xf numFmtId="0" fontId="95" fillId="0" borderId="14" xfId="60" applyFont="1" applyBorder="1" applyAlignment="1">
      <alignment horizontal="center"/>
    </xf>
    <xf numFmtId="0" fontId="95" fillId="0" borderId="52" xfId="60" applyFont="1" applyBorder="1" applyAlignment="1">
      <alignment horizontal="center"/>
    </xf>
    <xf numFmtId="0" fontId="99" fillId="0" borderId="14" xfId="60" applyFont="1" applyBorder="1" applyAlignment="1">
      <alignment horizontal="center"/>
    </xf>
    <xf numFmtId="0" fontId="99" fillId="0" borderId="52" xfId="60" applyFont="1" applyBorder="1" applyAlignment="1">
      <alignment horizontal="center"/>
    </xf>
    <xf numFmtId="0" fontId="95" fillId="3" borderId="0" xfId="60" applyFont="1" applyFill="1" applyAlignment="1">
      <alignment horizontal="center" vertical="center"/>
    </xf>
    <xf numFmtId="0" fontId="96" fillId="0" borderId="20" xfId="60" applyFont="1" applyBorder="1" applyAlignment="1">
      <alignment horizontal="center"/>
    </xf>
    <xf numFmtId="0" fontId="96" fillId="0" borderId="50" xfId="60" applyFont="1" applyBorder="1" applyAlignment="1">
      <alignment horizontal="center"/>
    </xf>
    <xf numFmtId="0" fontId="97" fillId="0" borderId="23" xfId="60" applyFont="1" applyBorder="1" applyAlignment="1">
      <alignment horizontal="center" vertical="center"/>
    </xf>
    <xf numFmtId="0" fontId="97" fillId="0" borderId="25" xfId="60" applyFont="1" applyBorder="1" applyAlignment="1">
      <alignment horizontal="center" vertical="center"/>
    </xf>
    <xf numFmtId="0" fontId="97" fillId="0" borderId="26" xfId="60" applyFont="1" applyBorder="1" applyAlignment="1">
      <alignment horizontal="center" vertical="center"/>
    </xf>
    <xf numFmtId="0" fontId="97" fillId="0" borderId="27" xfId="60" applyFont="1" applyBorder="1" applyAlignment="1">
      <alignment horizontal="center" vertical="center"/>
    </xf>
    <xf numFmtId="0" fontId="98" fillId="0" borderId="26" xfId="60" applyFont="1" applyBorder="1" applyAlignment="1">
      <alignment horizontal="center" vertical="center"/>
    </xf>
    <xf numFmtId="0" fontId="98" fillId="0" borderId="27" xfId="60" applyFont="1" applyBorder="1" applyAlignment="1">
      <alignment horizontal="center" vertical="center"/>
    </xf>
    <xf numFmtId="0" fontId="100" fillId="0" borderId="26" xfId="60" applyFont="1" applyBorder="1" applyAlignment="1">
      <alignment horizontal="center" vertical="center"/>
    </xf>
    <xf numFmtId="0" fontId="100" fillId="0" borderId="27" xfId="60" applyFont="1" applyBorder="1" applyAlignment="1">
      <alignment horizontal="center" vertical="center"/>
    </xf>
    <xf numFmtId="0" fontId="98" fillId="0" borderId="31" xfId="60" applyFont="1" applyBorder="1" applyAlignment="1">
      <alignment horizontal="center" vertical="center"/>
    </xf>
    <xf numFmtId="0" fontId="98" fillId="0" borderId="32" xfId="60" applyFont="1" applyBorder="1" applyAlignment="1">
      <alignment horizontal="center" vertical="center"/>
    </xf>
    <xf numFmtId="0" fontId="103" fillId="5" borderId="11" xfId="60" applyFont="1" applyFill="1" applyBorder="1" applyAlignment="1">
      <alignment horizontal="center" vertical="center" wrapText="1"/>
    </xf>
    <xf numFmtId="0" fontId="103" fillId="5" borderId="10" xfId="60" applyFont="1" applyFill="1" applyBorder="1" applyAlignment="1">
      <alignment horizontal="center" vertical="center" wrapText="1"/>
    </xf>
    <xf numFmtId="0" fontId="72" fillId="0" borderId="0" xfId="60" applyAlignment="1">
      <alignment horizontal="right"/>
    </xf>
    <xf numFmtId="0" fontId="97" fillId="0" borderId="71" xfId="60" applyFont="1" applyBorder="1" applyAlignment="1">
      <alignment horizontal="center" vertical="center"/>
    </xf>
    <xf numFmtId="0" fontId="97" fillId="0" borderId="50" xfId="60" applyFont="1" applyBorder="1" applyAlignment="1">
      <alignment horizontal="center" vertical="center"/>
    </xf>
    <xf numFmtId="0" fontId="97" fillId="0" borderId="72" xfId="60" applyFont="1" applyBorder="1" applyAlignment="1">
      <alignment horizontal="center" vertical="center"/>
    </xf>
    <xf numFmtId="0" fontId="97" fillId="0" borderId="64" xfId="60" applyFont="1" applyBorder="1" applyAlignment="1">
      <alignment horizontal="center" vertical="center"/>
    </xf>
    <xf numFmtId="0" fontId="98" fillId="0" borderId="66" xfId="60" applyFont="1" applyBorder="1" applyAlignment="1">
      <alignment horizontal="center" vertical="center"/>
    </xf>
    <xf numFmtId="0" fontId="98" fillId="0" borderId="52" xfId="60" applyFont="1" applyBorder="1" applyAlignment="1">
      <alignment horizontal="center" vertical="center"/>
    </xf>
    <xf numFmtId="0" fontId="100" fillId="0" borderId="66" xfId="60" applyFont="1" applyBorder="1" applyAlignment="1">
      <alignment horizontal="center" vertical="center"/>
    </xf>
    <xf numFmtId="0" fontId="100" fillId="0" borderId="52" xfId="60" applyFont="1" applyBorder="1" applyAlignment="1">
      <alignment horizontal="center" vertical="center"/>
    </xf>
    <xf numFmtId="0" fontId="98" fillId="0" borderId="65" xfId="60" applyFont="1" applyBorder="1" applyAlignment="1">
      <alignment horizontal="center" vertical="center"/>
    </xf>
    <xf numFmtId="0" fontId="98" fillId="0" borderId="58" xfId="60" applyFont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customXml" Target="../ink/ink1.xml"/><Relationship Id="rId1" Type="http://schemas.openxmlformats.org/officeDocument/2006/relationships/image" Target="../media/image6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120.png"/><Relationship Id="rId10" Type="http://schemas.openxmlformats.org/officeDocument/2006/relationships/image" Target="../media/image11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6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4</xdr:row>
      <xdr:rowOff>619126</xdr:rowOff>
    </xdr:from>
    <xdr:to>
      <xdr:col>15</xdr:col>
      <xdr:colOff>3238500</xdr:colOff>
      <xdr:row>7</xdr:row>
      <xdr:rowOff>866009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C9D2F9-0D16-ADAB-851B-C1C59403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86750" y="2016126"/>
          <a:ext cx="5318125" cy="2675758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67</xdr:row>
      <xdr:rowOff>571500</xdr:rowOff>
    </xdr:from>
    <xdr:to>
      <xdr:col>15</xdr:col>
      <xdr:colOff>4320532</xdr:colOff>
      <xdr:row>89</xdr:row>
      <xdr:rowOff>111124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326CCF-5941-E1E8-7D90-AF154444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26125" y="40116125"/>
          <a:ext cx="8860782" cy="4460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9667875</xdr:colOff>
      <xdr:row>0</xdr:row>
      <xdr:rowOff>190500</xdr:rowOff>
    </xdr:from>
    <xdr:to>
      <xdr:col>1</xdr:col>
      <xdr:colOff>13811250</xdr:colOff>
      <xdr:row>3</xdr:row>
      <xdr:rowOff>227320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93DBC5-3E7E-427C-9800-873C99B1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4875" y="190500"/>
          <a:ext cx="4143375" cy="2084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1731061</xdr:colOff>
      <xdr:row>6</xdr:row>
      <xdr:rowOff>130529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A8220-F961-441D-8A50-2DD96126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7577"/>
          <a:ext cx="5520592" cy="1170902"/>
        </a:xfrm>
        <a:prstGeom prst="rect">
          <a:avLst/>
        </a:prstGeom>
      </xdr:spPr>
    </xdr:pic>
    <xdr:clientData/>
  </xdr:twoCellAnchor>
  <xdr:twoCellAnchor editAs="oneCell">
    <xdr:from>
      <xdr:col>5</xdr:col>
      <xdr:colOff>972187</xdr:colOff>
      <xdr:row>32</xdr:row>
      <xdr:rowOff>188415</xdr:rowOff>
    </xdr:from>
    <xdr:to>
      <xdr:col>5</xdr:col>
      <xdr:colOff>975637</xdr:colOff>
      <xdr:row>32</xdr:row>
      <xdr:rowOff>188775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FA7E34A3-1BE5-4508-A397-E7780E423103}"/>
                </a:ext>
              </a:extLst>
            </xdr14:cNvPr>
            <xdr14:cNvContentPartPr/>
          </xdr14:nvContentPartPr>
          <xdr14:nvPr macro=""/>
          <xdr14:xfrm>
            <a:off x="9661320" y="8041680"/>
            <a:ext cx="360" cy="36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3FCC5439-FF5E-92E4-6DD2-4CAAA88404B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9655200" y="803556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1497176</xdr:colOff>
      <xdr:row>9</xdr:row>
      <xdr:rowOff>77756</xdr:rowOff>
    </xdr:from>
    <xdr:to>
      <xdr:col>11</xdr:col>
      <xdr:colOff>894184</xdr:colOff>
      <xdr:row>58</xdr:row>
      <xdr:rowOff>20384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11192C-1AA7-443A-B346-AC709612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7176" y="2116106"/>
          <a:ext cx="16154658" cy="12388628"/>
        </a:xfrm>
        <a:prstGeom prst="rect">
          <a:avLst/>
        </a:prstGeom>
      </xdr:spPr>
    </xdr:pic>
    <xdr:clientData/>
  </xdr:twoCellAnchor>
  <xdr:twoCellAnchor editAs="oneCell">
    <xdr:from>
      <xdr:col>1</xdr:col>
      <xdr:colOff>1460871</xdr:colOff>
      <xdr:row>60</xdr:row>
      <xdr:rowOff>59293</xdr:rowOff>
    </xdr:from>
    <xdr:to>
      <xdr:col>9</xdr:col>
      <xdr:colOff>328083</xdr:colOff>
      <xdr:row>87</xdr:row>
      <xdr:rowOff>235627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76F3AE-D3D8-45E8-B9CE-F6B8724F3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73821" y="15051643"/>
          <a:ext cx="10932212" cy="703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89</xdr:row>
      <xdr:rowOff>173042</xdr:rowOff>
    </xdr:from>
    <xdr:to>
      <xdr:col>10</xdr:col>
      <xdr:colOff>855306</xdr:colOff>
      <xdr:row>132</xdr:row>
      <xdr:rowOff>244598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85428C-F1EA-4917-B5AB-D362D294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0" y="22531392"/>
          <a:ext cx="14368106" cy="10993556"/>
        </a:xfrm>
        <a:prstGeom prst="rect">
          <a:avLst/>
        </a:prstGeom>
      </xdr:spPr>
    </xdr:pic>
    <xdr:clientData/>
  </xdr:twoCellAnchor>
  <xdr:twoCellAnchor editAs="oneCell">
    <xdr:from>
      <xdr:col>1</xdr:col>
      <xdr:colOff>1924440</xdr:colOff>
      <xdr:row>140</xdr:row>
      <xdr:rowOff>26352</xdr:rowOff>
    </xdr:from>
    <xdr:to>
      <xdr:col>8</xdr:col>
      <xdr:colOff>423334</xdr:colOff>
      <xdr:row>171</xdr:row>
      <xdr:rowOff>173253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608E-81CA-4319-9651-7D06B42A1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7390" y="35338702"/>
          <a:ext cx="9224044" cy="8020901"/>
        </a:xfrm>
        <a:prstGeom prst="rect">
          <a:avLst/>
        </a:prstGeom>
      </xdr:spPr>
    </xdr:pic>
    <xdr:clientData/>
  </xdr:twoCellAnchor>
  <xdr:twoCellAnchor editAs="oneCell">
    <xdr:from>
      <xdr:col>0</xdr:col>
      <xdr:colOff>1541767</xdr:colOff>
      <xdr:row>171</xdr:row>
      <xdr:rowOff>91475</xdr:rowOff>
    </xdr:from>
    <xdr:to>
      <xdr:col>10</xdr:col>
      <xdr:colOff>151700</xdr:colOff>
      <xdr:row>219</xdr:row>
      <xdr:rowOff>175255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C12E1A-B2C4-4F0B-8048-A2A25AA3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1767" y="43277825"/>
          <a:ext cx="14027733" cy="1227578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1380153</xdr:colOff>
      <xdr:row>219</xdr:row>
      <xdr:rowOff>194388</xdr:rowOff>
    </xdr:from>
    <xdr:to>
      <xdr:col>10</xdr:col>
      <xdr:colOff>1108010</xdr:colOff>
      <xdr:row>256</xdr:row>
      <xdr:rowOff>174164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071614-B0BB-4E79-B860-1C60EDDF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0153" y="55572738"/>
          <a:ext cx="15145657" cy="9377776"/>
        </a:xfrm>
        <a:prstGeom prst="rect">
          <a:avLst/>
        </a:prstGeom>
      </xdr:spPr>
    </xdr:pic>
    <xdr:clientData/>
  </xdr:twoCellAnchor>
  <xdr:twoCellAnchor editAs="oneCell">
    <xdr:from>
      <xdr:col>2</xdr:col>
      <xdr:colOff>1205204</xdr:colOff>
      <xdr:row>257</xdr:row>
      <xdr:rowOff>19439</xdr:rowOff>
    </xdr:from>
    <xdr:to>
      <xdr:col>9</xdr:col>
      <xdr:colOff>105833</xdr:colOff>
      <xdr:row>297</xdr:row>
      <xdr:rowOff>7582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4AA98CB-265C-4874-8E6C-DF1B9E04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1104" y="65049789"/>
          <a:ext cx="8952679" cy="101417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11</xdr:col>
      <xdr:colOff>441377</xdr:colOff>
      <xdr:row>345</xdr:row>
      <xdr:rowOff>60903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F8BAC5D-6C77-4FD2-9F0C-4CFF5204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75692000"/>
          <a:ext cx="15186077" cy="11732203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381</xdr:row>
      <xdr:rowOff>128756</xdr:rowOff>
    </xdr:from>
    <xdr:to>
      <xdr:col>10</xdr:col>
      <xdr:colOff>1266113</xdr:colOff>
      <xdr:row>431</xdr:row>
      <xdr:rowOff>170182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DE975C-6478-4381-A495-8D0FE3E5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6367" y="96636056"/>
          <a:ext cx="14427546" cy="112555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20367</xdr:colOff>
      <xdr:row>6</xdr:row>
      <xdr:rowOff>93015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325D4-A002-4F6E-9926-B59960A8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360" y="298158"/>
          <a:ext cx="5513607" cy="1172807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</xdr:colOff>
      <xdr:row>51</xdr:row>
      <xdr:rowOff>58615</xdr:rowOff>
    </xdr:from>
    <xdr:to>
      <xdr:col>6</xdr:col>
      <xdr:colOff>584118</xdr:colOff>
      <xdr:row>100</xdr:row>
      <xdr:rowOff>23812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C2AA3-A398-442A-90B2-D930889AD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00" y="12917365"/>
          <a:ext cx="12296281" cy="9299697"/>
        </a:xfrm>
        <a:prstGeom prst="rect">
          <a:avLst/>
        </a:prstGeom>
      </xdr:spPr>
    </xdr:pic>
    <xdr:clientData/>
  </xdr:twoCellAnchor>
  <xdr:twoCellAnchor editAs="oneCell">
    <xdr:from>
      <xdr:col>7</xdr:col>
      <xdr:colOff>397561</xdr:colOff>
      <xdr:row>51</xdr:row>
      <xdr:rowOff>96862</xdr:rowOff>
    </xdr:from>
    <xdr:to>
      <xdr:col>18</xdr:col>
      <xdr:colOff>666456</xdr:colOff>
      <xdr:row>88</xdr:row>
      <xdr:rowOff>54664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2FA5DF-83AD-498E-A0E0-9822BEB4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68911" y="10409262"/>
          <a:ext cx="9628795" cy="7241252"/>
        </a:xfrm>
        <a:prstGeom prst="rect">
          <a:avLst/>
        </a:prstGeom>
      </xdr:spPr>
    </xdr:pic>
    <xdr:clientData/>
  </xdr:twoCellAnchor>
  <xdr:twoCellAnchor editAs="oneCell">
    <xdr:from>
      <xdr:col>11</xdr:col>
      <xdr:colOff>607842</xdr:colOff>
      <xdr:row>12</xdr:row>
      <xdr:rowOff>36928</xdr:rowOff>
    </xdr:from>
    <xdr:to>
      <xdr:col>18</xdr:col>
      <xdr:colOff>2735</xdr:colOff>
      <xdr:row>21</xdr:row>
      <xdr:rowOff>255532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56DB7F-CC71-481D-8B0E-EC3F8D9D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82792" y="2665828"/>
          <a:ext cx="5351193" cy="25448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BAEDD-588B-47D9-87F2-F7DEEEF23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1816"/>
          <a:ext cx="5411128" cy="11747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MSCHF/2-SS25/1-SAMPLE/2-STYLE-FILE/TECH%20PACK/TP%20RECEIVED/MSCHF_gaip%20drop%20shell%20jacket%20NEW%205.23.24.xlsx" TargetMode="External"/><Relationship Id="rId1" Type="http://schemas.openxmlformats.org/officeDocument/2006/relationships/externalLinkPath" Target="https://unavailablevn.sharepoint.com/sites/DEVELOPMENT-DevelopmentReporting/Shared%20Documents/DEVELOPMENT%20CUSTOMERS/MSCHF/2-SS25/1-SAMPLE/2-STYLE-FILE/TECH%20PACK/TP%20RECEIVED/MSCHF_gaip%20drop%20shell%20jacket%20NEW%205.23.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-Proto COMMENT-NYC"/>
      <sheetName val="W-SMS COMMENT-NYC"/>
      <sheetName val="W-PP COMMENT-NYC"/>
      <sheetName val="M-COVER PAGE"/>
      <sheetName val="(OPTION 1) M-BOM"/>
      <sheetName val="(OPTION 1) M-DESIGN"/>
      <sheetName val="M-BOM"/>
      <sheetName val="M-DESIGN "/>
      <sheetName val="M-SPEC"/>
      <sheetName val="M-GRADING ALPHA(M)"/>
      <sheetName val="M-Proto COMMENT-NYC"/>
      <sheetName val="M-SMS COMMENT-NYC"/>
      <sheetName val="M-PP COMMENT-NYC"/>
    </sheetNames>
    <sheetDataSet>
      <sheetData sheetId="0"/>
      <sheetData sheetId="1"/>
      <sheetData sheetId="2"/>
      <sheetData sheetId="3">
        <row r="2">
          <cell r="D2" t="str">
            <v>Factory</v>
          </cell>
          <cell r="I2" t="str">
            <v>Sample size</v>
          </cell>
          <cell r="K2" t="str">
            <v>M</v>
          </cell>
        </row>
        <row r="3">
          <cell r="D3" t="str">
            <v xml:space="preserve">Style </v>
          </cell>
          <cell r="F3" t="str">
            <v>MSCHF</v>
          </cell>
          <cell r="I3" t="str">
            <v xml:space="preserve">Size range </v>
          </cell>
          <cell r="K3" t="str">
            <v>XS - XL</v>
          </cell>
        </row>
        <row r="4">
          <cell r="D4" t="str">
            <v>Description</v>
          </cell>
          <cell r="F4" t="str">
            <v>GAIP DROP SHELL JACKET</v>
          </cell>
        </row>
        <row r="5">
          <cell r="D5" t="str">
            <v>Season</v>
          </cell>
          <cell r="F5" t="str">
            <v>BIG TECH RUNNER</v>
          </cell>
          <cell r="I5" t="str">
            <v>Sample due date</v>
          </cell>
        </row>
        <row r="6">
          <cell r="D6" t="str">
            <v>Date created</v>
          </cell>
          <cell r="F6">
            <v>45368</v>
          </cell>
          <cell r="I6" t="str">
            <v>Reference style</v>
          </cell>
        </row>
        <row r="7">
          <cell r="D7" t="str">
            <v>Date revised</v>
          </cell>
          <cell r="F7" t="str">
            <v>5/14/2024, 5/23/24</v>
          </cell>
          <cell r="I7" t="str">
            <v>STATUS</v>
          </cell>
          <cell r="K7" t="str">
            <v>SUBMIT PROTO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31T04:53:09.920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6041,'0'0'6410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05"/>
  <sheetViews>
    <sheetView tabSelected="1" view="pageBreakPreview" topLeftCell="A5" zoomScale="40" zoomScaleNormal="55" zoomScaleSheetLayoutView="40" zoomScalePageLayoutView="40" workbookViewId="0">
      <selection activeCell="O12" sqref="O12"/>
    </sheetView>
  </sheetViews>
  <sheetFormatPr defaultColWidth="9.1796875" defaultRowHeight="16.5"/>
  <cols>
    <col min="1" max="1" width="8.453125" style="352" customWidth="1"/>
    <col min="2" max="2" width="24.54296875" style="352" customWidth="1"/>
    <col min="3" max="3" width="26" style="352" customWidth="1"/>
    <col min="4" max="4" width="32" style="352" customWidth="1"/>
    <col min="5" max="5" width="20.26953125" style="352" bestFit="1" customWidth="1"/>
    <col min="6" max="6" width="25.453125" style="352" bestFit="1" customWidth="1"/>
    <col min="7" max="7" width="17.81640625" style="353" customWidth="1"/>
    <col min="8" max="10" width="27.26953125" style="352" customWidth="1"/>
    <col min="11" max="11" width="21.7265625" style="352" customWidth="1"/>
    <col min="12" max="12" width="18.81640625" style="352" customWidth="1"/>
    <col min="13" max="13" width="19.54296875" style="352" customWidth="1"/>
    <col min="14" max="14" width="13.453125" style="352" customWidth="1"/>
    <col min="15" max="15" width="20.54296875" style="352" customWidth="1"/>
    <col min="16" max="16" width="83.26953125" style="352" customWidth="1"/>
    <col min="17" max="17" width="15" style="352" bestFit="1" customWidth="1"/>
    <col min="18" max="19" width="14.26953125" style="352" bestFit="1" customWidth="1"/>
    <col min="20" max="21" width="11.1796875" style="352" bestFit="1" customWidth="1"/>
    <col min="22" max="22" width="9.1796875" style="352" bestFit="1" customWidth="1"/>
    <col min="23" max="23" width="16.453125" style="352" bestFit="1" customWidth="1"/>
    <col min="24" max="16384" width="9.1796875" style="352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91" t="s">
        <v>0</v>
      </c>
      <c r="N1" s="491" t="s">
        <v>0</v>
      </c>
      <c r="O1" s="492" t="s">
        <v>1</v>
      </c>
      <c r="P1" s="492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91" t="s">
        <v>2</v>
      </c>
      <c r="N2" s="491" t="s">
        <v>2</v>
      </c>
      <c r="O2" s="493" t="s">
        <v>3</v>
      </c>
      <c r="P2" s="493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91" t="s">
        <v>4</v>
      </c>
      <c r="N3" s="491" t="s">
        <v>4</v>
      </c>
      <c r="O3" s="494" t="s">
        <v>5</v>
      </c>
      <c r="P3" s="492"/>
    </row>
    <row r="4" spans="1:16" s="5" customFormat="1" ht="42" thickBot="1">
      <c r="B4" s="222" t="s">
        <v>6</v>
      </c>
      <c r="C4" s="237"/>
      <c r="D4" s="237"/>
      <c r="E4" s="237"/>
      <c r="F4" s="237"/>
      <c r="G4" s="7"/>
    </row>
    <row r="5" spans="1:16" s="219" customFormat="1" ht="63.75" customHeight="1">
      <c r="B5" s="238" t="s">
        <v>7</v>
      </c>
      <c r="C5" s="238"/>
      <c r="D5" s="239"/>
      <c r="E5" s="240"/>
      <c r="F5" s="241"/>
      <c r="G5" s="464" t="s">
        <v>224</v>
      </c>
      <c r="H5" s="465"/>
      <c r="I5" s="465"/>
      <c r="J5" s="465"/>
      <c r="K5" s="465"/>
      <c r="L5" s="466"/>
      <c r="N5" s="153"/>
      <c r="O5" s="153"/>
    </row>
    <row r="6" spans="1:16" s="219" customFormat="1" ht="63.75" customHeight="1">
      <c r="B6" s="239" t="s">
        <v>8</v>
      </c>
      <c r="C6" s="239"/>
      <c r="D6" s="242" t="s">
        <v>223</v>
      </c>
      <c r="E6" s="243"/>
      <c r="F6" s="239"/>
      <c r="G6" s="467"/>
      <c r="H6" s="468"/>
      <c r="I6" s="468"/>
      <c r="J6" s="468"/>
      <c r="K6" s="468"/>
      <c r="L6" s="469"/>
      <c r="M6" s="153"/>
      <c r="N6" s="153"/>
      <c r="O6" s="153"/>
      <c r="P6" s="153"/>
    </row>
    <row r="7" spans="1:16" s="219" customFormat="1" ht="63.75" customHeight="1">
      <c r="B7" s="239" t="s">
        <v>9</v>
      </c>
      <c r="C7" s="239"/>
      <c r="D7" s="242" t="s">
        <v>254</v>
      </c>
      <c r="E7" s="244"/>
      <c r="F7" s="239"/>
      <c r="G7" s="467"/>
      <c r="H7" s="468"/>
      <c r="I7" s="468"/>
      <c r="J7" s="468"/>
      <c r="K7" s="468"/>
      <c r="L7" s="469"/>
      <c r="M7" s="153"/>
      <c r="N7" s="153"/>
      <c r="O7" s="153"/>
      <c r="P7" s="153"/>
    </row>
    <row r="8" spans="1:16" s="219" customFormat="1" ht="97.5" customHeight="1" thickBot="1">
      <c r="B8" s="239" t="s">
        <v>10</v>
      </c>
      <c r="C8" s="239"/>
      <c r="D8" s="484" t="s">
        <v>255</v>
      </c>
      <c r="E8" s="484"/>
      <c r="F8" s="485"/>
      <c r="G8" s="470"/>
      <c r="H8" s="471"/>
      <c r="I8" s="471"/>
      <c r="J8" s="471"/>
      <c r="K8" s="471"/>
      <c r="L8" s="472"/>
      <c r="M8" s="153"/>
      <c r="N8" s="153"/>
      <c r="O8" s="153"/>
      <c r="P8" s="153"/>
    </row>
    <row r="9" spans="1:16" s="220" customFormat="1" ht="56.25" customHeight="1">
      <c r="B9" s="244" t="s">
        <v>11</v>
      </c>
      <c r="C9" s="244"/>
      <c r="D9" s="239" t="s">
        <v>217</v>
      </c>
      <c r="E9" s="239"/>
      <c r="F9" s="239"/>
      <c r="G9" s="221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45" t="s">
        <v>12</v>
      </c>
      <c r="C10" s="245"/>
      <c r="D10" s="246" t="s">
        <v>216</v>
      </c>
      <c r="E10" s="246"/>
      <c r="F10" s="246"/>
      <c r="G10" s="254"/>
      <c r="H10" s="246"/>
      <c r="I10" s="247"/>
      <c r="J10" s="247" t="s">
        <v>13</v>
      </c>
      <c r="K10" s="247"/>
      <c r="L10" s="247" t="s">
        <v>215</v>
      </c>
      <c r="M10" s="255"/>
      <c r="N10" s="255"/>
      <c r="O10" s="255"/>
      <c r="P10" s="255"/>
    </row>
    <row r="11" spans="1:16" s="14" customFormat="1" ht="77.25" customHeight="1">
      <c r="B11" s="247" t="s">
        <v>14</v>
      </c>
      <c r="C11" s="247"/>
      <c r="D11" s="248">
        <v>45436</v>
      </c>
      <c r="E11" s="249"/>
      <c r="F11" s="249"/>
      <c r="G11" s="256"/>
      <c r="H11" s="257"/>
      <c r="I11" s="247"/>
      <c r="J11" s="247" t="s">
        <v>15</v>
      </c>
      <c r="K11" s="247"/>
      <c r="L11" s="482" t="s">
        <v>226</v>
      </c>
      <c r="M11" s="482"/>
      <c r="N11" s="482"/>
      <c r="O11" s="482"/>
      <c r="P11" s="482"/>
    </row>
    <row r="12" spans="1:16" s="14" customFormat="1" ht="56.25" customHeight="1">
      <c r="B12" s="247" t="s">
        <v>16</v>
      </c>
      <c r="C12" s="247"/>
      <c r="D12" s="250"/>
      <c r="E12" s="247"/>
      <c r="F12" s="247"/>
      <c r="G12" s="258"/>
      <c r="H12" s="251"/>
      <c r="I12" s="247"/>
      <c r="J12" s="247" t="s">
        <v>17</v>
      </c>
      <c r="K12" s="237"/>
      <c r="L12" s="247" t="s">
        <v>227</v>
      </c>
      <c r="M12" s="247"/>
      <c r="N12" s="251"/>
      <c r="O12" s="251"/>
      <c r="P12" s="259"/>
    </row>
    <row r="13" spans="1:16" s="14" customFormat="1" ht="56.25" customHeight="1">
      <c r="B13" s="473"/>
      <c r="C13" s="473"/>
      <c r="D13" s="473"/>
      <c r="E13" s="473"/>
      <c r="F13" s="473"/>
      <c r="G13" s="258"/>
      <c r="H13" s="251"/>
      <c r="I13" s="247"/>
      <c r="J13" s="247" t="s">
        <v>18</v>
      </c>
      <c r="K13" s="247"/>
      <c r="L13" s="247"/>
      <c r="M13" s="251"/>
      <c r="N13" s="255"/>
      <c r="O13" s="255"/>
      <c r="P13" s="251"/>
    </row>
    <row r="14" spans="1:16" s="14" customFormat="1" ht="56.25" customHeight="1">
      <c r="B14" s="247" t="s">
        <v>19</v>
      </c>
      <c r="C14" s="247"/>
      <c r="D14" s="247" t="s">
        <v>20</v>
      </c>
      <c r="E14" s="247"/>
      <c r="F14" s="247"/>
      <c r="G14" s="260"/>
      <c r="H14" s="247"/>
      <c r="I14" s="247"/>
      <c r="J14" s="247" t="s">
        <v>21</v>
      </c>
      <c r="K14" s="247"/>
      <c r="L14" s="255" t="s">
        <v>225</v>
      </c>
      <c r="M14" s="255"/>
      <c r="N14" s="255"/>
      <c r="O14" s="255"/>
      <c r="P14" s="255"/>
    </row>
    <row r="15" spans="1:16" s="14" customFormat="1" ht="56.25" customHeight="1">
      <c r="B15" s="244" t="s">
        <v>22</v>
      </c>
      <c r="C15" s="244"/>
      <c r="D15" s="244"/>
      <c r="E15" s="252"/>
      <c r="F15" s="252"/>
      <c r="G15" s="261"/>
      <c r="H15" s="252"/>
      <c r="I15" s="252"/>
      <c r="J15" s="252"/>
      <c r="K15" s="252"/>
      <c r="L15" s="252"/>
      <c r="M15" s="252"/>
      <c r="N15" s="252"/>
      <c r="O15" s="252"/>
      <c r="P15" s="252"/>
    </row>
    <row r="16" spans="1:16" s="32" customFormat="1" ht="18.75" customHeight="1"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</row>
    <row r="17" spans="2:22" s="306" customFormat="1" ht="51.75" customHeight="1">
      <c r="B17" s="339"/>
      <c r="C17" s="340" t="s">
        <v>23</v>
      </c>
      <c r="D17" s="340" t="s">
        <v>24</v>
      </c>
      <c r="E17" s="314" t="s">
        <v>25</v>
      </c>
      <c r="F17" s="314"/>
      <c r="G17" s="314" t="s">
        <v>26</v>
      </c>
      <c r="H17" s="314" t="s">
        <v>27</v>
      </c>
      <c r="I17" s="314" t="s">
        <v>28</v>
      </c>
      <c r="J17" s="314" t="s">
        <v>29</v>
      </c>
      <c r="K17" s="314" t="s">
        <v>30</v>
      </c>
      <c r="L17" s="314" t="s">
        <v>31</v>
      </c>
      <c r="M17" s="314"/>
      <c r="N17" s="314"/>
      <c r="O17" s="314"/>
      <c r="P17" s="339" t="s">
        <v>32</v>
      </c>
    </row>
    <row r="18" spans="2:22" s="306" customFormat="1" ht="51.75" customHeight="1">
      <c r="B18" s="341" t="s">
        <v>33</v>
      </c>
      <c r="C18" s="341"/>
      <c r="D18" s="315" t="s">
        <v>39</v>
      </c>
      <c r="E18" s="316"/>
      <c r="F18" s="317"/>
      <c r="G18" s="342">
        <v>0</v>
      </c>
      <c r="H18" s="342">
        <v>0</v>
      </c>
      <c r="I18" s="342">
        <v>1</v>
      </c>
      <c r="J18" s="342">
        <v>0</v>
      </c>
      <c r="K18" s="342">
        <v>0</v>
      </c>
      <c r="L18" s="342">
        <v>0</v>
      </c>
      <c r="M18" s="317"/>
      <c r="N18" s="317"/>
      <c r="O18" s="317"/>
      <c r="P18" s="318">
        <f>SUM(G18:O18)</f>
        <v>1</v>
      </c>
      <c r="Q18" s="319"/>
      <c r="R18" s="319"/>
      <c r="S18" s="319"/>
      <c r="T18" s="319"/>
      <c r="U18" s="319"/>
      <c r="V18" s="319"/>
    </row>
    <row r="19" spans="2:22" s="306" customFormat="1" ht="51.75" customHeight="1">
      <c r="B19" s="341" t="s">
        <v>35</v>
      </c>
      <c r="C19" s="341"/>
      <c r="D19" s="320" t="str">
        <f>D18</f>
        <v>BLACK</v>
      </c>
      <c r="E19" s="316"/>
      <c r="F19" s="317"/>
      <c r="G19" s="317">
        <f>ROUNDUP(G18*5%,0)</f>
        <v>0</v>
      </c>
      <c r="H19" s="317">
        <f>ROUNDUP(H18*5%,0)</f>
        <v>0</v>
      </c>
      <c r="I19" s="317">
        <v>1</v>
      </c>
      <c r="J19" s="317">
        <f t="shared" ref="J19:L19" si="0">ROUNDUP(J18*5%,0)</f>
        <v>0</v>
      </c>
      <c r="K19" s="317">
        <f t="shared" si="0"/>
        <v>0</v>
      </c>
      <c r="L19" s="317">
        <f t="shared" si="0"/>
        <v>0</v>
      </c>
      <c r="M19" s="317"/>
      <c r="N19" s="317"/>
      <c r="O19" s="317"/>
      <c r="P19" s="318">
        <f>SUM(G19:O19)</f>
        <v>1</v>
      </c>
    </row>
    <row r="20" spans="2:22" s="305" customFormat="1" ht="51.75" customHeight="1">
      <c r="B20" s="321" t="s">
        <v>36</v>
      </c>
      <c r="C20" s="321"/>
      <c r="D20" s="322" t="str">
        <f>D19</f>
        <v>BLACK</v>
      </c>
      <c r="E20" s="322"/>
      <c r="F20" s="323"/>
      <c r="G20" s="323">
        <f>SUM(G18:G19)</f>
        <v>0</v>
      </c>
      <c r="H20" s="323">
        <f t="shared" ref="H20:L20" si="1">SUM(H18:H19)</f>
        <v>0</v>
      </c>
      <c r="I20" s="323">
        <f t="shared" si="1"/>
        <v>2</v>
      </c>
      <c r="J20" s="323">
        <f t="shared" si="1"/>
        <v>0</v>
      </c>
      <c r="K20" s="323">
        <f t="shared" si="1"/>
        <v>0</v>
      </c>
      <c r="L20" s="323">
        <f t="shared" si="1"/>
        <v>0</v>
      </c>
      <c r="M20" s="323"/>
      <c r="N20" s="323"/>
      <c r="O20" s="323"/>
      <c r="P20" s="323">
        <f>SUM(G20:O20)</f>
        <v>2</v>
      </c>
    </row>
    <row r="21" spans="2:22" s="328" customFormat="1" ht="51.75" hidden="1" customHeight="1">
      <c r="B21" s="324" t="s">
        <v>37</v>
      </c>
      <c r="C21" s="324"/>
      <c r="D21" s="325" t="str">
        <f>D20</f>
        <v>BLACK</v>
      </c>
      <c r="E21" s="325"/>
      <c r="F21" s="326"/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7"/>
      <c r="N21" s="327"/>
      <c r="O21" s="327"/>
      <c r="P21" s="327">
        <f>SUM(G21:O21)</f>
        <v>0</v>
      </c>
    </row>
    <row r="22" spans="2:22" s="328" customFormat="1" ht="51.75" hidden="1" customHeight="1">
      <c r="B22" s="329" t="s">
        <v>38</v>
      </c>
      <c r="C22" s="329"/>
      <c r="D22" s="325" t="str">
        <f>D21</f>
        <v>BLACK</v>
      </c>
      <c r="E22" s="325"/>
      <c r="F22" s="326"/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7"/>
      <c r="N22" s="327"/>
      <c r="O22" s="327"/>
      <c r="P22" s="327">
        <f>SUM(G22:O22)</f>
        <v>0</v>
      </c>
    </row>
    <row r="23" spans="2:22" s="306" customFormat="1" ht="18" customHeight="1">
      <c r="B23" s="330"/>
      <c r="C23" s="330"/>
      <c r="D23" s="330"/>
      <c r="E23" s="331"/>
      <c r="F23" s="331"/>
      <c r="G23" s="332"/>
      <c r="H23" s="331"/>
      <c r="I23" s="331"/>
      <c r="J23" s="331"/>
      <c r="L23" s="331"/>
      <c r="M23" s="333"/>
      <c r="N23" s="334"/>
      <c r="O23" s="334"/>
      <c r="P23" s="334"/>
    </row>
    <row r="24" spans="2:22" s="306" customFormat="1" ht="55.5" hidden="1" customHeight="1">
      <c r="B24" s="339"/>
      <c r="C24" s="340" t="s">
        <v>23</v>
      </c>
      <c r="D24" s="340" t="s">
        <v>24</v>
      </c>
      <c r="E24" s="314" t="s">
        <v>25</v>
      </c>
      <c r="F24" s="314"/>
      <c r="G24" s="314" t="s">
        <v>26</v>
      </c>
      <c r="H24" s="314" t="s">
        <v>27</v>
      </c>
      <c r="I24" s="314" t="s">
        <v>28</v>
      </c>
      <c r="J24" s="314" t="s">
        <v>29</v>
      </c>
      <c r="K24" s="314" t="s">
        <v>30</v>
      </c>
      <c r="L24" s="314" t="s">
        <v>31</v>
      </c>
      <c r="M24" s="314"/>
      <c r="N24" s="314"/>
      <c r="O24" s="314"/>
      <c r="P24" s="339" t="s">
        <v>32</v>
      </c>
    </row>
    <row r="25" spans="2:22" s="306" customFormat="1" ht="55.5" hidden="1" customHeight="1">
      <c r="B25" s="341" t="s">
        <v>33</v>
      </c>
      <c r="C25" s="341"/>
      <c r="D25" s="315" t="s">
        <v>39</v>
      </c>
      <c r="E25" s="316"/>
      <c r="F25" s="317"/>
      <c r="G25" s="342">
        <v>0</v>
      </c>
      <c r="H25" s="342">
        <v>0</v>
      </c>
      <c r="I25" s="342">
        <v>0</v>
      </c>
      <c r="J25" s="342">
        <v>0</v>
      </c>
      <c r="K25" s="342">
        <v>0</v>
      </c>
      <c r="L25" s="342">
        <v>0</v>
      </c>
      <c r="M25" s="317"/>
      <c r="N25" s="317"/>
      <c r="O25" s="317"/>
      <c r="P25" s="318">
        <f>SUM(G25:O25)</f>
        <v>0</v>
      </c>
      <c r="Q25" s="319"/>
      <c r="R25" s="319"/>
      <c r="S25" s="319"/>
      <c r="T25" s="319"/>
      <c r="U25" s="319"/>
      <c r="V25" s="319"/>
    </row>
    <row r="26" spans="2:22" s="306" customFormat="1" ht="55.5" hidden="1" customHeight="1">
      <c r="B26" s="341" t="s">
        <v>35</v>
      </c>
      <c r="C26" s="341"/>
      <c r="D26" s="320" t="str">
        <f>D25</f>
        <v>BLACK</v>
      </c>
      <c r="E26" s="316"/>
      <c r="F26" s="317"/>
      <c r="G26" s="317">
        <f>ROUNDUP(G25*5%,0)</f>
        <v>0</v>
      </c>
      <c r="H26" s="317">
        <f t="shared" ref="H26:L26" si="2">ROUNDUP(H25*5%,0)</f>
        <v>0</v>
      </c>
      <c r="I26" s="317">
        <f t="shared" si="2"/>
        <v>0</v>
      </c>
      <c r="J26" s="317">
        <f t="shared" si="2"/>
        <v>0</v>
      </c>
      <c r="K26" s="317">
        <f t="shared" si="2"/>
        <v>0</v>
      </c>
      <c r="L26" s="317">
        <f t="shared" si="2"/>
        <v>0</v>
      </c>
      <c r="M26" s="317"/>
      <c r="N26" s="317"/>
      <c r="O26" s="317"/>
      <c r="P26" s="318">
        <f>SUM(G26:O26)</f>
        <v>0</v>
      </c>
    </row>
    <row r="27" spans="2:22" s="305" customFormat="1" ht="55.5" hidden="1" customHeight="1">
      <c r="B27" s="321" t="s">
        <v>36</v>
      </c>
      <c r="C27" s="321"/>
      <c r="D27" s="322" t="str">
        <f>D26</f>
        <v>BLACK</v>
      </c>
      <c r="E27" s="322"/>
      <c r="F27" s="323"/>
      <c r="G27" s="323">
        <f>SUM(G25:G26)</f>
        <v>0</v>
      </c>
      <c r="H27" s="323">
        <f t="shared" ref="H27:L27" si="3">SUM(H25:H26)</f>
        <v>0</v>
      </c>
      <c r="I27" s="323">
        <f t="shared" si="3"/>
        <v>0</v>
      </c>
      <c r="J27" s="323">
        <f t="shared" si="3"/>
        <v>0</v>
      </c>
      <c r="K27" s="323">
        <f t="shared" si="3"/>
        <v>0</v>
      </c>
      <c r="L27" s="323">
        <f t="shared" si="3"/>
        <v>0</v>
      </c>
      <c r="M27" s="323"/>
      <c r="N27" s="323"/>
      <c r="O27" s="323"/>
      <c r="P27" s="323">
        <f>SUM(G27:O27)</f>
        <v>0</v>
      </c>
    </row>
    <row r="28" spans="2:22" s="328" customFormat="1" ht="55.5" hidden="1" customHeight="1">
      <c r="B28" s="324" t="s">
        <v>37</v>
      </c>
      <c r="C28" s="324"/>
      <c r="D28" s="325" t="str">
        <f>D27</f>
        <v>BLACK</v>
      </c>
      <c r="E28" s="325"/>
      <c r="F28" s="326"/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7"/>
      <c r="N28" s="327"/>
      <c r="O28" s="327"/>
      <c r="P28" s="327">
        <f>SUM(G28:O28)</f>
        <v>0</v>
      </c>
    </row>
    <row r="29" spans="2:22" s="328" customFormat="1" ht="55.5" hidden="1" customHeight="1">
      <c r="B29" s="329" t="s">
        <v>38</v>
      </c>
      <c r="C29" s="329"/>
      <c r="D29" s="325" t="str">
        <f>D28</f>
        <v>BLACK</v>
      </c>
      <c r="E29" s="325"/>
      <c r="F29" s="326"/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7"/>
      <c r="N29" s="327"/>
      <c r="O29" s="327"/>
      <c r="P29" s="327">
        <f>SUM(G29:O29)</f>
        <v>0</v>
      </c>
    </row>
    <row r="30" spans="2:22" s="306" customFormat="1" ht="55.5" hidden="1" customHeight="1">
      <c r="B30" s="330"/>
      <c r="C30" s="330"/>
      <c r="D30" s="330"/>
      <c r="E30" s="331"/>
      <c r="F30" s="331"/>
      <c r="G30" s="332"/>
      <c r="H30" s="331"/>
      <c r="I30" s="331"/>
      <c r="J30" s="331"/>
      <c r="L30" s="331"/>
      <c r="M30" s="333"/>
      <c r="N30" s="334"/>
      <c r="O30" s="334"/>
      <c r="P30" s="334"/>
    </row>
    <row r="31" spans="2:22" s="305" customFormat="1" ht="51.75" customHeight="1">
      <c r="B31" s="335" t="s">
        <v>40</v>
      </c>
      <c r="C31" s="336"/>
      <c r="D31" s="335"/>
      <c r="E31" s="337"/>
      <c r="F31" s="338"/>
      <c r="G31" s="338">
        <f>SUM(G20,G27)</f>
        <v>0</v>
      </c>
      <c r="H31" s="338">
        <f>SUM(H20,H27)</f>
        <v>0</v>
      </c>
      <c r="I31" s="338">
        <f t="shared" ref="I31:L31" si="4">SUM(I20,I27)</f>
        <v>2</v>
      </c>
      <c r="J31" s="338">
        <f t="shared" si="4"/>
        <v>0</v>
      </c>
      <c r="K31" s="338">
        <f t="shared" si="4"/>
        <v>0</v>
      </c>
      <c r="L31" s="338">
        <f t="shared" si="4"/>
        <v>0</v>
      </c>
      <c r="M31" s="338"/>
      <c r="N31" s="338"/>
      <c r="O31" s="338"/>
      <c r="P31" s="338">
        <f>SUM(G31:O31)</f>
        <v>2</v>
      </c>
    </row>
    <row r="32" spans="2:22" s="47" customFormat="1" ht="53.25" customHeight="1">
      <c r="B32" s="48"/>
      <c r="C32" s="48"/>
      <c r="D32" s="483"/>
      <c r="E32" s="483"/>
      <c r="F32" s="483"/>
      <c r="G32" s="483"/>
      <c r="H32" s="483"/>
      <c r="I32" s="483"/>
      <c r="J32" s="483"/>
      <c r="K32" s="483"/>
      <c r="L32" s="54"/>
      <c r="M32" s="343"/>
      <c r="N32" s="344"/>
      <c r="O32" s="344"/>
      <c r="P32" s="345"/>
    </row>
    <row r="33" spans="1:16" s="4" customFormat="1" ht="30.75" customHeight="1" thickBot="1">
      <c r="B33" s="17" t="s">
        <v>41</v>
      </c>
      <c r="C33" s="346"/>
      <c r="D33" s="346"/>
      <c r="E33" s="346"/>
      <c r="F33" s="57"/>
      <c r="G33" s="58"/>
      <c r="H33" s="57"/>
      <c r="I33" s="57"/>
      <c r="J33" s="57"/>
      <c r="K33" s="57"/>
      <c r="L33" s="57"/>
      <c r="N33" s="59"/>
      <c r="O33" s="59"/>
      <c r="P33" s="347"/>
    </row>
    <row r="34" spans="1:16" s="265" customFormat="1" ht="180.5" thickBot="1">
      <c r="A34" s="474" t="s">
        <v>42</v>
      </c>
      <c r="B34" s="475"/>
      <c r="C34" s="475"/>
      <c r="D34" s="262" t="s">
        <v>43</v>
      </c>
      <c r="E34" s="263" t="s">
        <v>44</v>
      </c>
      <c r="F34" s="262" t="s">
        <v>45</v>
      </c>
      <c r="G34" s="264" t="s">
        <v>46</v>
      </c>
      <c r="H34" s="264" t="s">
        <v>47</v>
      </c>
      <c r="I34" s="264" t="s">
        <v>48</v>
      </c>
      <c r="J34" s="264" t="s">
        <v>49</v>
      </c>
      <c r="K34" s="264" t="s">
        <v>50</v>
      </c>
      <c r="L34" s="264" t="s">
        <v>51</v>
      </c>
      <c r="M34" s="479" t="s">
        <v>52</v>
      </c>
      <c r="N34" s="480"/>
      <c r="O34" s="480"/>
      <c r="P34" s="481"/>
    </row>
    <row r="35" spans="1:16" s="14" customFormat="1" ht="80.25" customHeight="1">
      <c r="A35" s="476" t="str">
        <f>D18</f>
        <v>BLACK</v>
      </c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8"/>
    </row>
    <row r="36" spans="1:16" s="5" customFormat="1" ht="225" customHeight="1">
      <c r="A36" s="266">
        <v>1</v>
      </c>
      <c r="B36" s="434" t="str">
        <f>L11</f>
        <v>NYLON RIP STOP</v>
      </c>
      <c r="C36" s="434"/>
      <c r="D36" s="268" t="s">
        <v>228</v>
      </c>
      <c r="E36" s="268" t="str">
        <f>D18</f>
        <v>BLACK</v>
      </c>
      <c r="F36" s="269" t="s">
        <v>28</v>
      </c>
      <c r="G36" s="270">
        <f>$P$31</f>
        <v>2</v>
      </c>
      <c r="H36" s="271">
        <v>0.76</v>
      </c>
      <c r="I36" s="272">
        <f>G36*H36</f>
        <v>1.52</v>
      </c>
      <c r="J36" s="270">
        <f>I36/50*0.5+I36*1.55%</f>
        <v>3.8760000000000003E-2</v>
      </c>
      <c r="K36" s="270">
        <v>0</v>
      </c>
      <c r="L36" s="348">
        <f>ROUNDUP(SUM(I36:K36),0)</f>
        <v>2</v>
      </c>
      <c r="M36" s="435"/>
      <c r="N36" s="436"/>
      <c r="O36" s="436"/>
      <c r="P36" s="436"/>
    </row>
    <row r="37" spans="1:16" s="5" customFormat="1" ht="225" customHeight="1">
      <c r="A37" s="266">
        <v>2</v>
      </c>
      <c r="B37" s="434" t="s">
        <v>367</v>
      </c>
      <c r="C37" s="434"/>
      <c r="D37" s="268" t="s">
        <v>385</v>
      </c>
      <c r="E37" s="268" t="str">
        <f>D19</f>
        <v>BLACK</v>
      </c>
      <c r="F37" s="269" t="s">
        <v>28</v>
      </c>
      <c r="G37" s="270">
        <f>$P$31</f>
        <v>2</v>
      </c>
      <c r="H37" s="271">
        <v>0.76</v>
      </c>
      <c r="I37" s="272">
        <f>G37*H37</f>
        <v>1.52</v>
      </c>
      <c r="J37" s="270">
        <f>I37/50*0.5+I37*1.55%</f>
        <v>3.8760000000000003E-2</v>
      </c>
      <c r="K37" s="270">
        <v>0</v>
      </c>
      <c r="L37" s="348">
        <f>ROUNDUP(SUM(I37:K37),0)</f>
        <v>2</v>
      </c>
      <c r="M37" s="435"/>
      <c r="N37" s="436"/>
      <c r="O37" s="436"/>
      <c r="P37" s="436"/>
    </row>
    <row r="38" spans="1:16" s="14" customFormat="1" ht="87" customHeight="1">
      <c r="A38" s="70"/>
      <c r="B38" s="232" t="s">
        <v>53</v>
      </c>
      <c r="C38" s="159"/>
      <c r="D38" s="233"/>
      <c r="E38" s="233"/>
      <c r="F38" s="182"/>
      <c r="G38" s="234"/>
      <c r="H38" s="235"/>
      <c r="I38" s="236"/>
      <c r="J38" s="234"/>
      <c r="K38" s="234"/>
      <c r="L38" s="228"/>
      <c r="M38" s="188"/>
      <c r="N38" s="74"/>
      <c r="O38" s="74"/>
      <c r="P38" s="74"/>
    </row>
    <row r="39" spans="1:16" s="64" customFormat="1" ht="33" thickBot="1">
      <c r="B39" s="17" t="s">
        <v>54</v>
      </c>
      <c r="G39" s="66"/>
      <c r="P39" s="67"/>
    </row>
    <row r="40" spans="1:16" s="265" customFormat="1" ht="90">
      <c r="A40" s="486" t="s">
        <v>55</v>
      </c>
      <c r="B40" s="487"/>
      <c r="C40" s="487"/>
      <c r="D40" s="487"/>
      <c r="E40" s="488"/>
      <c r="F40" s="274" t="s">
        <v>56</v>
      </c>
      <c r="G40" s="274" t="s">
        <v>57</v>
      </c>
      <c r="H40" s="489" t="s">
        <v>58</v>
      </c>
      <c r="I40" s="490"/>
      <c r="J40" s="276" t="s">
        <v>45</v>
      </c>
      <c r="K40" s="274" t="s">
        <v>59</v>
      </c>
      <c r="L40" s="274" t="s">
        <v>60</v>
      </c>
      <c r="M40" s="275" t="s">
        <v>61</v>
      </c>
      <c r="N40" s="275" t="s">
        <v>62</v>
      </c>
      <c r="O40" s="275" t="s">
        <v>63</v>
      </c>
      <c r="P40" s="275" t="s">
        <v>64</v>
      </c>
    </row>
    <row r="41" spans="1:16" s="7" customFormat="1" ht="126.75" customHeight="1">
      <c r="A41" s="277">
        <v>1</v>
      </c>
      <c r="B41" s="451" t="s">
        <v>256</v>
      </c>
      <c r="C41" s="452"/>
      <c r="D41" s="452"/>
      <c r="E41" s="453"/>
      <c r="F41" s="278" t="s">
        <v>39</v>
      </c>
      <c r="G41" s="349"/>
      <c r="H41" s="449" t="str">
        <f>$D$18</f>
        <v>BLACK</v>
      </c>
      <c r="I41" s="450"/>
      <c r="J41" s="269" t="s">
        <v>67</v>
      </c>
      <c r="K41" s="269">
        <f>$P$31</f>
        <v>2</v>
      </c>
      <c r="L41" s="279">
        <v>2</v>
      </c>
      <c r="M41" s="280">
        <f t="shared" ref="M41:M49" si="5">K41*L41</f>
        <v>4</v>
      </c>
      <c r="N41" s="280"/>
      <c r="O41" s="281">
        <f t="shared" ref="O41" si="6">ROUNDUP(SUM(M41:N41),0)</f>
        <v>4</v>
      </c>
      <c r="P41" s="282"/>
    </row>
    <row r="42" spans="1:16" s="7" customFormat="1" ht="126.75" customHeight="1">
      <c r="A42" s="277">
        <v>2</v>
      </c>
      <c r="B42" s="451" t="s">
        <v>231</v>
      </c>
      <c r="C42" s="452"/>
      <c r="D42" s="452"/>
      <c r="E42" s="453"/>
      <c r="F42" s="278" t="s">
        <v>253</v>
      </c>
      <c r="G42" s="349"/>
      <c r="H42" s="449" t="str">
        <f>$D$18</f>
        <v>BLACK</v>
      </c>
      <c r="I42" s="450"/>
      <c r="J42" s="269" t="s">
        <v>67</v>
      </c>
      <c r="K42" s="269">
        <f>$P$31</f>
        <v>2</v>
      </c>
      <c r="L42" s="279">
        <v>1</v>
      </c>
      <c r="M42" s="280">
        <f t="shared" ref="M42:M48" si="7">K42*L42</f>
        <v>2</v>
      </c>
      <c r="N42" s="280"/>
      <c r="O42" s="281">
        <f t="shared" ref="O42:O43" si="8">ROUNDUP(SUM(M42:N42),0)</f>
        <v>2</v>
      </c>
      <c r="P42" s="282"/>
    </row>
    <row r="43" spans="1:16" s="7" customFormat="1" ht="126.75" customHeight="1">
      <c r="A43" s="277">
        <v>3</v>
      </c>
      <c r="B43" s="446" t="s">
        <v>229</v>
      </c>
      <c r="C43" s="447"/>
      <c r="D43" s="447"/>
      <c r="E43" s="448"/>
      <c r="F43" s="278" t="s">
        <v>39</v>
      </c>
      <c r="G43" s="349"/>
      <c r="H43" s="449" t="str">
        <f>$D$18</f>
        <v>BLACK</v>
      </c>
      <c r="I43" s="450"/>
      <c r="J43" s="269" t="s">
        <v>67</v>
      </c>
      <c r="K43" s="269">
        <f>$P$31</f>
        <v>2</v>
      </c>
      <c r="L43" s="279">
        <v>1</v>
      </c>
      <c r="M43" s="280">
        <f t="shared" si="7"/>
        <v>2</v>
      </c>
      <c r="N43" s="280"/>
      <c r="O43" s="281">
        <f t="shared" si="8"/>
        <v>2</v>
      </c>
      <c r="P43" s="282"/>
    </row>
    <row r="44" spans="1:16" s="7" customFormat="1" ht="126.75" customHeight="1">
      <c r="A44" s="277">
        <v>4</v>
      </c>
      <c r="B44" s="446" t="s">
        <v>257</v>
      </c>
      <c r="C44" s="447"/>
      <c r="D44" s="447"/>
      <c r="E44" s="448"/>
      <c r="F44" s="278" t="s">
        <v>39</v>
      </c>
      <c r="G44" s="349"/>
      <c r="H44" s="449" t="str">
        <f t="shared" ref="H44:H49" si="9">$D$18</f>
        <v>BLACK</v>
      </c>
      <c r="I44" s="450"/>
      <c r="J44" s="269" t="s">
        <v>67</v>
      </c>
      <c r="K44" s="269">
        <f t="shared" ref="K44:K49" si="10">$P$31</f>
        <v>2</v>
      </c>
      <c r="L44" s="279">
        <v>2</v>
      </c>
      <c r="M44" s="280">
        <f t="shared" si="7"/>
        <v>4</v>
      </c>
      <c r="N44" s="280"/>
      <c r="O44" s="281">
        <f t="shared" ref="O44:O48" si="11">SUM(M44:N44)</f>
        <v>4</v>
      </c>
      <c r="P44" s="282"/>
    </row>
    <row r="45" spans="1:16" s="7" customFormat="1" ht="126.75" customHeight="1">
      <c r="A45" s="277">
        <v>5</v>
      </c>
      <c r="B45" s="446" t="s">
        <v>230</v>
      </c>
      <c r="C45" s="447"/>
      <c r="D45" s="447"/>
      <c r="E45" s="448"/>
      <c r="F45" s="283" t="s">
        <v>39</v>
      </c>
      <c r="G45" s="281"/>
      <c r="H45" s="449" t="str">
        <f t="shared" si="9"/>
        <v>BLACK</v>
      </c>
      <c r="I45" s="450"/>
      <c r="J45" s="269" t="s">
        <v>67</v>
      </c>
      <c r="K45" s="269">
        <f t="shared" si="10"/>
        <v>2</v>
      </c>
      <c r="L45" s="279">
        <v>1</v>
      </c>
      <c r="M45" s="280">
        <f t="shared" si="7"/>
        <v>2</v>
      </c>
      <c r="N45" s="280"/>
      <c r="O45" s="281">
        <f t="shared" si="11"/>
        <v>2</v>
      </c>
      <c r="P45" s="282"/>
    </row>
    <row r="46" spans="1:16" s="7" customFormat="1" ht="126.75" customHeight="1">
      <c r="A46" s="277">
        <v>6</v>
      </c>
      <c r="B46" s="446" t="s">
        <v>232</v>
      </c>
      <c r="C46" s="447"/>
      <c r="D46" s="447"/>
      <c r="E46" s="448"/>
      <c r="F46" s="283" t="s">
        <v>39</v>
      </c>
      <c r="G46" s="281"/>
      <c r="H46" s="449" t="str">
        <f t="shared" si="9"/>
        <v>BLACK</v>
      </c>
      <c r="I46" s="450"/>
      <c r="J46" s="269" t="s">
        <v>67</v>
      </c>
      <c r="K46" s="269">
        <f t="shared" si="10"/>
        <v>2</v>
      </c>
      <c r="L46" s="279">
        <v>1</v>
      </c>
      <c r="M46" s="280">
        <f t="shared" si="7"/>
        <v>2</v>
      </c>
      <c r="N46" s="280"/>
      <c r="O46" s="281">
        <f t="shared" si="11"/>
        <v>2</v>
      </c>
      <c r="P46" s="282"/>
    </row>
    <row r="47" spans="1:16" s="7" customFormat="1" ht="126.75" customHeight="1">
      <c r="A47" s="277">
        <v>7</v>
      </c>
      <c r="B47" s="446" t="s">
        <v>233</v>
      </c>
      <c r="C47" s="447"/>
      <c r="D47" s="447"/>
      <c r="E47" s="448"/>
      <c r="F47" s="283" t="s">
        <v>39</v>
      </c>
      <c r="G47" s="281"/>
      <c r="H47" s="449" t="str">
        <f t="shared" si="9"/>
        <v>BLACK</v>
      </c>
      <c r="I47" s="450"/>
      <c r="J47" s="269" t="s">
        <v>67</v>
      </c>
      <c r="K47" s="269">
        <f t="shared" si="10"/>
        <v>2</v>
      </c>
      <c r="L47" s="279">
        <v>1</v>
      </c>
      <c r="M47" s="280">
        <f t="shared" si="7"/>
        <v>2</v>
      </c>
      <c r="N47" s="280"/>
      <c r="O47" s="281">
        <f t="shared" si="11"/>
        <v>2</v>
      </c>
      <c r="P47" s="282"/>
    </row>
    <row r="48" spans="1:16" s="7" customFormat="1" ht="126.75" customHeight="1">
      <c r="A48" s="267">
        <v>8</v>
      </c>
      <c r="B48" s="446" t="s">
        <v>234</v>
      </c>
      <c r="C48" s="447"/>
      <c r="D48" s="447"/>
      <c r="E48" s="448"/>
      <c r="F48" s="283" t="s">
        <v>39</v>
      </c>
      <c r="G48" s="281"/>
      <c r="H48" s="449" t="str">
        <f t="shared" si="9"/>
        <v>BLACK</v>
      </c>
      <c r="I48" s="450"/>
      <c r="J48" s="269" t="s">
        <v>67</v>
      </c>
      <c r="K48" s="269">
        <f t="shared" si="10"/>
        <v>2</v>
      </c>
      <c r="L48" s="279">
        <v>1</v>
      </c>
      <c r="M48" s="280">
        <f t="shared" si="7"/>
        <v>2</v>
      </c>
      <c r="N48" s="280"/>
      <c r="O48" s="281">
        <f t="shared" si="11"/>
        <v>2</v>
      </c>
      <c r="P48" s="284"/>
    </row>
    <row r="49" spans="1:16" s="7" customFormat="1" ht="126.65" customHeight="1">
      <c r="A49" s="267">
        <v>9</v>
      </c>
      <c r="B49" s="446" t="s">
        <v>235</v>
      </c>
      <c r="C49" s="447"/>
      <c r="D49" s="447"/>
      <c r="E49" s="448"/>
      <c r="F49" s="283" t="s">
        <v>39</v>
      </c>
      <c r="G49" s="281"/>
      <c r="H49" s="449" t="str">
        <f t="shared" si="9"/>
        <v>BLACK</v>
      </c>
      <c r="I49" s="450"/>
      <c r="J49" s="269" t="s">
        <v>67</v>
      </c>
      <c r="K49" s="269">
        <f t="shared" si="10"/>
        <v>2</v>
      </c>
      <c r="L49" s="279">
        <v>3</v>
      </c>
      <c r="M49" s="280">
        <f t="shared" si="5"/>
        <v>6</v>
      </c>
      <c r="N49" s="280"/>
      <c r="O49" s="281">
        <f t="shared" ref="O49" si="12">SUM(M49:N49)</f>
        <v>6</v>
      </c>
      <c r="P49" s="284"/>
    </row>
    <row r="50" spans="1:16" s="64" customFormat="1" ht="43.15" hidden="1" customHeight="1">
      <c r="A50" s="277">
        <v>9</v>
      </c>
      <c r="B50" s="17" t="s">
        <v>68</v>
      </c>
      <c r="G50" s="66"/>
      <c r="P50" s="67"/>
    </row>
    <row r="51" spans="1:16" s="7" customFormat="1" ht="92.25" hidden="1" customHeight="1">
      <c r="A51" s="277">
        <v>10</v>
      </c>
      <c r="B51" s="451" t="s">
        <v>69</v>
      </c>
      <c r="C51" s="452"/>
      <c r="D51" s="452"/>
      <c r="E51" s="453"/>
      <c r="F51" s="278" t="s">
        <v>70</v>
      </c>
      <c r="G51" s="349"/>
      <c r="H51" s="449" t="str">
        <f>H49</f>
        <v>BLACK</v>
      </c>
      <c r="I51" s="450"/>
      <c r="J51" s="269" t="s">
        <v>67</v>
      </c>
      <c r="K51" s="269">
        <f>$P$31</f>
        <v>2</v>
      </c>
      <c r="L51" s="279">
        <f>1/40</f>
        <v>2.5000000000000001E-2</v>
      </c>
      <c r="M51" s="280">
        <f t="shared" ref="M51:M65" si="13">K51*L51</f>
        <v>0.05</v>
      </c>
      <c r="N51" s="280"/>
      <c r="O51" s="281">
        <f>SUM(M51:N51)</f>
        <v>0.05</v>
      </c>
      <c r="P51" s="282"/>
    </row>
    <row r="52" spans="1:16" s="71" customFormat="1" ht="36.65" hidden="1" customHeight="1">
      <c r="A52" s="277">
        <v>11</v>
      </c>
      <c r="B52" s="505" t="s">
        <v>69</v>
      </c>
      <c r="C52" s="506"/>
      <c r="D52" s="506"/>
      <c r="E52" s="507"/>
      <c r="F52" s="223" t="s">
        <v>70</v>
      </c>
      <c r="G52" s="158"/>
      <c r="H52" s="444" t="e">
        <f>#REF!</f>
        <v>#REF!</v>
      </c>
      <c r="I52" s="445"/>
      <c r="J52" s="160" t="s">
        <v>67</v>
      </c>
      <c r="K52" s="160">
        <f t="shared" ref="K52:K62" si="14">$P$31</f>
        <v>2</v>
      </c>
      <c r="L52" s="156">
        <f>1/40</f>
        <v>2.5000000000000001E-2</v>
      </c>
      <c r="M52" s="157">
        <f t="shared" si="13"/>
        <v>0.05</v>
      </c>
      <c r="N52" s="157"/>
      <c r="O52" s="158">
        <f t="shared" ref="O52" si="15">SUM(M52:N52)</f>
        <v>0.05</v>
      </c>
      <c r="P52" s="224"/>
    </row>
    <row r="53" spans="1:16" s="7" customFormat="1" ht="92.25" hidden="1" customHeight="1">
      <c r="A53" s="277">
        <v>12</v>
      </c>
      <c r="B53" s="451" t="s">
        <v>71</v>
      </c>
      <c r="C53" s="452"/>
      <c r="D53" s="452"/>
      <c r="E53" s="453"/>
      <c r="F53" s="278" t="s">
        <v>72</v>
      </c>
      <c r="G53" s="349"/>
      <c r="H53" s="449" t="str">
        <f t="shared" ref="H53:H65" si="16">H51</f>
        <v>BLACK</v>
      </c>
      <c r="I53" s="450"/>
      <c r="J53" s="269" t="s">
        <v>67</v>
      </c>
      <c r="K53" s="269">
        <f t="shared" si="14"/>
        <v>2</v>
      </c>
      <c r="L53" s="279">
        <f>2/40</f>
        <v>0.05</v>
      </c>
      <c r="M53" s="280">
        <f t="shared" si="13"/>
        <v>0.1</v>
      </c>
      <c r="N53" s="280"/>
      <c r="O53" s="281">
        <f>SUM(M53:N53)-1</f>
        <v>-0.9</v>
      </c>
      <c r="P53" s="282"/>
    </row>
    <row r="54" spans="1:16" s="71" customFormat="1" ht="36.65" hidden="1" customHeight="1">
      <c r="A54" s="277">
        <v>13</v>
      </c>
      <c r="B54" s="505" t="s">
        <v>71</v>
      </c>
      <c r="C54" s="506"/>
      <c r="D54" s="506"/>
      <c r="E54" s="507"/>
      <c r="F54" s="223" t="s">
        <v>72</v>
      </c>
      <c r="G54" s="158"/>
      <c r="H54" s="444" t="e">
        <f t="shared" si="16"/>
        <v>#REF!</v>
      </c>
      <c r="I54" s="445"/>
      <c r="J54" s="160" t="s">
        <v>67</v>
      </c>
      <c r="K54" s="160">
        <f t="shared" si="14"/>
        <v>2</v>
      </c>
      <c r="L54" s="156">
        <f>2/40</f>
        <v>0.05</v>
      </c>
      <c r="M54" s="157">
        <f t="shared" si="13"/>
        <v>0.1</v>
      </c>
      <c r="N54" s="157"/>
      <c r="O54" s="158">
        <f>SUM(M54:N54)+1</f>
        <v>1.1000000000000001</v>
      </c>
      <c r="P54" s="224"/>
    </row>
    <row r="55" spans="1:16" s="7" customFormat="1" ht="92.25" hidden="1" customHeight="1">
      <c r="A55" s="277">
        <v>14</v>
      </c>
      <c r="B55" s="451" t="s">
        <v>73</v>
      </c>
      <c r="C55" s="452"/>
      <c r="D55" s="452"/>
      <c r="E55" s="453"/>
      <c r="F55" s="278" t="s">
        <v>72</v>
      </c>
      <c r="G55" s="349"/>
      <c r="H55" s="449" t="str">
        <f t="shared" si="16"/>
        <v>BLACK</v>
      </c>
      <c r="I55" s="450"/>
      <c r="J55" s="269" t="s">
        <v>67</v>
      </c>
      <c r="K55" s="269">
        <f t="shared" si="14"/>
        <v>2</v>
      </c>
      <c r="L55" s="279">
        <f>1/40</f>
        <v>2.5000000000000001E-2</v>
      </c>
      <c r="M55" s="280">
        <f t="shared" si="13"/>
        <v>0.05</v>
      </c>
      <c r="N55" s="280"/>
      <c r="O55" s="281">
        <f t="shared" ref="O55:O65" si="17">SUM(M55:N55)</f>
        <v>0.05</v>
      </c>
      <c r="P55" s="282"/>
    </row>
    <row r="56" spans="1:16" s="71" customFormat="1" ht="36.65" hidden="1" customHeight="1">
      <c r="A56" s="277">
        <v>15</v>
      </c>
      <c r="B56" s="508" t="s">
        <v>73</v>
      </c>
      <c r="C56" s="508"/>
      <c r="D56" s="508"/>
      <c r="E56" s="508"/>
      <c r="F56" s="223" t="s">
        <v>72</v>
      </c>
      <c r="G56" s="158"/>
      <c r="H56" s="444" t="e">
        <f t="shared" si="16"/>
        <v>#REF!</v>
      </c>
      <c r="I56" s="445"/>
      <c r="J56" s="160" t="s">
        <v>67</v>
      </c>
      <c r="K56" s="160">
        <f t="shared" si="14"/>
        <v>2</v>
      </c>
      <c r="L56" s="156">
        <f>1/40</f>
        <v>2.5000000000000001E-2</v>
      </c>
      <c r="M56" s="157">
        <f t="shared" si="13"/>
        <v>0.05</v>
      </c>
      <c r="N56" s="157"/>
      <c r="O56" s="158">
        <f t="shared" si="17"/>
        <v>0.05</v>
      </c>
      <c r="P56" s="224"/>
    </row>
    <row r="57" spans="1:16" s="7" customFormat="1" ht="92.25" hidden="1" customHeight="1">
      <c r="A57" s="277">
        <v>16</v>
      </c>
      <c r="B57" s="451" t="s">
        <v>74</v>
      </c>
      <c r="C57" s="452"/>
      <c r="D57" s="452"/>
      <c r="E57" s="453"/>
      <c r="F57" s="278" t="s">
        <v>34</v>
      </c>
      <c r="G57" s="349"/>
      <c r="H57" s="449" t="str">
        <f t="shared" si="16"/>
        <v>BLACK</v>
      </c>
      <c r="I57" s="450"/>
      <c r="J57" s="269" t="s">
        <v>67</v>
      </c>
      <c r="K57" s="269">
        <f t="shared" si="14"/>
        <v>2</v>
      </c>
      <c r="L57" s="279">
        <v>1</v>
      </c>
      <c r="M57" s="280">
        <f t="shared" si="13"/>
        <v>2</v>
      </c>
      <c r="N57" s="280"/>
      <c r="O57" s="281">
        <f t="shared" si="17"/>
        <v>2</v>
      </c>
      <c r="P57" s="282"/>
    </row>
    <row r="58" spans="1:16" s="71" customFormat="1" ht="36.65" hidden="1" customHeight="1">
      <c r="A58" s="277">
        <v>17</v>
      </c>
      <c r="B58" s="508" t="s">
        <v>74</v>
      </c>
      <c r="C58" s="508"/>
      <c r="D58" s="508"/>
      <c r="E58" s="508"/>
      <c r="F58" s="223" t="s">
        <v>34</v>
      </c>
      <c r="G58" s="158"/>
      <c r="H58" s="444" t="e">
        <f t="shared" si="16"/>
        <v>#REF!</v>
      </c>
      <c r="I58" s="445"/>
      <c r="J58" s="160" t="s">
        <v>67</v>
      </c>
      <c r="K58" s="160">
        <f t="shared" si="14"/>
        <v>2</v>
      </c>
      <c r="L58" s="156">
        <v>1</v>
      </c>
      <c r="M58" s="157">
        <f t="shared" si="13"/>
        <v>2</v>
      </c>
      <c r="N58" s="157"/>
      <c r="O58" s="158">
        <f t="shared" si="17"/>
        <v>2</v>
      </c>
      <c r="P58" s="224"/>
    </row>
    <row r="59" spans="1:16" s="71" customFormat="1" ht="36.65" hidden="1" customHeight="1">
      <c r="A59" s="277">
        <v>18</v>
      </c>
      <c r="B59" s="441" t="s">
        <v>75</v>
      </c>
      <c r="C59" s="442"/>
      <c r="D59" s="442"/>
      <c r="E59" s="443"/>
      <c r="F59" s="223" t="s">
        <v>72</v>
      </c>
      <c r="G59" s="158"/>
      <c r="H59" s="444" t="str">
        <f t="shared" si="16"/>
        <v>BLACK</v>
      </c>
      <c r="I59" s="445"/>
      <c r="J59" s="160" t="s">
        <v>67</v>
      </c>
      <c r="K59" s="160">
        <f t="shared" si="14"/>
        <v>2</v>
      </c>
      <c r="L59" s="156">
        <v>1</v>
      </c>
      <c r="M59" s="157">
        <f t="shared" si="13"/>
        <v>2</v>
      </c>
      <c r="N59" s="157"/>
      <c r="O59" s="158">
        <f t="shared" si="17"/>
        <v>2</v>
      </c>
      <c r="P59" s="224"/>
    </row>
    <row r="60" spans="1:16" s="71" customFormat="1" ht="36.65" hidden="1" customHeight="1">
      <c r="A60" s="277">
        <v>19</v>
      </c>
      <c r="B60" s="441" t="s">
        <v>75</v>
      </c>
      <c r="C60" s="442"/>
      <c r="D60" s="442"/>
      <c r="E60" s="443"/>
      <c r="F60" s="223" t="s">
        <v>72</v>
      </c>
      <c r="G60" s="158"/>
      <c r="H60" s="444" t="e">
        <f t="shared" si="16"/>
        <v>#REF!</v>
      </c>
      <c r="I60" s="445"/>
      <c r="J60" s="160" t="s">
        <v>67</v>
      </c>
      <c r="K60" s="160">
        <f t="shared" si="14"/>
        <v>2</v>
      </c>
      <c r="L60" s="156">
        <v>1</v>
      </c>
      <c r="M60" s="157">
        <f t="shared" si="13"/>
        <v>2</v>
      </c>
      <c r="N60" s="157"/>
      <c r="O60" s="158">
        <f t="shared" si="17"/>
        <v>2</v>
      </c>
      <c r="P60" s="224"/>
    </row>
    <row r="61" spans="1:16" s="7" customFormat="1" ht="92.25" hidden="1" customHeight="1">
      <c r="A61" s="277">
        <v>20</v>
      </c>
      <c r="B61" s="451" t="s">
        <v>76</v>
      </c>
      <c r="C61" s="452"/>
      <c r="D61" s="452"/>
      <c r="E61" s="453"/>
      <c r="F61" s="278" t="s">
        <v>70</v>
      </c>
      <c r="G61" s="349"/>
      <c r="H61" s="449" t="e">
        <f>H58</f>
        <v>#REF!</v>
      </c>
      <c r="I61" s="450"/>
      <c r="J61" s="269" t="s">
        <v>67</v>
      </c>
      <c r="K61" s="269">
        <f t="shared" si="14"/>
        <v>2</v>
      </c>
      <c r="L61" s="279">
        <v>1</v>
      </c>
      <c r="M61" s="280">
        <f t="shared" ref="M61:M62" si="18">K61*L61</f>
        <v>2</v>
      </c>
      <c r="N61" s="280"/>
      <c r="O61" s="281">
        <f t="shared" ref="O61:O62" si="19">SUM(M61:N61)</f>
        <v>2</v>
      </c>
      <c r="P61" s="282"/>
    </row>
    <row r="62" spans="1:16" s="7" customFormat="1" ht="92.25" hidden="1" customHeight="1">
      <c r="A62" s="277">
        <v>21</v>
      </c>
      <c r="B62" s="446" t="s">
        <v>77</v>
      </c>
      <c r="C62" s="447"/>
      <c r="D62" s="447"/>
      <c r="E62" s="448"/>
      <c r="F62" s="283" t="s">
        <v>34</v>
      </c>
      <c r="G62" s="281"/>
      <c r="H62" s="449" t="e">
        <f t="shared" ref="H62" si="20">H60</f>
        <v>#REF!</v>
      </c>
      <c r="I62" s="450"/>
      <c r="J62" s="269" t="s">
        <v>67</v>
      </c>
      <c r="K62" s="269">
        <f t="shared" si="14"/>
        <v>2</v>
      </c>
      <c r="L62" s="279">
        <v>1</v>
      </c>
      <c r="M62" s="280">
        <f t="shared" si="18"/>
        <v>2</v>
      </c>
      <c r="N62" s="280"/>
      <c r="O62" s="281">
        <f t="shared" si="19"/>
        <v>2</v>
      </c>
      <c r="P62" s="284"/>
    </row>
    <row r="63" spans="1:16" s="71" customFormat="1" ht="36.65" hidden="1" customHeight="1">
      <c r="A63" s="277">
        <v>22</v>
      </c>
      <c r="B63" s="441" t="s">
        <v>78</v>
      </c>
      <c r="C63" s="442"/>
      <c r="D63" s="442"/>
      <c r="E63" s="443"/>
      <c r="F63" s="223" t="s">
        <v>70</v>
      </c>
      <c r="G63" s="158"/>
      <c r="H63" s="444" t="e">
        <f>H60</f>
        <v>#REF!</v>
      </c>
      <c r="I63" s="445"/>
      <c r="J63" s="160" t="s">
        <v>67</v>
      </c>
      <c r="K63" s="160">
        <f>K60</f>
        <v>2</v>
      </c>
      <c r="L63" s="156">
        <v>1</v>
      </c>
      <c r="M63" s="157">
        <f t="shared" si="13"/>
        <v>2</v>
      </c>
      <c r="N63" s="157"/>
      <c r="O63" s="158">
        <f t="shared" si="17"/>
        <v>2</v>
      </c>
      <c r="P63" s="224"/>
    </row>
    <row r="64" spans="1:16" s="71" customFormat="1" ht="36.65" hidden="1" customHeight="1">
      <c r="A64" s="277">
        <v>23</v>
      </c>
      <c r="B64" s="441" t="s">
        <v>77</v>
      </c>
      <c r="C64" s="442"/>
      <c r="D64" s="442"/>
      <c r="E64" s="443"/>
      <c r="F64" s="170" t="s">
        <v>34</v>
      </c>
      <c r="G64" s="158"/>
      <c r="H64" s="444" t="e">
        <f t="shared" si="16"/>
        <v>#REF!</v>
      </c>
      <c r="I64" s="445"/>
      <c r="J64" s="160" t="s">
        <v>67</v>
      </c>
      <c r="K64" s="160">
        <f t="shared" ref="K64:K65" si="21">K62</f>
        <v>2</v>
      </c>
      <c r="L64" s="156">
        <v>1</v>
      </c>
      <c r="M64" s="157">
        <f t="shared" si="13"/>
        <v>2</v>
      </c>
      <c r="N64" s="157"/>
      <c r="O64" s="158">
        <f t="shared" si="17"/>
        <v>2</v>
      </c>
      <c r="P64" s="231"/>
    </row>
    <row r="65" spans="1:17" s="71" customFormat="1" ht="36.65" hidden="1" customHeight="1">
      <c r="A65" s="277">
        <v>24</v>
      </c>
      <c r="B65" s="441" t="s">
        <v>77</v>
      </c>
      <c r="C65" s="442"/>
      <c r="D65" s="442"/>
      <c r="E65" s="443"/>
      <c r="F65" s="170" t="s">
        <v>34</v>
      </c>
      <c r="G65" s="158"/>
      <c r="H65" s="444" t="e">
        <f t="shared" si="16"/>
        <v>#REF!</v>
      </c>
      <c r="I65" s="445"/>
      <c r="J65" s="160" t="s">
        <v>67</v>
      </c>
      <c r="K65" s="160">
        <f t="shared" si="21"/>
        <v>2</v>
      </c>
      <c r="L65" s="156">
        <v>1</v>
      </c>
      <c r="M65" s="157">
        <f t="shared" si="13"/>
        <v>2</v>
      </c>
      <c r="N65" s="157"/>
      <c r="O65" s="158">
        <f t="shared" si="17"/>
        <v>2</v>
      </c>
      <c r="P65" s="231"/>
    </row>
    <row r="66" spans="1:17" s="174" customFormat="1" ht="24" customHeight="1">
      <c r="A66" s="159"/>
      <c r="B66" s="159"/>
      <c r="C66" s="159"/>
      <c r="D66" s="159"/>
      <c r="E66" s="159"/>
      <c r="F66" s="185"/>
      <c r="G66" s="187"/>
      <c r="H66" s="185"/>
      <c r="I66" s="185"/>
      <c r="J66" s="225"/>
      <c r="K66" s="182"/>
      <c r="L66" s="226"/>
      <c r="M66" s="227"/>
      <c r="N66" s="227"/>
      <c r="O66" s="228"/>
      <c r="P66" s="229"/>
    </row>
    <row r="67" spans="1:17" s="302" customFormat="1" ht="49.5" customHeight="1">
      <c r="A67" s="295"/>
      <c r="B67" s="305" t="s">
        <v>79</v>
      </c>
      <c r="C67" s="295"/>
      <c r="D67" s="295"/>
      <c r="E67" s="295"/>
      <c r="F67" s="296"/>
      <c r="G67" s="350"/>
      <c r="H67" s="296"/>
      <c r="I67" s="296"/>
      <c r="J67" s="297"/>
      <c r="K67" s="305" t="s">
        <v>80</v>
      </c>
      <c r="L67" s="298"/>
      <c r="M67" s="299"/>
      <c r="N67" s="299"/>
      <c r="O67" s="300"/>
      <c r="P67" s="301"/>
    </row>
    <row r="68" spans="1:17" s="303" customFormat="1" ht="49.5" customHeight="1">
      <c r="A68" s="303">
        <v>1</v>
      </c>
      <c r="B68" s="304" t="s">
        <v>81</v>
      </c>
      <c r="C68" s="305" t="s">
        <v>221</v>
      </c>
      <c r="D68" s="306"/>
      <c r="E68" s="306"/>
      <c r="F68" s="306"/>
      <c r="G68" s="307"/>
      <c r="H68" s="307"/>
      <c r="I68" s="307"/>
      <c r="J68" s="307"/>
      <c r="K68" s="308"/>
      <c r="L68" s="307"/>
      <c r="M68" s="307"/>
      <c r="N68" s="307"/>
      <c r="O68" s="307"/>
      <c r="P68" s="307"/>
    </row>
    <row r="69" spans="1:17" s="285" customFormat="1" ht="16.899999999999999" customHeight="1">
      <c r="A69" s="286"/>
      <c r="B69" s="286"/>
      <c r="C69" s="11"/>
      <c r="D69" s="11"/>
      <c r="E69" s="11"/>
      <c r="F69" s="11"/>
      <c r="G69" s="7"/>
      <c r="H69" s="7"/>
      <c r="I69" s="7"/>
      <c r="J69" s="7"/>
      <c r="K69" s="9"/>
      <c r="L69" s="7"/>
      <c r="M69" s="7"/>
      <c r="N69" s="7"/>
      <c r="O69" s="7"/>
      <c r="P69" s="7"/>
    </row>
    <row r="70" spans="1:17" s="5" customFormat="1" ht="60.75" hidden="1" customHeight="1">
      <c r="A70" s="285"/>
      <c r="B70" s="437" t="s">
        <v>82</v>
      </c>
      <c r="C70" s="438"/>
      <c r="D70" s="438"/>
      <c r="E70" s="438"/>
      <c r="F70" s="438"/>
      <c r="G70" s="438"/>
      <c r="H70" s="438"/>
      <c r="I70" s="498"/>
      <c r="J70" s="7"/>
      <c r="K70" s="9"/>
      <c r="L70" s="7"/>
      <c r="M70" s="7"/>
      <c r="N70" s="7"/>
      <c r="O70" s="7"/>
      <c r="P70" s="7"/>
      <c r="Q70" s="7"/>
    </row>
    <row r="71" spans="1:17" s="5" customFormat="1" ht="60.75" hidden="1" customHeight="1">
      <c r="A71" s="285"/>
      <c r="B71" s="287" t="s">
        <v>58</v>
      </c>
      <c r="C71" s="457" t="s">
        <v>83</v>
      </c>
      <c r="D71" s="458"/>
      <c r="E71" s="458"/>
      <c r="F71" s="458"/>
      <c r="G71" s="458"/>
      <c r="H71" s="458"/>
      <c r="I71" s="459"/>
      <c r="J71" s="7"/>
      <c r="K71" s="7"/>
      <c r="L71" s="7"/>
      <c r="M71" s="7"/>
      <c r="N71" s="7"/>
      <c r="O71" s="7"/>
      <c r="P71" s="7"/>
      <c r="Q71" s="7"/>
    </row>
    <row r="72" spans="1:17" s="5" customFormat="1" ht="96.75" hidden="1" customHeight="1">
      <c r="A72" s="285"/>
      <c r="B72" s="288" t="str">
        <f>D18</f>
        <v>BLACK</v>
      </c>
      <c r="C72" s="495" t="s">
        <v>218</v>
      </c>
      <c r="D72" s="496"/>
      <c r="E72" s="496"/>
      <c r="F72" s="496"/>
      <c r="G72" s="496"/>
      <c r="H72" s="496"/>
      <c r="I72" s="497"/>
      <c r="J72" s="7"/>
      <c r="K72" s="7"/>
      <c r="L72" s="7"/>
      <c r="M72" s="7"/>
      <c r="N72" s="7"/>
    </row>
    <row r="73" spans="1:17" s="5" customFormat="1" ht="51.75" hidden="1" customHeight="1">
      <c r="A73" s="285"/>
      <c r="B73" s="437" t="s">
        <v>84</v>
      </c>
      <c r="C73" s="438"/>
      <c r="D73" s="439"/>
      <c r="E73" s="439"/>
      <c r="F73" s="439"/>
      <c r="G73" s="439"/>
      <c r="H73" s="439"/>
      <c r="I73" s="440"/>
      <c r="J73" s="7"/>
      <c r="K73" s="7"/>
    </row>
    <row r="74" spans="1:17" s="5" customFormat="1" ht="51.75" hidden="1" customHeight="1">
      <c r="A74" s="285"/>
      <c r="B74" s="446"/>
      <c r="C74" s="448"/>
      <c r="D74" s="499" t="s">
        <v>29</v>
      </c>
      <c r="E74" s="500"/>
      <c r="F74" s="500"/>
      <c r="G74" s="500"/>
      <c r="H74" s="500"/>
      <c r="I74" s="501"/>
    </row>
    <row r="75" spans="1:17" s="5" customFormat="1" ht="172.5" hidden="1" customHeight="1">
      <c r="A75" s="285"/>
      <c r="B75" s="455" t="s">
        <v>219</v>
      </c>
      <c r="C75" s="455"/>
      <c r="D75" s="502" t="s">
        <v>220</v>
      </c>
      <c r="E75" s="503"/>
      <c r="F75" s="503"/>
      <c r="G75" s="503"/>
      <c r="H75" s="503"/>
      <c r="I75" s="504"/>
    </row>
    <row r="76" spans="1:17" s="303" customFormat="1" ht="171" customHeight="1">
      <c r="A76" s="309">
        <v>2</v>
      </c>
      <c r="B76" s="304" t="s">
        <v>85</v>
      </c>
      <c r="C76" s="454" t="s">
        <v>386</v>
      </c>
      <c r="D76" s="454"/>
      <c r="E76" s="454"/>
      <c r="F76" s="454"/>
      <c r="G76" s="454"/>
      <c r="H76" s="454"/>
      <c r="I76" s="454"/>
      <c r="J76" s="454"/>
      <c r="K76" s="308"/>
      <c r="L76" s="307"/>
      <c r="M76" s="307"/>
      <c r="N76" s="307"/>
      <c r="O76" s="307"/>
      <c r="P76" s="307"/>
    </row>
    <row r="77" spans="1:17" s="285" customFormat="1" ht="16.899999999999999" hidden="1" customHeight="1">
      <c r="A77" s="286"/>
      <c r="B77" s="286"/>
      <c r="C77" s="11"/>
      <c r="D77" s="11"/>
      <c r="E77" s="11"/>
      <c r="F77" s="11"/>
      <c r="G77" s="7"/>
      <c r="H77" s="7"/>
      <c r="I77" s="7"/>
      <c r="J77" s="7"/>
      <c r="K77" s="9"/>
      <c r="L77" s="7"/>
      <c r="M77" s="7"/>
      <c r="N77" s="7"/>
      <c r="O77" s="7"/>
      <c r="P77" s="7"/>
    </row>
    <row r="78" spans="1:17" s="5" customFormat="1" ht="34.5" hidden="1" customHeight="1">
      <c r="A78" s="285"/>
      <c r="B78" s="437" t="s">
        <v>82</v>
      </c>
      <c r="C78" s="438"/>
      <c r="D78" s="438"/>
      <c r="E78" s="438"/>
      <c r="F78" s="438"/>
      <c r="G78" s="438"/>
      <c r="H78" s="438"/>
      <c r="I78" s="498"/>
      <c r="J78" s="7"/>
      <c r="K78" s="9"/>
      <c r="L78" s="7"/>
      <c r="M78" s="7"/>
      <c r="N78" s="7"/>
      <c r="O78" s="7"/>
      <c r="P78" s="7"/>
      <c r="Q78" s="7"/>
    </row>
    <row r="79" spans="1:17" s="5" customFormat="1" ht="34.5" hidden="1" customHeight="1">
      <c r="A79" s="285"/>
      <c r="B79" s="287" t="s">
        <v>58</v>
      </c>
      <c r="C79" s="457" t="s">
        <v>87</v>
      </c>
      <c r="D79" s="458"/>
      <c r="E79" s="458"/>
      <c r="F79" s="458"/>
      <c r="G79" s="458"/>
      <c r="H79" s="458"/>
      <c r="I79" s="459"/>
      <c r="J79" s="7"/>
      <c r="K79" s="7"/>
      <c r="L79" s="7"/>
      <c r="M79" s="7"/>
      <c r="N79" s="7"/>
      <c r="O79" s="7"/>
      <c r="P79" s="7"/>
      <c r="Q79" s="7"/>
    </row>
    <row r="80" spans="1:17" s="5" customFormat="1" ht="88.9" hidden="1" customHeight="1">
      <c r="A80" s="285"/>
      <c r="B80" s="288" t="e">
        <f>#REF!</f>
        <v>#REF!</v>
      </c>
      <c r="C80" s="495" t="s">
        <v>88</v>
      </c>
      <c r="D80" s="496"/>
      <c r="E80" s="496"/>
      <c r="F80" s="496"/>
      <c r="G80" s="496"/>
      <c r="H80" s="496"/>
      <c r="I80" s="497"/>
      <c r="J80" s="7"/>
      <c r="K80" s="7"/>
      <c r="L80" s="7"/>
      <c r="M80" s="7"/>
      <c r="N80" s="7"/>
    </row>
    <row r="81" spans="1:17" s="5" customFormat="1" ht="121.9" hidden="1" customHeight="1">
      <c r="A81" s="285"/>
      <c r="B81" s="288" t="e">
        <f>#REF!</f>
        <v>#REF!</v>
      </c>
      <c r="C81" s="495" t="s">
        <v>89</v>
      </c>
      <c r="D81" s="496"/>
      <c r="E81" s="496"/>
      <c r="F81" s="496"/>
      <c r="G81" s="496"/>
      <c r="H81" s="496"/>
      <c r="I81" s="497"/>
      <c r="J81" s="7"/>
      <c r="K81" s="7"/>
      <c r="L81" s="7"/>
      <c r="M81" s="7"/>
      <c r="N81" s="7"/>
    </row>
    <row r="82" spans="1:17" s="5" customFormat="1" ht="34.5" hidden="1" customHeight="1">
      <c r="A82" s="285"/>
      <c r="B82" s="437" t="s">
        <v>84</v>
      </c>
      <c r="C82" s="438"/>
      <c r="D82" s="439"/>
      <c r="E82" s="439"/>
      <c r="F82" s="439"/>
      <c r="G82" s="439"/>
      <c r="H82" s="439"/>
      <c r="I82" s="440"/>
      <c r="J82" s="7"/>
      <c r="K82" s="7"/>
    </row>
    <row r="83" spans="1:17" s="5" customFormat="1" ht="34.5" hidden="1" customHeight="1">
      <c r="A83" s="285"/>
      <c r="B83" s="446"/>
      <c r="C83" s="448"/>
      <c r="D83" s="289" t="s">
        <v>26</v>
      </c>
      <c r="E83" s="289" t="s">
        <v>27</v>
      </c>
      <c r="F83" s="289" t="s">
        <v>28</v>
      </c>
      <c r="G83" s="289" t="s">
        <v>29</v>
      </c>
      <c r="H83" s="289" t="s">
        <v>30</v>
      </c>
      <c r="I83" s="289" t="s">
        <v>31</v>
      </c>
    </row>
    <row r="84" spans="1:17" s="5" customFormat="1" ht="120.65" hidden="1" customHeight="1">
      <c r="A84" s="285"/>
      <c r="B84" s="455" t="s">
        <v>90</v>
      </c>
      <c r="C84" s="455"/>
      <c r="D84" s="290" t="s">
        <v>91</v>
      </c>
      <c r="E84" s="290" t="s">
        <v>91</v>
      </c>
      <c r="F84" s="290" t="s">
        <v>91</v>
      </c>
      <c r="G84" s="290" t="s">
        <v>91</v>
      </c>
      <c r="H84" s="290" t="s">
        <v>91</v>
      </c>
      <c r="I84" s="290" t="s">
        <v>91</v>
      </c>
    </row>
    <row r="85" spans="1:17" s="303" customFormat="1" ht="49.5" customHeight="1">
      <c r="A85" s="309">
        <v>3</v>
      </c>
      <c r="B85" s="304" t="s">
        <v>92</v>
      </c>
      <c r="C85" s="310" t="s">
        <v>93</v>
      </c>
      <c r="D85" s="310"/>
      <c r="E85" s="310"/>
      <c r="F85" s="310"/>
      <c r="G85" s="307"/>
      <c r="H85" s="307"/>
      <c r="I85" s="307"/>
      <c r="J85" s="307"/>
      <c r="K85" s="308"/>
      <c r="L85" s="307"/>
      <c r="M85" s="307"/>
      <c r="N85" s="307"/>
      <c r="O85" s="307"/>
      <c r="P85" s="307"/>
    </row>
    <row r="86" spans="1:17" s="5" customFormat="1" ht="64.5" hidden="1" customHeight="1">
      <c r="A86" s="285"/>
      <c r="B86" s="287" t="s">
        <v>58</v>
      </c>
      <c r="C86" s="457" t="s">
        <v>94</v>
      </c>
      <c r="D86" s="458"/>
      <c r="E86" s="458"/>
      <c r="F86" s="458"/>
      <c r="G86" s="458"/>
      <c r="H86" s="458"/>
      <c r="I86" s="459"/>
      <c r="J86" s="7"/>
      <c r="K86" s="7"/>
      <c r="L86" s="7"/>
      <c r="M86" s="7"/>
      <c r="N86" s="7"/>
      <c r="O86" s="7"/>
      <c r="P86" s="7"/>
      <c r="Q86" s="7"/>
    </row>
    <row r="87" spans="1:17" s="5" customFormat="1" ht="153.75" hidden="1" customHeight="1">
      <c r="A87" s="285"/>
      <c r="B87" s="356" t="str">
        <f>D20</f>
        <v>BLACK</v>
      </c>
      <c r="C87" s="460" t="s">
        <v>95</v>
      </c>
      <c r="D87" s="461"/>
      <c r="E87" s="461"/>
      <c r="F87" s="461"/>
      <c r="G87" s="461"/>
      <c r="H87" s="461"/>
      <c r="I87" s="462"/>
      <c r="J87" s="7"/>
      <c r="K87" s="7"/>
      <c r="L87" s="7"/>
      <c r="M87" s="7"/>
      <c r="N87" s="7"/>
    </row>
    <row r="88" spans="1:17" s="306" customFormat="1" ht="49.5" customHeight="1">
      <c r="B88" s="463" t="s">
        <v>96</v>
      </c>
      <c r="C88" s="463"/>
      <c r="D88" s="463"/>
      <c r="E88" s="463"/>
      <c r="G88" s="307"/>
      <c r="M88" s="311"/>
      <c r="N88" s="312"/>
      <c r="O88" s="312"/>
      <c r="P88" s="311"/>
    </row>
    <row r="89" spans="1:17" s="306" customFormat="1" ht="49.5" customHeight="1">
      <c r="A89" s="303">
        <v>1</v>
      </c>
      <c r="B89" s="313" t="s">
        <v>97</v>
      </c>
      <c r="C89" s="303"/>
      <c r="D89" s="303"/>
      <c r="G89" s="307"/>
      <c r="L89" s="456"/>
      <c r="M89" s="456"/>
      <c r="N89" s="456"/>
      <c r="O89" s="456"/>
      <c r="P89" s="456"/>
    </row>
    <row r="90" spans="1:17" s="306" customFormat="1" ht="49.5" customHeight="1">
      <c r="A90" s="303">
        <v>2</v>
      </c>
      <c r="B90" s="313" t="s">
        <v>98</v>
      </c>
      <c r="C90" s="303"/>
      <c r="D90" s="303"/>
      <c r="G90" s="307"/>
      <c r="L90" s="456"/>
      <c r="M90" s="456"/>
      <c r="N90" s="456"/>
      <c r="O90" s="456"/>
      <c r="P90" s="456"/>
    </row>
    <row r="91" spans="1:17" s="306" customFormat="1" ht="49.5" customHeight="1">
      <c r="A91" s="303">
        <v>3</v>
      </c>
      <c r="B91" s="313" t="s">
        <v>99</v>
      </c>
      <c r="C91" s="303"/>
      <c r="D91" s="303"/>
      <c r="G91" s="307"/>
      <c r="L91" s="456"/>
      <c r="M91" s="456"/>
      <c r="N91" s="456"/>
      <c r="O91" s="456"/>
      <c r="P91" s="456"/>
    </row>
    <row r="92" spans="1:17" s="6" customFormat="1" ht="58.9" customHeight="1">
      <c r="A92" s="286"/>
      <c r="B92" s="291" t="s">
        <v>100</v>
      </c>
      <c r="C92" s="273" t="s">
        <v>26</v>
      </c>
      <c r="D92" s="273" t="s">
        <v>27</v>
      </c>
      <c r="E92" s="273" t="s">
        <v>28</v>
      </c>
      <c r="F92" s="273" t="s">
        <v>29</v>
      </c>
      <c r="G92" s="273" t="s">
        <v>30</v>
      </c>
      <c r="H92" s="273" t="s">
        <v>31</v>
      </c>
      <c r="I92" s="273" t="s">
        <v>32</v>
      </c>
      <c r="J92" s="292"/>
      <c r="K92" s="293"/>
      <c r="L92" s="293"/>
      <c r="M92" s="292"/>
    </row>
    <row r="93" spans="1:17" s="6" customFormat="1" ht="62.25" customHeight="1">
      <c r="A93" s="286"/>
      <c r="B93" s="291" t="s">
        <v>101</v>
      </c>
      <c r="C93" s="294">
        <f t="shared" ref="C93:H93" si="22">G31</f>
        <v>0</v>
      </c>
      <c r="D93" s="294">
        <f t="shared" si="22"/>
        <v>0</v>
      </c>
      <c r="E93" s="294">
        <f t="shared" si="22"/>
        <v>2</v>
      </c>
      <c r="F93" s="294">
        <f t="shared" si="22"/>
        <v>0</v>
      </c>
      <c r="G93" s="294">
        <f t="shared" si="22"/>
        <v>0</v>
      </c>
      <c r="H93" s="294">
        <f t="shared" si="22"/>
        <v>0</v>
      </c>
      <c r="I93" s="294">
        <f>SUM(C93:H93)</f>
        <v>2</v>
      </c>
      <c r="J93" s="292"/>
      <c r="K93" s="293"/>
      <c r="L93" s="293"/>
      <c r="M93" s="292"/>
    </row>
    <row r="94" spans="1:17" s="351" customFormat="1" ht="32.5">
      <c r="G94" s="174"/>
    </row>
    <row r="95" spans="1:17" s="354" customFormat="1" ht="51.5">
      <c r="A95" s="354">
        <v>4</v>
      </c>
      <c r="B95" s="354" t="s">
        <v>222</v>
      </c>
      <c r="G95" s="355"/>
    </row>
    <row r="96" spans="1:17" s="351" customFormat="1" ht="32.5">
      <c r="G96" s="174"/>
    </row>
    <row r="97" spans="7:7" s="351" customFormat="1" ht="32.5">
      <c r="G97" s="174"/>
    </row>
    <row r="98" spans="7:7" s="351" customFormat="1" ht="32.5">
      <c r="G98" s="174"/>
    </row>
    <row r="99" spans="7:7" s="351" customFormat="1" ht="32.5">
      <c r="G99" s="174"/>
    </row>
    <row r="100" spans="7:7" s="351" customFormat="1" ht="32.5">
      <c r="G100" s="174"/>
    </row>
    <row r="101" spans="7:7" s="351" customFormat="1" ht="32.5">
      <c r="G101" s="174"/>
    </row>
    <row r="102" spans="7:7" s="351" customFormat="1" ht="32.5">
      <c r="G102" s="174"/>
    </row>
    <row r="103" spans="7:7" s="351" customFormat="1" ht="32.5">
      <c r="G103" s="174"/>
    </row>
    <row r="104" spans="7:7" s="351" customFormat="1" ht="32.5">
      <c r="G104" s="174"/>
    </row>
    <row r="105" spans="7:7" s="351" customFormat="1" ht="32.5">
      <c r="G105" s="174"/>
    </row>
  </sheetData>
  <mergeCells count="88">
    <mergeCell ref="B53:E53"/>
    <mergeCell ref="H53:I53"/>
    <mergeCell ref="B54:E54"/>
    <mergeCell ref="H54:I54"/>
    <mergeCell ref="B58:E58"/>
    <mergeCell ref="H58:I58"/>
    <mergeCell ref="B55:E55"/>
    <mergeCell ref="H55:I55"/>
    <mergeCell ref="B56:E56"/>
    <mergeCell ref="H56:I56"/>
    <mergeCell ref="B57:E57"/>
    <mergeCell ref="H57:I57"/>
    <mergeCell ref="B48:E48"/>
    <mergeCell ref="H48:I48"/>
    <mergeCell ref="C81:I81"/>
    <mergeCell ref="B75:C75"/>
    <mergeCell ref="B70:I70"/>
    <mergeCell ref="C71:I71"/>
    <mergeCell ref="C72:I72"/>
    <mergeCell ref="B73:I73"/>
    <mergeCell ref="B74:C74"/>
    <mergeCell ref="B78:I78"/>
    <mergeCell ref="C79:I79"/>
    <mergeCell ref="C80:I80"/>
    <mergeCell ref="D74:I74"/>
    <mergeCell ref="D75:I75"/>
    <mergeCell ref="B52:E52"/>
    <mergeCell ref="H52:I52"/>
    <mergeCell ref="H45:I45"/>
    <mergeCell ref="B46:E46"/>
    <mergeCell ref="H46:I46"/>
    <mergeCell ref="B47:E47"/>
    <mergeCell ref="H47:I47"/>
    <mergeCell ref="M1:N1"/>
    <mergeCell ref="O1:P1"/>
    <mergeCell ref="M2:N2"/>
    <mergeCell ref="O2:P2"/>
    <mergeCell ref="M3:N3"/>
    <mergeCell ref="O3:P3"/>
    <mergeCell ref="A40:E40"/>
    <mergeCell ref="H40:I40"/>
    <mergeCell ref="B36:C36"/>
    <mergeCell ref="H41:I41"/>
    <mergeCell ref="B51:E51"/>
    <mergeCell ref="H51:I51"/>
    <mergeCell ref="H49:I49"/>
    <mergeCell ref="B41:E41"/>
    <mergeCell ref="B49:E49"/>
    <mergeCell ref="B42:E42"/>
    <mergeCell ref="H42:I42"/>
    <mergeCell ref="B43:E43"/>
    <mergeCell ref="H43:I43"/>
    <mergeCell ref="B44:E44"/>
    <mergeCell ref="H44:I44"/>
    <mergeCell ref="B45:E45"/>
    <mergeCell ref="G5:L8"/>
    <mergeCell ref="B13:F13"/>
    <mergeCell ref="A34:C34"/>
    <mergeCell ref="A35:P35"/>
    <mergeCell ref="M36:P36"/>
    <mergeCell ref="M34:P34"/>
    <mergeCell ref="L11:P11"/>
    <mergeCell ref="D32:K32"/>
    <mergeCell ref="D8:F8"/>
    <mergeCell ref="H61:I61"/>
    <mergeCell ref="C76:J76"/>
    <mergeCell ref="B83:C83"/>
    <mergeCell ref="B84:C84"/>
    <mergeCell ref="L89:P91"/>
    <mergeCell ref="C86:I86"/>
    <mergeCell ref="C87:I87"/>
    <mergeCell ref="B88:E88"/>
    <mergeCell ref="B37:C37"/>
    <mergeCell ref="M37:P37"/>
    <mergeCell ref="B82:I82"/>
    <mergeCell ref="B59:E59"/>
    <mergeCell ref="H59:I59"/>
    <mergeCell ref="B60:E60"/>
    <mergeCell ref="H60:I60"/>
    <mergeCell ref="B65:E65"/>
    <mergeCell ref="H65:I65"/>
    <mergeCell ref="B62:E62"/>
    <mergeCell ref="H62:I62"/>
    <mergeCell ref="B63:E63"/>
    <mergeCell ref="H63:I63"/>
    <mergeCell ref="B64:E64"/>
    <mergeCell ref="H64:I64"/>
    <mergeCell ref="B61:E61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8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25"/>
  <sheetViews>
    <sheetView view="pageBreakPreview" topLeftCell="A22" zoomScale="40" zoomScaleNormal="40" zoomScaleSheetLayoutView="40" zoomScalePageLayoutView="13" workbookViewId="0">
      <selection activeCell="A15" sqref="A15:XFD15"/>
    </sheetView>
  </sheetViews>
  <sheetFormatPr defaultColWidth="9.1796875" defaultRowHeight="24"/>
  <cols>
    <col min="1" max="1" width="56.453125" style="121" customWidth="1"/>
    <col min="2" max="2" width="215.7265625" style="122" customWidth="1"/>
    <col min="3" max="3" width="94" style="122" hidden="1" customWidth="1"/>
    <col min="4" max="4" width="66.453125" style="122" hidden="1" customWidth="1"/>
    <col min="5" max="5" width="9.1796875" style="122" customWidth="1"/>
    <col min="6" max="16384" width="9.1796875" style="122"/>
  </cols>
  <sheetData>
    <row r="1" spans="1:9" s="112" customFormat="1" ht="64.150000000000006" customHeight="1">
      <c r="A1" s="110"/>
      <c r="B1" s="111"/>
      <c r="C1" s="111"/>
      <c r="D1" s="111"/>
    </row>
    <row r="2" spans="1:9" s="112" customFormat="1" ht="49.15" customHeight="1">
      <c r="A2" s="111" t="str">
        <f>'[19]1. CUTTING '!B6</f>
        <v xml:space="preserve">JOB NUMBER:  </v>
      </c>
      <c r="B2" s="111" t="str">
        <f>'1. CUTTING'!D6</f>
        <v>M29  SS25  S2751</v>
      </c>
      <c r="C2" s="111"/>
      <c r="D2" s="111"/>
    </row>
    <row r="3" spans="1:9" s="112" customFormat="1" ht="49.15" customHeight="1">
      <c r="A3" s="113" t="str">
        <f>'[19]1. CUTTING '!B7</f>
        <v xml:space="preserve">STYLE NUMBER: </v>
      </c>
      <c r="B3" s="113" t="str">
        <f>'1. CUTTING'!D7</f>
        <v>M29-JK01</v>
      </c>
      <c r="C3" s="113"/>
      <c r="D3" s="113"/>
    </row>
    <row r="4" spans="1:9" s="112" customFormat="1" ht="49.15" customHeight="1">
      <c r="A4" s="113" t="str">
        <f>'[19]1. CUTTING '!B8</f>
        <v xml:space="preserve">STYLE NAME : </v>
      </c>
      <c r="B4" s="111" t="str">
        <f>'1. CUTTING'!D8</f>
        <v>GAIP DROP SHELL JACKET</v>
      </c>
      <c r="C4" s="111"/>
      <c r="D4" s="111"/>
    </row>
    <row r="5" spans="1:9" s="112" customFormat="1" ht="76" customHeight="1">
      <c r="A5" s="114"/>
      <c r="B5" s="194" t="str">
        <f>'1. CUTTING'!A35</f>
        <v>BLACK</v>
      </c>
      <c r="C5" s="194" t="str">
        <f>'1. CUTTING'!D25</f>
        <v>BLACK</v>
      </c>
      <c r="D5" s="194" t="e">
        <f>'1. CUTTING'!#REF!</f>
        <v>#REF!</v>
      </c>
    </row>
    <row r="6" spans="1:9" s="116" customFormat="1" ht="41.5">
      <c r="A6" s="115" t="s">
        <v>102</v>
      </c>
      <c r="B6" s="218" t="str">
        <f t="shared" ref="B6:C6" si="0">B5</f>
        <v>BLACK</v>
      </c>
      <c r="C6" s="218" t="str">
        <f t="shared" si="0"/>
        <v>BLACK</v>
      </c>
      <c r="D6" s="218" t="e">
        <f t="shared" ref="D6" si="1">D5</f>
        <v>#REF!</v>
      </c>
    </row>
    <row r="7" spans="1:9" s="116" customFormat="1" ht="41.5">
      <c r="A7" s="117" t="s">
        <v>103</v>
      </c>
      <c r="B7" s="509" t="str">
        <f>'1. CUTTING'!L11</f>
        <v>NYLON RIP STOP</v>
      </c>
      <c r="C7" s="510"/>
      <c r="D7" s="510"/>
    </row>
    <row r="8" spans="1:9" s="116" customFormat="1" ht="327" customHeight="1">
      <c r="A8" s="118" t="str">
        <f>'1. CUTTING'!D36</f>
        <v>THÂN CHÍNH</v>
      </c>
      <c r="B8" s="181"/>
      <c r="C8" s="181"/>
      <c r="D8" s="181"/>
      <c r="I8" s="119"/>
    </row>
    <row r="9" spans="1:9" s="116" customFormat="1" ht="327" customHeight="1">
      <c r="A9" s="118" t="str">
        <f>'1. CUTTING'!D37</f>
        <v>PHỐI BÊN TRONG Ở TRÊN + PHỐI  THÂN TRƯỚC + PHỐI THÂN SAU + BAO TÚI</v>
      </c>
      <c r="B9" s="181"/>
      <c r="C9" s="181"/>
      <c r="D9" s="181"/>
      <c r="I9" s="119"/>
    </row>
    <row r="10" spans="1:9" s="116" customFormat="1" ht="44.25" customHeight="1">
      <c r="A10" s="115" t="str">
        <f>'1. CUTTING'!B41</f>
        <v>BĂNG GAI</v>
      </c>
      <c r="B10" s="230" t="str">
        <f>'1. CUTTING'!F41</f>
        <v>BLACK</v>
      </c>
      <c r="C10" s="230" t="e">
        <f>'1. CUTTING'!#REF!</f>
        <v>#REF!</v>
      </c>
      <c r="D10" s="230" t="e">
        <f>'1. CUTTING'!#REF!</f>
        <v>#REF!</v>
      </c>
    </row>
    <row r="11" spans="1:9" s="116" customFormat="1" ht="53.5">
      <c r="A11" s="118" t="s">
        <v>263</v>
      </c>
      <c r="B11" s="189"/>
      <c r="C11" s="189" t="e">
        <f>'1. CUTTING'!#REF!</f>
        <v>#REF!</v>
      </c>
      <c r="D11" s="189"/>
    </row>
    <row r="12" spans="1:9" s="116" customFormat="1" ht="81" customHeight="1">
      <c r="A12" s="115" t="str">
        <f>'1. CUTTING'!$B$42</f>
        <v>DÂY LUỒNTRÒN 6MM</v>
      </c>
      <c r="B12" s="511" t="str">
        <f>'1. CUTTING'!$F$42</f>
        <v>BLUE</v>
      </c>
      <c r="C12" s="512"/>
      <c r="D12" s="512"/>
    </row>
    <row r="13" spans="1:9" s="116" customFormat="1" ht="341.5" customHeight="1">
      <c r="A13" s="120" t="s">
        <v>262</v>
      </c>
      <c r="B13" s="513"/>
      <c r="C13" s="514"/>
      <c r="D13" s="514"/>
    </row>
    <row r="14" spans="1:9" s="116" customFormat="1" ht="41.5">
      <c r="A14" s="115" t="str">
        <f>'1. CUTTING'!B43</f>
        <v>MẮC CÁO</v>
      </c>
      <c r="B14" s="511"/>
      <c r="C14" s="512"/>
      <c r="D14" s="512"/>
    </row>
    <row r="15" spans="1:9" s="116" customFormat="1" ht="207.65" customHeight="1">
      <c r="A15" s="120" t="s">
        <v>262</v>
      </c>
      <c r="B15" s="513"/>
      <c r="C15" s="514"/>
      <c r="D15" s="514"/>
    </row>
    <row r="16" spans="1:9" s="116" customFormat="1" ht="41.5">
      <c r="A16" s="115" t="str">
        <f>'1. CUTTING'!B44</f>
        <v>NÚT CHẶN</v>
      </c>
      <c r="B16" s="511" t="str">
        <f>'1. CUTTING'!F44</f>
        <v>BLACK</v>
      </c>
      <c r="C16" s="512"/>
      <c r="D16" s="512"/>
    </row>
    <row r="17" spans="1:4" s="116" customFormat="1" ht="341.5" customHeight="1">
      <c r="A17" s="120" t="s">
        <v>262</v>
      </c>
      <c r="B17" s="513"/>
      <c r="C17" s="514"/>
      <c r="D17" s="514"/>
    </row>
    <row r="18" spans="1:4" s="116" customFormat="1" ht="41.5">
      <c r="A18" s="115" t="str">
        <f>'1. CUTTING'!B46</f>
        <v>NHÃN CHÍNH</v>
      </c>
      <c r="B18" s="511"/>
      <c r="C18" s="512"/>
      <c r="D18" s="512"/>
    </row>
    <row r="19" spans="1:4" s="116" customFormat="1" ht="341.5" customHeight="1">
      <c r="A19" s="120" t="s">
        <v>258</v>
      </c>
      <c r="B19" s="513"/>
      <c r="C19" s="514"/>
      <c r="D19" s="514"/>
    </row>
    <row r="20" spans="1:4" s="116" customFormat="1" ht="41.5">
      <c r="A20" s="115" t="str">
        <f>'1. CUTTING'!B47</f>
        <v>NHÃN SIZE</v>
      </c>
      <c r="B20" s="511"/>
      <c r="C20" s="512"/>
      <c r="D20" s="512"/>
    </row>
    <row r="21" spans="1:4" s="116" customFormat="1" ht="267.64999999999998" customHeight="1">
      <c r="A21" s="120" t="s">
        <v>259</v>
      </c>
      <c r="B21" s="513"/>
      <c r="C21" s="514"/>
      <c r="D21" s="514"/>
    </row>
    <row r="22" spans="1:4" s="116" customFormat="1" ht="41.5">
      <c r="A22" s="115" t="str">
        <f>'1. CUTTING'!B48</f>
        <v>NHÃN THÀNH PHẦN</v>
      </c>
      <c r="B22" s="511"/>
      <c r="C22" s="512"/>
      <c r="D22" s="512"/>
    </row>
    <row r="23" spans="1:4" s="116" customFormat="1" ht="252.65" customHeight="1">
      <c r="A23" s="120" t="s">
        <v>260</v>
      </c>
      <c r="B23" s="513"/>
      <c r="C23" s="514"/>
      <c r="D23" s="514"/>
    </row>
    <row r="24" spans="1:4" s="116" customFormat="1" ht="41.5">
      <c r="A24" s="115" t="str">
        <f>'1. CUTTING'!B49</f>
        <v xml:space="preserve">DÂY KÉO </v>
      </c>
      <c r="B24" s="511"/>
      <c r="C24" s="512"/>
      <c r="D24" s="512"/>
    </row>
    <row r="25" spans="1:4" s="116" customFormat="1" ht="341.5" customHeight="1">
      <c r="A25" s="120" t="s">
        <v>261</v>
      </c>
      <c r="B25" s="513"/>
      <c r="C25" s="514"/>
      <c r="D25" s="514"/>
    </row>
  </sheetData>
  <mergeCells count="15"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7:D7"/>
    <mergeCell ref="B12:D12"/>
    <mergeCell ref="B13:D13"/>
    <mergeCell ref="B14:D14"/>
    <mergeCell ref="B15:D15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5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3903A-C87B-4EE4-9F9A-9516362FDE59}">
  <sheetPr>
    <tabColor theme="4" tint="0.59999389629810485"/>
  </sheetPr>
  <dimension ref="A1:M405"/>
  <sheetViews>
    <sheetView view="pageBreakPreview" topLeftCell="A379" zoomScale="60" zoomScaleNormal="49" zoomScalePageLayoutView="90" workbookViewId="0">
      <selection activeCell="K75" sqref="K75"/>
    </sheetView>
  </sheetViews>
  <sheetFormatPr defaultColWidth="12.1796875" defaultRowHeight="15.5"/>
  <cols>
    <col min="1" max="3" width="28.81640625" style="357" customWidth="1"/>
    <col min="4" max="13" width="19.1796875" style="357" customWidth="1"/>
    <col min="14" max="16384" width="12.1796875" style="357"/>
  </cols>
  <sheetData>
    <row r="1" spans="1:13" ht="16" thickBot="1">
      <c r="A1" s="515"/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3" s="360" customFormat="1" ht="18.5">
      <c r="A2" s="358"/>
      <c r="B2" s="358"/>
      <c r="C2" s="359"/>
      <c r="D2" s="545" t="str">
        <f>'[20]M-COVER PAGE'!D2</f>
        <v>Factory</v>
      </c>
      <c r="E2" s="546"/>
      <c r="F2" s="547" t="str">
        <f>'[20]M-COVER PAGE'!F5</f>
        <v>BIG TECH RUNNER</v>
      </c>
      <c r="G2" s="548"/>
      <c r="H2" s="549"/>
      <c r="I2" s="550" t="str">
        <f>'[20]M-COVER PAGE'!I2</f>
        <v>Sample size</v>
      </c>
      <c r="J2" s="546"/>
      <c r="K2" s="547" t="str">
        <f>'[20]M-COVER PAGE'!K2</f>
        <v>M</v>
      </c>
      <c r="L2" s="548"/>
      <c r="M2" s="551"/>
    </row>
    <row r="3" spans="1:13" s="360" customFormat="1" ht="18.5">
      <c r="A3" s="358"/>
      <c r="B3" s="358"/>
      <c r="C3" s="359"/>
      <c r="D3" s="518" t="str">
        <f>'[20]M-COVER PAGE'!D3</f>
        <v xml:space="preserve">Style </v>
      </c>
      <c r="E3" s="519"/>
      <c r="F3" s="542" t="str">
        <f>'[20]M-COVER PAGE'!F3</f>
        <v>MSCHF</v>
      </c>
      <c r="G3" s="543"/>
      <c r="H3" s="544"/>
      <c r="I3" s="523" t="str">
        <f>'[20]M-COVER PAGE'!I3</f>
        <v xml:space="preserve">Size range </v>
      </c>
      <c r="J3" s="519"/>
      <c r="K3" s="536" t="str">
        <f>'[20]M-COVER PAGE'!K3</f>
        <v>XS - XL</v>
      </c>
      <c r="L3" s="537"/>
      <c r="M3" s="539"/>
    </row>
    <row r="4" spans="1:13" s="360" customFormat="1" ht="18.5">
      <c r="A4" s="358"/>
      <c r="B4" s="358"/>
      <c r="C4" s="359"/>
      <c r="D4" s="518" t="str">
        <f>'[20]M-COVER PAGE'!D4</f>
        <v>Description</v>
      </c>
      <c r="E4" s="519"/>
      <c r="F4" s="536" t="str">
        <f>'[20]M-COVER PAGE'!F4</f>
        <v>GAIP DROP SHELL JACKET</v>
      </c>
      <c r="G4" s="537"/>
      <c r="H4" s="538"/>
      <c r="I4" s="523">
        <f>'[20]M-COVER PAGE'!I4</f>
        <v>0</v>
      </c>
      <c r="J4" s="519"/>
      <c r="K4" s="536">
        <f>'[20]M-COVER PAGE'!K4</f>
        <v>0</v>
      </c>
      <c r="L4" s="537"/>
      <c r="M4" s="539"/>
    </row>
    <row r="5" spans="1:13" s="360" customFormat="1" ht="18.5">
      <c r="A5" s="358"/>
      <c r="B5" s="358"/>
      <c r="C5" s="361"/>
      <c r="D5" s="540" t="str">
        <f>'[20]M-COVER PAGE'!D5</f>
        <v>Season</v>
      </c>
      <c r="E5" s="541"/>
      <c r="F5" s="536" t="str">
        <f>'[20]M-COVER PAGE'!F5</f>
        <v>BIG TECH RUNNER</v>
      </c>
      <c r="G5" s="537"/>
      <c r="H5" s="538"/>
      <c r="I5" s="523" t="str">
        <f>'[20]M-COVER PAGE'!I5</f>
        <v>Sample due date</v>
      </c>
      <c r="J5" s="519"/>
      <c r="K5" s="536">
        <f>'[20]M-COVER PAGE'!K5</f>
        <v>0</v>
      </c>
      <c r="L5" s="537"/>
      <c r="M5" s="539"/>
    </row>
    <row r="6" spans="1:13" s="360" customFormat="1" ht="18.5">
      <c r="A6" s="358"/>
      <c r="B6" s="358"/>
      <c r="C6" s="359"/>
      <c r="D6" s="518" t="str">
        <f>'[20]M-COVER PAGE'!D6</f>
        <v>Date created</v>
      </c>
      <c r="E6" s="519"/>
      <c r="F6" s="520">
        <f>'[20]M-COVER PAGE'!F6</f>
        <v>45368</v>
      </c>
      <c r="G6" s="521"/>
      <c r="H6" s="522"/>
      <c r="I6" s="523" t="str">
        <f>'[20]M-COVER PAGE'!I6</f>
        <v>Reference style</v>
      </c>
      <c r="J6" s="519"/>
      <c r="K6" s="524">
        <f>'[20]M-COVER PAGE'!K6</f>
        <v>0</v>
      </c>
      <c r="L6" s="525"/>
      <c r="M6" s="526"/>
    </row>
    <row r="7" spans="1:13" s="360" customFormat="1" ht="19" thickBot="1">
      <c r="A7" s="358"/>
      <c r="B7" s="358"/>
      <c r="C7" s="359"/>
      <c r="D7" s="527" t="str">
        <f>'[20]M-COVER PAGE'!D7</f>
        <v>Date revised</v>
      </c>
      <c r="E7" s="528"/>
      <c r="F7" s="529" t="str">
        <f>'[20]M-COVER PAGE'!F7</f>
        <v>5/14/2024, 5/23/24</v>
      </c>
      <c r="G7" s="530"/>
      <c r="H7" s="531"/>
      <c r="I7" s="532" t="str">
        <f>'[20]M-COVER PAGE'!I7</f>
        <v>STATUS</v>
      </c>
      <c r="J7" s="528"/>
      <c r="K7" s="533" t="str">
        <f>'[20]M-COVER PAGE'!K7</f>
        <v>SUBMIT PROTO</v>
      </c>
      <c r="L7" s="534"/>
      <c r="M7" s="535"/>
    </row>
    <row r="8" spans="1:13" ht="9" customHeight="1">
      <c r="A8" s="515"/>
      <c r="B8" s="515"/>
      <c r="C8" s="515"/>
      <c r="D8" s="516"/>
      <c r="E8" s="516"/>
      <c r="F8" s="516"/>
      <c r="G8" s="516"/>
      <c r="H8" s="516"/>
      <c r="I8" s="516"/>
      <c r="J8" s="516"/>
      <c r="K8" s="516"/>
      <c r="L8" s="516"/>
      <c r="M8" s="516"/>
    </row>
    <row r="9" spans="1:13" ht="24" thickBot="1">
      <c r="A9" s="517" t="s">
        <v>368</v>
      </c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</row>
    <row r="10" spans="1:13" s="365" customFormat="1" ht="20.25" customHeight="1">
      <c r="A10" s="362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4"/>
    </row>
    <row r="11" spans="1:13" ht="20.25" customHeight="1">
      <c r="A11" s="366"/>
      <c r="B11" s="367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8"/>
    </row>
    <row r="12" spans="1:13" ht="20.25" customHeight="1">
      <c r="A12" s="366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8"/>
    </row>
    <row r="13" spans="1:13" ht="20.25" customHeight="1">
      <c r="A13" s="366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8"/>
    </row>
    <row r="14" spans="1:13" ht="20.25" customHeight="1">
      <c r="A14" s="366"/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7"/>
      <c r="M14" s="368"/>
    </row>
    <row r="15" spans="1:13" ht="20.25" customHeight="1">
      <c r="A15" s="366"/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8"/>
    </row>
    <row r="16" spans="1:13" ht="20.25" customHeight="1">
      <c r="A16" s="366"/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8"/>
    </row>
    <row r="17" spans="1:13" ht="20.25" customHeight="1">
      <c r="A17" s="366"/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8"/>
    </row>
    <row r="18" spans="1:13" ht="20.25" customHeight="1">
      <c r="A18" s="366"/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8"/>
    </row>
    <row r="19" spans="1:13" ht="20.25" customHeight="1">
      <c r="A19" s="366"/>
      <c r="B19" s="367"/>
      <c r="C19" s="367"/>
      <c r="D19" s="367"/>
      <c r="E19" s="367"/>
      <c r="F19" s="367"/>
      <c r="G19" s="367"/>
      <c r="H19" s="367"/>
      <c r="I19" s="367"/>
      <c r="J19" s="367"/>
      <c r="K19" s="367"/>
      <c r="L19" s="367"/>
      <c r="M19" s="368"/>
    </row>
    <row r="20" spans="1:13" ht="20.25" customHeight="1">
      <c r="A20" s="366"/>
      <c r="B20" s="367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8"/>
    </row>
    <row r="21" spans="1:13" ht="20.25" customHeight="1">
      <c r="A21" s="366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8"/>
    </row>
    <row r="22" spans="1:13" ht="20.25" customHeight="1">
      <c r="A22" s="366"/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8"/>
    </row>
    <row r="23" spans="1:13" ht="20.25" customHeight="1">
      <c r="A23" s="366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8"/>
    </row>
    <row r="24" spans="1:13" ht="20.25" customHeight="1">
      <c r="A24" s="366"/>
      <c r="B24" s="367"/>
      <c r="C24" s="367"/>
      <c r="D24" s="367"/>
      <c r="E24" s="367"/>
      <c r="F24" s="367"/>
      <c r="G24" s="367"/>
      <c r="H24" s="367"/>
      <c r="I24" s="367"/>
      <c r="J24" s="367"/>
      <c r="K24" s="367"/>
      <c r="L24" s="367"/>
      <c r="M24" s="368"/>
    </row>
    <row r="25" spans="1:13" ht="20.25" customHeight="1">
      <c r="A25" s="366"/>
      <c r="B25" s="367"/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8"/>
    </row>
    <row r="26" spans="1:13" ht="20.25" customHeight="1">
      <c r="A26" s="366"/>
      <c r="B26" s="367"/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8"/>
    </row>
    <row r="27" spans="1:13" ht="20.25" customHeight="1">
      <c r="A27" s="366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8"/>
    </row>
    <row r="28" spans="1:13" ht="20.2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8"/>
    </row>
    <row r="29" spans="1:13" ht="20.25" customHeight="1">
      <c r="A29" s="366"/>
      <c r="B29" s="367"/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8"/>
    </row>
    <row r="30" spans="1:13" ht="20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8"/>
    </row>
    <row r="31" spans="1:13" ht="20.25" customHeight="1">
      <c r="A31" s="366"/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8"/>
    </row>
    <row r="32" spans="1:13" ht="20.25" customHeight="1">
      <c r="A32" s="366"/>
      <c r="B32" s="367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8"/>
    </row>
    <row r="33" spans="1:13" ht="20.25" customHeight="1">
      <c r="A33" s="366"/>
      <c r="B33" s="367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8"/>
    </row>
    <row r="34" spans="1:13" ht="20.25" customHeight="1">
      <c r="A34" s="366"/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8"/>
    </row>
    <row r="35" spans="1:13" ht="20.25" customHeight="1">
      <c r="A35" s="366"/>
      <c r="B35" s="367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8"/>
    </row>
    <row r="36" spans="1:13" ht="20.25" customHeight="1">
      <c r="A36" s="366"/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8"/>
    </row>
    <row r="37" spans="1:13" ht="20.25" customHeight="1">
      <c r="A37" s="366"/>
      <c r="B37" s="367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8"/>
    </row>
    <row r="38" spans="1:13" ht="20.25" customHeight="1">
      <c r="A38" s="366"/>
      <c r="B38" s="367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8"/>
    </row>
    <row r="39" spans="1:13" ht="20.25" customHeight="1">
      <c r="A39" s="366"/>
      <c r="B39" s="367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8"/>
    </row>
    <row r="40" spans="1:13" ht="20.25" customHeight="1">
      <c r="A40" s="366"/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8"/>
    </row>
    <row r="41" spans="1:13" ht="20.25" customHeight="1">
      <c r="A41" s="366"/>
      <c r="B41" s="367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8"/>
    </row>
    <row r="42" spans="1:13" ht="20.25" customHeight="1">
      <c r="A42" s="366"/>
      <c r="B42" s="367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8"/>
    </row>
    <row r="43" spans="1:13" ht="20.25" customHeight="1">
      <c r="A43" s="366"/>
      <c r="B43" s="367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8"/>
    </row>
    <row r="44" spans="1:13" ht="20.25" customHeight="1">
      <c r="A44" s="366"/>
      <c r="B44" s="367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8"/>
    </row>
    <row r="45" spans="1:13" ht="20.25" customHeight="1">
      <c r="A45" s="366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8"/>
    </row>
    <row r="46" spans="1:13" ht="20.25" customHeight="1">
      <c r="A46" s="366"/>
      <c r="B46" s="367"/>
      <c r="C46" s="367"/>
      <c r="D46" s="367"/>
      <c r="E46" s="367"/>
      <c r="F46" s="367"/>
      <c r="G46" s="367"/>
      <c r="H46" s="367"/>
      <c r="I46" s="367"/>
      <c r="J46" s="367"/>
      <c r="K46" s="367"/>
      <c r="L46" s="367"/>
      <c r="M46" s="368"/>
    </row>
    <row r="47" spans="1:13" ht="20.25" customHeight="1">
      <c r="A47" s="366"/>
      <c r="B47" s="367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8"/>
    </row>
    <row r="48" spans="1:13" ht="20.25" customHeight="1">
      <c r="A48" s="366"/>
      <c r="B48" s="367"/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8"/>
    </row>
    <row r="49" spans="1:13" ht="20.25" customHeight="1">
      <c r="A49" s="366"/>
      <c r="B49" s="367"/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8"/>
    </row>
    <row r="50" spans="1:13" ht="20.25" customHeight="1">
      <c r="A50" s="366"/>
      <c r="B50" s="367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8"/>
    </row>
    <row r="51" spans="1:13" ht="20.25" customHeight="1">
      <c r="A51" s="366"/>
      <c r="B51" s="367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8"/>
    </row>
    <row r="52" spans="1:13" ht="20.25" customHeight="1">
      <c r="A52" s="366"/>
      <c r="B52" s="367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8"/>
    </row>
    <row r="53" spans="1:13" ht="20.25" customHeight="1">
      <c r="A53" s="366"/>
      <c r="B53" s="367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8"/>
    </row>
    <row r="54" spans="1:13" ht="20.25" customHeight="1">
      <c r="A54" s="366"/>
      <c r="B54" s="367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8"/>
    </row>
    <row r="55" spans="1:13" ht="20.25" customHeight="1">
      <c r="A55" s="366"/>
      <c r="B55" s="367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8"/>
    </row>
    <row r="56" spans="1:13" ht="20.25" customHeight="1">
      <c r="A56" s="366"/>
      <c r="B56" s="367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8"/>
    </row>
    <row r="57" spans="1:13" ht="20.25" customHeight="1">
      <c r="A57" s="366"/>
      <c r="B57" s="367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8"/>
    </row>
    <row r="58" spans="1:13" ht="20.25" customHeight="1">
      <c r="A58" s="366"/>
      <c r="B58" s="367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8"/>
    </row>
    <row r="59" spans="1:13" ht="20.25" customHeight="1">
      <c r="A59" s="366"/>
      <c r="B59" s="367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8"/>
    </row>
    <row r="60" spans="1:13" ht="20.25" customHeight="1">
      <c r="A60" s="366"/>
      <c r="B60" s="367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8"/>
    </row>
    <row r="61" spans="1:13" ht="20.25" customHeight="1">
      <c r="A61" s="366"/>
      <c r="B61" s="367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8"/>
    </row>
    <row r="62" spans="1:13" ht="20.25" customHeight="1">
      <c r="A62" s="366"/>
      <c r="B62" s="367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8"/>
    </row>
    <row r="63" spans="1:13" ht="20.25" customHeight="1">
      <c r="A63" s="366"/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8"/>
    </row>
    <row r="64" spans="1:13" ht="20.25" customHeight="1">
      <c r="A64" s="366"/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8"/>
    </row>
    <row r="65" spans="1:13" ht="20.25" customHeight="1">
      <c r="A65" s="366"/>
      <c r="B65" s="367"/>
      <c r="C65" s="367"/>
      <c r="D65" s="367"/>
      <c r="E65" s="367"/>
      <c r="F65" s="367"/>
      <c r="G65" s="367"/>
      <c r="H65" s="367"/>
      <c r="I65" s="367"/>
      <c r="J65" s="367"/>
      <c r="K65" s="367"/>
      <c r="L65" s="367"/>
      <c r="M65" s="368"/>
    </row>
    <row r="66" spans="1:13" ht="20.25" customHeight="1">
      <c r="A66" s="366"/>
      <c r="B66" s="367"/>
      <c r="C66" s="367"/>
      <c r="D66" s="367"/>
      <c r="E66" s="367"/>
      <c r="F66" s="367"/>
      <c r="G66" s="367"/>
      <c r="H66" s="367"/>
      <c r="I66" s="367"/>
      <c r="J66" s="367"/>
      <c r="K66" s="367"/>
      <c r="L66" s="367"/>
      <c r="M66" s="368"/>
    </row>
    <row r="67" spans="1:13" ht="20.25" customHeight="1">
      <c r="A67" s="366"/>
      <c r="B67" s="367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8"/>
    </row>
    <row r="68" spans="1:13" ht="20.25" customHeight="1">
      <c r="A68" s="366"/>
      <c r="B68" s="367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8"/>
    </row>
    <row r="69" spans="1:13" ht="20.25" customHeight="1">
      <c r="A69" s="366"/>
      <c r="B69" s="367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8"/>
    </row>
    <row r="70" spans="1:13" ht="20.25" customHeight="1">
      <c r="A70" s="366"/>
      <c r="B70" s="367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8"/>
    </row>
    <row r="71" spans="1:13" ht="20.25" customHeight="1">
      <c r="A71" s="366"/>
      <c r="B71" s="367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8"/>
    </row>
    <row r="72" spans="1:13" ht="20.25" customHeight="1">
      <c r="A72" s="366"/>
      <c r="B72" s="367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8"/>
    </row>
    <row r="73" spans="1:13" ht="20.25" customHeight="1">
      <c r="A73" s="366"/>
      <c r="B73" s="367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8"/>
    </row>
    <row r="74" spans="1:13" ht="20.25" customHeight="1">
      <c r="A74" s="366"/>
      <c r="B74" s="367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8"/>
    </row>
    <row r="75" spans="1:13" ht="20.25" customHeight="1">
      <c r="A75" s="366"/>
      <c r="B75" s="367"/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8"/>
    </row>
    <row r="76" spans="1:13" ht="20.25" customHeight="1">
      <c r="A76" s="366"/>
      <c r="B76" s="367"/>
      <c r="C76" s="367"/>
      <c r="D76" s="367"/>
      <c r="E76" s="367"/>
      <c r="F76" s="367"/>
      <c r="G76" s="367"/>
      <c r="H76" s="367"/>
      <c r="I76" s="367"/>
      <c r="J76" s="367"/>
      <c r="K76" s="367"/>
      <c r="M76" s="368"/>
    </row>
    <row r="77" spans="1:13" ht="20.25" customHeight="1">
      <c r="A77" s="366"/>
      <c r="B77" s="367"/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8"/>
    </row>
    <row r="78" spans="1:13" ht="20.25" customHeight="1">
      <c r="A78" s="366"/>
      <c r="B78" s="367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8"/>
    </row>
    <row r="79" spans="1:13" ht="20.25" customHeight="1">
      <c r="A79" s="366"/>
      <c r="B79" s="367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8"/>
    </row>
    <row r="80" spans="1:13" ht="20.25" customHeight="1">
      <c r="A80" s="366"/>
      <c r="B80" s="367"/>
      <c r="C80" s="367"/>
      <c r="D80" s="367"/>
      <c r="E80" s="367"/>
      <c r="F80" s="367"/>
      <c r="G80" s="367"/>
      <c r="H80" s="367"/>
      <c r="I80" s="367"/>
      <c r="J80" s="367"/>
      <c r="K80" s="367"/>
      <c r="L80" s="367"/>
      <c r="M80" s="368"/>
    </row>
    <row r="81" spans="1:13" ht="20.25" customHeight="1">
      <c r="A81" s="366"/>
      <c r="B81" s="367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8"/>
    </row>
    <row r="82" spans="1:13" ht="20.25" customHeight="1">
      <c r="A82" s="366"/>
      <c r="B82" s="367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8"/>
    </row>
    <row r="83" spans="1:13" ht="20.25" customHeight="1">
      <c r="A83" s="366"/>
      <c r="B83" s="367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8"/>
    </row>
    <row r="84" spans="1:13" ht="20.25" customHeight="1">
      <c r="A84" s="366"/>
      <c r="B84" s="367"/>
      <c r="C84" s="367"/>
      <c r="D84" s="367"/>
      <c r="E84" s="367"/>
      <c r="F84" s="367"/>
      <c r="G84" s="367"/>
      <c r="H84" s="367"/>
      <c r="I84" s="367"/>
      <c r="J84" s="367"/>
      <c r="K84" s="367"/>
      <c r="L84" s="367"/>
      <c r="M84" s="368"/>
    </row>
    <row r="85" spans="1:13" ht="20.25" customHeight="1">
      <c r="A85" s="366"/>
      <c r="B85" s="367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8"/>
    </row>
    <row r="86" spans="1:13" ht="20.25" customHeight="1">
      <c r="A86" s="366"/>
      <c r="B86" s="367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8"/>
    </row>
    <row r="87" spans="1:13" ht="20.25" customHeight="1">
      <c r="A87" s="366"/>
      <c r="B87" s="367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8"/>
    </row>
    <row r="88" spans="1:13" ht="20.25" customHeight="1">
      <c r="A88" s="366"/>
      <c r="B88" s="367"/>
      <c r="C88" s="367"/>
      <c r="D88" s="367"/>
      <c r="E88" s="367"/>
      <c r="F88" s="367"/>
      <c r="G88" s="367"/>
      <c r="H88" s="367"/>
      <c r="I88" s="367"/>
      <c r="J88" s="367"/>
      <c r="K88" s="367"/>
      <c r="L88" s="367"/>
      <c r="M88" s="368"/>
    </row>
    <row r="89" spans="1:13" ht="20.25" customHeight="1">
      <c r="A89" s="366"/>
      <c r="B89" s="367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8"/>
    </row>
    <row r="90" spans="1:13" ht="20.25" customHeight="1">
      <c r="A90" s="366"/>
      <c r="B90" s="367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8"/>
    </row>
    <row r="91" spans="1:13" ht="20.25" customHeight="1">
      <c r="A91" s="366"/>
      <c r="B91" s="367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8"/>
    </row>
    <row r="92" spans="1:13" ht="20.25" customHeight="1">
      <c r="A92" s="366"/>
      <c r="B92" s="367"/>
      <c r="C92" s="367"/>
      <c r="D92" s="367"/>
      <c r="E92" s="367"/>
      <c r="F92" s="367"/>
      <c r="G92" s="367"/>
      <c r="H92" s="367"/>
      <c r="I92" s="367"/>
      <c r="J92" s="367"/>
      <c r="K92" s="367"/>
      <c r="L92" s="367"/>
      <c r="M92" s="368"/>
    </row>
    <row r="93" spans="1:13" ht="20.25" customHeight="1">
      <c r="A93" s="366"/>
      <c r="B93" s="367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8"/>
    </row>
    <row r="94" spans="1:13" ht="20.25" customHeight="1">
      <c r="A94" s="366"/>
      <c r="B94" s="367"/>
      <c r="C94" s="367"/>
      <c r="D94" s="367"/>
      <c r="E94" s="367"/>
      <c r="F94" s="367"/>
      <c r="G94" s="367"/>
      <c r="H94" s="367"/>
      <c r="I94" s="367"/>
      <c r="J94" s="367"/>
      <c r="K94" s="367"/>
      <c r="L94" s="367"/>
      <c r="M94" s="368"/>
    </row>
    <row r="95" spans="1:13" ht="20.25" customHeight="1">
      <c r="A95" s="366"/>
      <c r="B95" s="367"/>
      <c r="C95" s="367"/>
      <c r="D95" s="367"/>
      <c r="E95" s="367"/>
      <c r="F95" s="367"/>
      <c r="G95" s="367"/>
      <c r="H95" s="367"/>
      <c r="I95" s="367"/>
      <c r="J95" s="367"/>
      <c r="K95" s="367"/>
      <c r="L95" s="367"/>
      <c r="M95" s="368"/>
    </row>
    <row r="96" spans="1:13" ht="20.25" customHeight="1">
      <c r="A96" s="366"/>
      <c r="B96" s="367"/>
      <c r="C96" s="367"/>
      <c r="D96" s="367"/>
      <c r="E96" s="367"/>
      <c r="F96" s="367"/>
      <c r="G96" s="367"/>
      <c r="H96" s="367"/>
      <c r="I96" s="367"/>
      <c r="J96" s="367"/>
      <c r="K96" s="367"/>
      <c r="L96" s="367"/>
      <c r="M96" s="368"/>
    </row>
    <row r="97" spans="1:13" ht="20.25" customHeight="1">
      <c r="A97" s="366"/>
      <c r="B97" s="367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8"/>
    </row>
    <row r="98" spans="1:13" ht="20.25" customHeight="1">
      <c r="A98" s="366"/>
      <c r="B98" s="367"/>
      <c r="C98" s="367"/>
      <c r="D98" s="367"/>
      <c r="E98" s="367"/>
      <c r="F98" s="367"/>
      <c r="G98" s="367"/>
      <c r="H98" s="367"/>
      <c r="I98" s="367"/>
      <c r="J98" s="367"/>
      <c r="K98" s="367"/>
      <c r="L98" s="367"/>
      <c r="M98" s="368"/>
    </row>
    <row r="99" spans="1:13" ht="20.25" customHeight="1">
      <c r="A99" s="366"/>
      <c r="B99" s="367"/>
      <c r="C99" s="367"/>
      <c r="D99" s="367"/>
      <c r="E99" s="367"/>
      <c r="F99" s="367"/>
      <c r="G99" s="367"/>
      <c r="H99" s="367"/>
      <c r="I99" s="367"/>
      <c r="J99" s="367"/>
      <c r="K99" s="367"/>
      <c r="L99" s="367"/>
      <c r="M99" s="368"/>
    </row>
    <row r="100" spans="1:13" ht="20.25" customHeight="1">
      <c r="A100" s="366"/>
      <c r="B100" s="367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8"/>
    </row>
    <row r="101" spans="1:13" ht="20.25" customHeight="1">
      <c r="A101" s="366"/>
      <c r="B101" s="367"/>
      <c r="C101" s="367"/>
      <c r="D101" s="367"/>
      <c r="E101" s="367"/>
      <c r="F101" s="367"/>
      <c r="G101" s="367"/>
      <c r="H101" s="367"/>
      <c r="I101" s="367"/>
      <c r="J101" s="367"/>
      <c r="K101" s="367"/>
      <c r="L101" s="367"/>
      <c r="M101" s="368"/>
    </row>
    <row r="102" spans="1:13" ht="20.25" customHeight="1">
      <c r="A102" s="366"/>
      <c r="B102" s="367"/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8"/>
    </row>
    <row r="103" spans="1:13" ht="20.25" customHeight="1">
      <c r="A103" s="366"/>
      <c r="B103" s="367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8"/>
    </row>
    <row r="104" spans="1:13" ht="20.25" customHeight="1">
      <c r="A104" s="366"/>
      <c r="B104" s="367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8"/>
    </row>
    <row r="105" spans="1:13" ht="20.25" customHeight="1">
      <c r="A105" s="366"/>
      <c r="B105" s="367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  <c r="M105" s="368"/>
    </row>
    <row r="106" spans="1:13" ht="20.25" customHeight="1">
      <c r="A106" s="366"/>
      <c r="B106" s="367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  <c r="M106" s="368"/>
    </row>
    <row r="107" spans="1:13" ht="20.25" customHeight="1">
      <c r="A107" s="366"/>
      <c r="B107" s="367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8"/>
    </row>
    <row r="108" spans="1:13" ht="20.25" customHeight="1">
      <c r="A108" s="366"/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8"/>
    </row>
    <row r="109" spans="1:13" ht="20.25" customHeight="1">
      <c r="A109" s="366"/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8"/>
    </row>
    <row r="110" spans="1:13" ht="20.25" customHeight="1">
      <c r="A110" s="366"/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8"/>
    </row>
    <row r="111" spans="1:13" ht="20.25" customHeight="1">
      <c r="A111" s="366"/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8"/>
    </row>
    <row r="112" spans="1:13" ht="20.25" customHeight="1">
      <c r="A112" s="366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8"/>
    </row>
    <row r="113" spans="1:13" ht="20.25" customHeight="1">
      <c r="A113" s="366"/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8"/>
    </row>
    <row r="114" spans="1:13" ht="20.25" customHeight="1">
      <c r="A114" s="366"/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8"/>
    </row>
    <row r="115" spans="1:13" ht="20.25" customHeight="1">
      <c r="A115" s="366"/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8"/>
    </row>
    <row r="116" spans="1:13" ht="20.25" customHeight="1">
      <c r="A116" s="366"/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8"/>
    </row>
    <row r="117" spans="1:13" ht="20.25" customHeight="1">
      <c r="A117" s="366"/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8"/>
    </row>
    <row r="118" spans="1:13" ht="20.25" customHeight="1">
      <c r="A118" s="366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8"/>
    </row>
    <row r="119" spans="1:13" ht="20.25" customHeight="1">
      <c r="A119" s="366"/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8"/>
    </row>
    <row r="120" spans="1:13" ht="20.25" customHeight="1">
      <c r="A120" s="366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8"/>
    </row>
    <row r="121" spans="1:13" ht="20.25" customHeight="1">
      <c r="A121" s="366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8"/>
    </row>
    <row r="122" spans="1:13" ht="20.25" customHeight="1">
      <c r="A122" s="366"/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8"/>
    </row>
    <row r="123" spans="1:13" ht="20.25" customHeight="1">
      <c r="A123" s="366"/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8"/>
    </row>
    <row r="124" spans="1:13" ht="20.25" customHeight="1">
      <c r="A124" s="366"/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8"/>
    </row>
    <row r="125" spans="1:13" ht="20.25" customHeight="1">
      <c r="A125" s="366"/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8"/>
    </row>
    <row r="126" spans="1:13" ht="20.25" customHeight="1">
      <c r="A126" s="366"/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8"/>
    </row>
    <row r="127" spans="1:13" ht="20.25" customHeight="1">
      <c r="A127" s="366"/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8"/>
    </row>
    <row r="128" spans="1:13" ht="20.25" customHeight="1">
      <c r="A128" s="366"/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8"/>
    </row>
    <row r="129" spans="1:13" ht="20.25" customHeight="1">
      <c r="A129" s="366"/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8"/>
    </row>
    <row r="130" spans="1:13" ht="20.25" customHeight="1">
      <c r="A130" s="366"/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8"/>
    </row>
    <row r="131" spans="1:13" ht="20.25" customHeight="1">
      <c r="A131" s="366"/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8"/>
    </row>
    <row r="132" spans="1:13" ht="20.25" customHeight="1">
      <c r="A132" s="366"/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8"/>
    </row>
    <row r="133" spans="1:13" ht="20.25" customHeight="1">
      <c r="A133" s="366"/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8"/>
    </row>
    <row r="134" spans="1:13" ht="20.25" customHeight="1">
      <c r="A134" s="366"/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8"/>
    </row>
    <row r="135" spans="1:13" ht="20.25" customHeight="1">
      <c r="A135" s="366"/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8"/>
    </row>
    <row r="136" spans="1:13" ht="20.25" customHeight="1">
      <c r="A136" s="366"/>
      <c r="B136" s="367"/>
      <c r="C136" s="367"/>
      <c r="D136" s="367"/>
      <c r="E136" s="367"/>
      <c r="F136" s="367"/>
      <c r="G136" s="367"/>
      <c r="H136" s="367"/>
      <c r="I136" s="367"/>
      <c r="K136" s="367"/>
      <c r="L136" s="367"/>
      <c r="M136" s="368"/>
    </row>
    <row r="137" spans="1:13" ht="20.25" customHeight="1">
      <c r="A137" s="366"/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8"/>
    </row>
    <row r="138" spans="1:13" ht="20.25" customHeight="1">
      <c r="A138" s="366"/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8"/>
    </row>
    <row r="139" spans="1:13" ht="20.25" customHeight="1">
      <c r="A139" s="366"/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8"/>
    </row>
    <row r="140" spans="1:13" ht="20.25" customHeight="1">
      <c r="A140" s="366"/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8"/>
    </row>
    <row r="141" spans="1:13" ht="20.25" customHeight="1">
      <c r="A141" s="366"/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8"/>
    </row>
    <row r="142" spans="1:13" ht="20.25" customHeight="1">
      <c r="A142" s="366"/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8"/>
    </row>
    <row r="143" spans="1:13" ht="20.25" customHeight="1">
      <c r="A143" s="366"/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8"/>
    </row>
    <row r="144" spans="1:13" ht="20.25" customHeight="1">
      <c r="A144" s="366"/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8"/>
    </row>
    <row r="145" spans="1:13" ht="20.25" customHeight="1">
      <c r="A145" s="366"/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8"/>
    </row>
    <row r="146" spans="1:13" ht="20.25" customHeight="1">
      <c r="A146" s="366"/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8"/>
    </row>
    <row r="147" spans="1:13" ht="20.25" customHeight="1">
      <c r="A147" s="366"/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8"/>
    </row>
    <row r="148" spans="1:13" ht="20.25" customHeight="1">
      <c r="A148" s="366"/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8"/>
    </row>
    <row r="149" spans="1:13" ht="20.25" customHeight="1">
      <c r="A149" s="366"/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8"/>
    </row>
    <row r="150" spans="1:13" ht="20.25" customHeight="1">
      <c r="A150" s="366"/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8"/>
    </row>
    <row r="151" spans="1:13" ht="20.25" customHeight="1">
      <c r="A151" s="366"/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8"/>
    </row>
    <row r="152" spans="1:13" ht="20.25" customHeight="1">
      <c r="A152" s="366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8"/>
    </row>
    <row r="153" spans="1:13" ht="20.25" customHeight="1">
      <c r="A153" s="366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8"/>
    </row>
    <row r="154" spans="1:13" ht="20.25" customHeight="1">
      <c r="A154" s="366"/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8"/>
    </row>
    <row r="155" spans="1:13" ht="20.25" customHeight="1">
      <c r="A155" s="366"/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8"/>
    </row>
    <row r="156" spans="1:13" ht="20.25" customHeight="1">
      <c r="A156" s="366"/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8"/>
    </row>
    <row r="157" spans="1:13" ht="20.25" customHeight="1">
      <c r="A157" s="366"/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8"/>
    </row>
    <row r="158" spans="1:13" ht="20.25" customHeight="1">
      <c r="A158" s="366"/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8"/>
    </row>
    <row r="159" spans="1:13" ht="20.25" customHeight="1">
      <c r="A159" s="366"/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8"/>
    </row>
    <row r="160" spans="1:13" ht="20.25" customHeight="1">
      <c r="A160" s="366"/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8"/>
    </row>
    <row r="161" spans="1:13" ht="20.25" customHeight="1">
      <c r="A161" s="366"/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8"/>
    </row>
    <row r="162" spans="1:13" ht="20.25" customHeight="1">
      <c r="A162" s="366"/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8"/>
    </row>
    <row r="163" spans="1:13" ht="20.25" customHeight="1">
      <c r="A163" s="366"/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8"/>
    </row>
    <row r="164" spans="1:13" ht="20.25" customHeight="1">
      <c r="A164" s="366"/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8"/>
    </row>
    <row r="165" spans="1:13" ht="20.25" customHeight="1">
      <c r="A165" s="366"/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8"/>
    </row>
    <row r="166" spans="1:13" ht="20.25" customHeight="1">
      <c r="A166" s="366"/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8"/>
    </row>
    <row r="167" spans="1:13" ht="20.25" customHeight="1">
      <c r="A167" s="366"/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8"/>
    </row>
    <row r="168" spans="1:13" ht="20.25" customHeight="1">
      <c r="A168" s="366"/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8"/>
    </row>
    <row r="169" spans="1:13" ht="20.25" customHeight="1">
      <c r="A169" s="366"/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8"/>
    </row>
    <row r="170" spans="1:13" ht="20.25" customHeight="1">
      <c r="A170" s="366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8"/>
    </row>
    <row r="171" spans="1:13" ht="20.25" customHeight="1">
      <c r="A171" s="366"/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8"/>
    </row>
    <row r="172" spans="1:13" ht="20.25" customHeight="1">
      <c r="A172" s="366"/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8"/>
    </row>
    <row r="173" spans="1:13" ht="20.25" customHeight="1">
      <c r="A173" s="366"/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8"/>
    </row>
    <row r="174" spans="1:13" ht="20.25" customHeight="1">
      <c r="A174" s="366"/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8"/>
    </row>
    <row r="175" spans="1:13" ht="20.25" customHeight="1">
      <c r="A175" s="366"/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8"/>
    </row>
    <row r="176" spans="1:13" ht="20.25" customHeight="1">
      <c r="A176" s="366"/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8"/>
    </row>
    <row r="177" spans="1:13" ht="20.25" customHeight="1">
      <c r="A177" s="366"/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8"/>
    </row>
    <row r="178" spans="1:13" ht="20.25" customHeight="1">
      <c r="A178" s="366"/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8"/>
    </row>
    <row r="179" spans="1:13" ht="20.25" customHeight="1">
      <c r="A179" s="366"/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8"/>
    </row>
    <row r="180" spans="1:13" ht="20.25" customHeight="1">
      <c r="A180" s="366"/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8"/>
    </row>
    <row r="181" spans="1:13" ht="20.25" customHeight="1">
      <c r="A181" s="366"/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8"/>
    </row>
    <row r="182" spans="1:13" ht="20.25" customHeight="1">
      <c r="A182" s="366"/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8"/>
    </row>
    <row r="183" spans="1:13" ht="20.25" customHeight="1">
      <c r="A183" s="366"/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8"/>
    </row>
    <row r="184" spans="1:13" ht="20.25" customHeight="1">
      <c r="A184" s="366"/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8"/>
    </row>
    <row r="185" spans="1:13" ht="20.25" customHeight="1">
      <c r="A185" s="366"/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8"/>
    </row>
    <row r="186" spans="1:13" ht="20.25" customHeight="1">
      <c r="A186" s="366"/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8"/>
    </row>
    <row r="187" spans="1:13" ht="20.25" customHeight="1">
      <c r="A187" s="366"/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8"/>
    </row>
    <row r="188" spans="1:13" ht="20.25" customHeight="1">
      <c r="A188" s="366"/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8"/>
    </row>
    <row r="189" spans="1:13" ht="20.25" customHeight="1">
      <c r="A189" s="366"/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8"/>
    </row>
    <row r="190" spans="1:13" ht="20.25" customHeight="1">
      <c r="A190" s="366"/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8"/>
    </row>
    <row r="191" spans="1:13" ht="20.25" customHeight="1">
      <c r="A191" s="366"/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8"/>
    </row>
    <row r="192" spans="1:13" ht="20.25" customHeight="1">
      <c r="A192" s="366"/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8"/>
    </row>
    <row r="193" spans="1:13" ht="20.25" customHeight="1">
      <c r="A193" s="366"/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8"/>
    </row>
    <row r="194" spans="1:13" ht="20.25" customHeight="1">
      <c r="A194" s="366"/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8"/>
    </row>
    <row r="195" spans="1:13" ht="20.25" customHeight="1">
      <c r="A195" s="366"/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8"/>
    </row>
    <row r="196" spans="1:13" ht="20.25" customHeight="1">
      <c r="A196" s="366"/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8"/>
    </row>
    <row r="197" spans="1:13" ht="20.25" customHeight="1">
      <c r="A197" s="366"/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8"/>
    </row>
    <row r="198" spans="1:13" ht="20.25" customHeight="1">
      <c r="A198" s="366"/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8"/>
    </row>
    <row r="199" spans="1:13" ht="20.25" customHeight="1">
      <c r="A199" s="366"/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8"/>
    </row>
    <row r="200" spans="1:13" ht="20.25" customHeight="1">
      <c r="A200" s="366"/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8"/>
    </row>
    <row r="201" spans="1:13" ht="20.25" customHeight="1">
      <c r="A201" s="366"/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8"/>
    </row>
    <row r="202" spans="1:13" ht="20.25" customHeight="1">
      <c r="A202" s="366"/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8"/>
    </row>
    <row r="203" spans="1:13" ht="20.25" customHeight="1">
      <c r="A203" s="366"/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8"/>
    </row>
    <row r="204" spans="1:13" ht="20.25" customHeight="1">
      <c r="A204" s="366"/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8"/>
    </row>
    <row r="205" spans="1:13" ht="20.25" customHeight="1">
      <c r="A205" s="366"/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8"/>
    </row>
    <row r="206" spans="1:13" ht="20.25" customHeight="1">
      <c r="A206" s="366"/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8"/>
    </row>
    <row r="207" spans="1:13" ht="20.25" customHeight="1">
      <c r="A207" s="366"/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8"/>
    </row>
    <row r="208" spans="1:13" ht="20.25" customHeight="1">
      <c r="A208" s="366"/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8"/>
    </row>
    <row r="209" spans="1:13" ht="20.25" customHeight="1">
      <c r="A209" s="366"/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8"/>
    </row>
    <row r="210" spans="1:13" ht="20.25" customHeight="1">
      <c r="A210" s="366"/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8"/>
    </row>
    <row r="211" spans="1:13" ht="20.25" customHeight="1">
      <c r="A211" s="366"/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8"/>
    </row>
    <row r="212" spans="1:13" ht="20.25" customHeight="1">
      <c r="A212" s="366"/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8"/>
    </row>
    <row r="213" spans="1:13" ht="20.25" customHeight="1">
      <c r="A213" s="366"/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8"/>
    </row>
    <row r="214" spans="1:13" ht="20.25" customHeight="1">
      <c r="A214" s="366"/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8"/>
    </row>
    <row r="215" spans="1:13" ht="20.25" customHeight="1">
      <c r="A215" s="366"/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8"/>
    </row>
    <row r="216" spans="1:13" ht="20.25" customHeight="1">
      <c r="A216" s="366"/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8"/>
    </row>
    <row r="217" spans="1:13" ht="20.25" customHeight="1">
      <c r="A217" s="366"/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8"/>
    </row>
    <row r="218" spans="1:13" ht="20.25" customHeight="1">
      <c r="A218" s="366"/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8"/>
    </row>
    <row r="219" spans="1:13" ht="20.25" customHeight="1">
      <c r="A219" s="366"/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8"/>
    </row>
    <row r="220" spans="1:13" ht="20.25" customHeight="1">
      <c r="A220" s="366"/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8"/>
    </row>
    <row r="221" spans="1:13" ht="20.25" customHeight="1">
      <c r="A221" s="366"/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8"/>
    </row>
    <row r="222" spans="1:13" ht="20.25" customHeight="1">
      <c r="A222" s="366"/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8"/>
    </row>
    <row r="223" spans="1:13" ht="20.25" customHeight="1">
      <c r="A223" s="366"/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8"/>
    </row>
    <row r="224" spans="1:13" ht="20.25" customHeight="1">
      <c r="A224" s="366"/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8"/>
    </row>
    <row r="225" spans="1:13" ht="20.25" customHeight="1">
      <c r="A225" s="366"/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8"/>
    </row>
    <row r="226" spans="1:13" ht="20.25" customHeight="1">
      <c r="A226" s="366"/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8"/>
    </row>
    <row r="227" spans="1:13" ht="20.25" customHeight="1">
      <c r="A227" s="366"/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8"/>
    </row>
    <row r="228" spans="1:13" ht="20.25" customHeight="1">
      <c r="A228" s="366"/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8"/>
    </row>
    <row r="229" spans="1:13" ht="20.25" customHeight="1">
      <c r="A229" s="366"/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8"/>
    </row>
    <row r="230" spans="1:13" ht="20.25" customHeight="1">
      <c r="A230" s="366"/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8"/>
    </row>
    <row r="231" spans="1:13" ht="20.25" customHeight="1">
      <c r="A231" s="366"/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8"/>
    </row>
    <row r="232" spans="1:13" ht="20.25" customHeight="1">
      <c r="A232" s="366"/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8"/>
    </row>
    <row r="233" spans="1:13" ht="20.25" customHeight="1">
      <c r="A233" s="366"/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8"/>
    </row>
    <row r="234" spans="1:13" ht="20.25" customHeight="1">
      <c r="A234" s="366"/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8"/>
    </row>
    <row r="235" spans="1:13" ht="20.25" customHeight="1">
      <c r="A235" s="366"/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8"/>
    </row>
    <row r="236" spans="1:13" ht="20.25" customHeight="1">
      <c r="A236" s="366"/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8"/>
    </row>
    <row r="237" spans="1:13" ht="20.25" customHeight="1">
      <c r="A237" s="366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8"/>
    </row>
    <row r="238" spans="1:13" ht="20.25" customHeight="1">
      <c r="A238" s="366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8"/>
    </row>
    <row r="239" spans="1:13" ht="20.25" customHeight="1">
      <c r="A239" s="366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8"/>
    </row>
    <row r="240" spans="1:13" ht="20.25" customHeight="1">
      <c r="A240" s="366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8"/>
    </row>
    <row r="241" spans="1:13" ht="20.25" customHeight="1">
      <c r="A241" s="366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8"/>
    </row>
    <row r="242" spans="1:13" ht="20.25" customHeight="1">
      <c r="A242" s="366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8"/>
    </row>
    <row r="243" spans="1:13" ht="20.25" customHeight="1">
      <c r="A243" s="366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8"/>
    </row>
    <row r="244" spans="1:13" ht="20.25" customHeight="1">
      <c r="A244" s="366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8"/>
    </row>
    <row r="245" spans="1:13" ht="20.25" customHeight="1">
      <c r="A245" s="366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8"/>
    </row>
    <row r="246" spans="1:13" ht="20.25" customHeight="1">
      <c r="A246" s="366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8"/>
    </row>
    <row r="247" spans="1:13" ht="20.25" customHeight="1">
      <c r="A247" s="366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8"/>
    </row>
    <row r="248" spans="1:13" ht="20.25" customHeight="1">
      <c r="A248" s="366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8"/>
    </row>
    <row r="249" spans="1:13" ht="20.25" customHeight="1">
      <c r="A249" s="366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8"/>
    </row>
    <row r="250" spans="1:13" ht="20.25" customHeight="1">
      <c r="A250" s="366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8"/>
    </row>
    <row r="251" spans="1:13" ht="20.25" customHeight="1">
      <c r="A251" s="366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8"/>
    </row>
    <row r="252" spans="1:13" ht="20.25" customHeight="1">
      <c r="A252" s="366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8"/>
    </row>
    <row r="253" spans="1:13" ht="20.25" customHeight="1">
      <c r="A253" s="366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8"/>
    </row>
    <row r="254" spans="1:13" ht="20.25" customHeight="1">
      <c r="A254" s="366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8"/>
    </row>
    <row r="255" spans="1:13" ht="20.25" customHeight="1">
      <c r="A255" s="366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8"/>
    </row>
    <row r="256" spans="1:13" ht="20.25" customHeight="1">
      <c r="A256" s="366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8"/>
    </row>
    <row r="257" spans="1:13" ht="20.25" customHeight="1">
      <c r="A257" s="366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8"/>
    </row>
    <row r="258" spans="1:13" ht="20.25" customHeight="1">
      <c r="A258" s="366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8"/>
    </row>
    <row r="259" spans="1:13" ht="20.25" customHeight="1">
      <c r="A259" s="366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8"/>
    </row>
    <row r="260" spans="1:13" ht="20.25" customHeight="1">
      <c r="A260" s="366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8"/>
    </row>
    <row r="261" spans="1:13" ht="20.25" customHeight="1">
      <c r="A261" s="366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8"/>
    </row>
    <row r="262" spans="1:13" ht="20.25" customHeight="1">
      <c r="A262" s="366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8"/>
    </row>
    <row r="263" spans="1:13" ht="20.25" customHeight="1">
      <c r="A263" s="366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8"/>
    </row>
    <row r="264" spans="1:13" ht="20.25" customHeight="1">
      <c r="A264" s="366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8"/>
    </row>
    <row r="265" spans="1:13" ht="20.25" customHeight="1">
      <c r="A265" s="366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8"/>
    </row>
    <row r="266" spans="1:13" ht="20.25" customHeight="1">
      <c r="A266" s="366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8"/>
    </row>
    <row r="267" spans="1:13" ht="20.25" customHeight="1">
      <c r="A267" s="366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8"/>
    </row>
    <row r="268" spans="1:13" ht="20.25" customHeight="1">
      <c r="A268" s="366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8"/>
    </row>
    <row r="269" spans="1:13" ht="20.25" customHeight="1">
      <c r="A269" s="366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8"/>
    </row>
    <row r="270" spans="1:13" ht="19.75" customHeight="1">
      <c r="A270" s="366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8"/>
    </row>
    <row r="271" spans="1:13" ht="20.25" customHeight="1">
      <c r="A271" s="366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8"/>
    </row>
    <row r="272" spans="1:13" ht="20.25" customHeight="1">
      <c r="A272" s="366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8"/>
    </row>
    <row r="273" spans="1:13" ht="20.25" customHeight="1">
      <c r="A273" s="366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8"/>
    </row>
    <row r="274" spans="1:13" ht="20.25" customHeight="1">
      <c r="A274" s="366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8"/>
    </row>
    <row r="275" spans="1:13" ht="20.25" customHeight="1">
      <c r="A275" s="366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8"/>
    </row>
    <row r="276" spans="1:13" ht="20.25" customHeight="1">
      <c r="A276" s="366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8"/>
    </row>
    <row r="277" spans="1:13" ht="20.25" customHeight="1">
      <c r="A277" s="366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8"/>
    </row>
    <row r="278" spans="1:13" ht="20.25" customHeight="1">
      <c r="A278" s="366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8"/>
    </row>
    <row r="279" spans="1:13" ht="20.25" customHeight="1">
      <c r="A279" s="366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8"/>
    </row>
    <row r="280" spans="1:13" ht="20.25" customHeight="1">
      <c r="A280" s="366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8"/>
    </row>
    <row r="281" spans="1:13" ht="20.25" customHeight="1">
      <c r="A281" s="366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8"/>
    </row>
    <row r="282" spans="1:13" ht="20.25" customHeight="1">
      <c r="A282" s="366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8"/>
    </row>
    <row r="283" spans="1:13" ht="20.25" customHeight="1">
      <c r="A283" s="366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8"/>
    </row>
    <row r="284" spans="1:13" ht="20.25" customHeight="1">
      <c r="A284" s="366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8"/>
    </row>
    <row r="285" spans="1:13" ht="20.25" customHeight="1">
      <c r="A285" s="366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8"/>
    </row>
    <row r="286" spans="1:13" ht="20.25" customHeight="1">
      <c r="A286" s="366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8"/>
    </row>
    <row r="287" spans="1:13" ht="20.25" customHeight="1">
      <c r="A287" s="366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8"/>
    </row>
    <row r="288" spans="1:13" ht="20.25" customHeight="1">
      <c r="A288" s="366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8"/>
    </row>
    <row r="289" spans="1:13" ht="20.25" customHeight="1">
      <c r="A289" s="366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8"/>
    </row>
    <row r="290" spans="1:13" ht="20.25" customHeight="1">
      <c r="A290" s="366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8"/>
    </row>
    <row r="291" spans="1:13" ht="20.25" customHeight="1">
      <c r="A291" s="366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8"/>
    </row>
    <row r="292" spans="1:13" ht="20.25" customHeight="1">
      <c r="A292" s="366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8"/>
    </row>
    <row r="293" spans="1:13" ht="20.25" customHeight="1">
      <c r="A293" s="366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8"/>
    </row>
    <row r="294" spans="1:13" ht="20.25" customHeight="1">
      <c r="A294" s="366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8"/>
    </row>
    <row r="295" spans="1:13" ht="20.25" customHeight="1">
      <c r="A295" s="366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8"/>
    </row>
    <row r="296" spans="1:13" ht="20.25" customHeight="1">
      <c r="A296" s="366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8"/>
    </row>
    <row r="297" spans="1:13" ht="20.25" customHeight="1">
      <c r="A297" s="366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8"/>
    </row>
    <row r="298" spans="1:13" ht="20.25" customHeight="1">
      <c r="A298" s="366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8"/>
    </row>
    <row r="299" spans="1:13" ht="20.25" customHeight="1">
      <c r="A299" s="366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8"/>
    </row>
    <row r="300" spans="1:13" ht="20.25" customHeight="1">
      <c r="A300" s="366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8"/>
    </row>
    <row r="301" spans="1:13" ht="20.25" customHeight="1">
      <c r="A301" s="366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8"/>
    </row>
    <row r="302" spans="1:13" ht="20.25" customHeight="1">
      <c r="A302" s="366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8"/>
    </row>
    <row r="303" spans="1:13" ht="20.25" customHeight="1">
      <c r="A303" s="366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8"/>
    </row>
    <row r="304" spans="1:13" ht="20.25" customHeight="1">
      <c r="A304" s="366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8"/>
    </row>
    <row r="305" spans="1:13" ht="20.25" customHeight="1">
      <c r="A305" s="366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8"/>
    </row>
    <row r="306" spans="1:13" ht="20.25" customHeight="1">
      <c r="A306" s="366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8"/>
    </row>
    <row r="307" spans="1:13" ht="20.25" customHeight="1">
      <c r="A307" s="366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8"/>
    </row>
    <row r="308" spans="1:13" ht="20.25" customHeight="1">
      <c r="A308" s="366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8"/>
    </row>
    <row r="309" spans="1:13" ht="20.25" customHeight="1">
      <c r="A309" s="366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8"/>
    </row>
    <row r="310" spans="1:13" ht="20.25" customHeight="1">
      <c r="A310" s="366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8"/>
    </row>
    <row r="311" spans="1:13" ht="20.25" customHeight="1">
      <c r="A311" s="366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8"/>
    </row>
    <row r="312" spans="1:13" ht="20.25" customHeight="1">
      <c r="A312" s="366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8"/>
    </row>
    <row r="313" spans="1:13" ht="20.25" customHeight="1">
      <c r="A313" s="366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8"/>
    </row>
    <row r="314" spans="1:13" ht="20.25" customHeight="1">
      <c r="A314" s="366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8"/>
    </row>
    <row r="315" spans="1:13" ht="20.25" customHeight="1">
      <c r="A315" s="366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8"/>
    </row>
    <row r="316" spans="1:13" ht="20.25" customHeight="1">
      <c r="A316" s="366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8"/>
    </row>
    <row r="317" spans="1:13" ht="20.25" customHeight="1">
      <c r="A317" s="366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8"/>
    </row>
    <row r="318" spans="1:13" ht="20.25" customHeight="1">
      <c r="A318" s="366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8"/>
    </row>
    <row r="319" spans="1:13" ht="20.25" customHeight="1">
      <c r="A319" s="366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8"/>
    </row>
    <row r="320" spans="1:13" ht="20.25" customHeight="1">
      <c r="A320" s="366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8"/>
    </row>
    <row r="321" spans="1:13" ht="19.75" customHeight="1">
      <c r="A321" s="366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8"/>
    </row>
    <row r="322" spans="1:13" ht="19.75" customHeight="1">
      <c r="A322" s="366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8"/>
    </row>
    <row r="323" spans="1:13" ht="20.25" customHeight="1">
      <c r="A323" s="366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8"/>
    </row>
    <row r="324" spans="1:13" ht="20.25" customHeight="1">
      <c r="A324" s="366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8"/>
    </row>
    <row r="325" spans="1:13" ht="20.25" customHeight="1">
      <c r="A325" s="366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8"/>
    </row>
    <row r="326" spans="1:13" ht="20.25" customHeight="1">
      <c r="A326" s="366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8"/>
    </row>
    <row r="327" spans="1:13" ht="20.25" customHeight="1">
      <c r="A327" s="366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8"/>
    </row>
    <row r="328" spans="1:13" ht="20.25" customHeight="1">
      <c r="A328" s="366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8"/>
    </row>
    <row r="329" spans="1:13" ht="20.25" customHeight="1">
      <c r="A329" s="366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8"/>
    </row>
    <row r="330" spans="1:13" ht="20.25" customHeight="1">
      <c r="A330" s="366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8"/>
    </row>
    <row r="331" spans="1:13" ht="20.25" customHeight="1">
      <c r="A331" s="366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8"/>
    </row>
    <row r="332" spans="1:13" ht="20.25" customHeight="1">
      <c r="A332" s="366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8"/>
    </row>
    <row r="333" spans="1:13" ht="20.25" customHeight="1">
      <c r="A333" s="366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8"/>
    </row>
    <row r="334" spans="1:13" ht="20.25" customHeight="1">
      <c r="A334" s="366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8"/>
    </row>
    <row r="335" spans="1:13" ht="20.25" customHeight="1">
      <c r="A335" s="366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8"/>
    </row>
    <row r="336" spans="1:13" ht="20.25" customHeight="1">
      <c r="A336" s="366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8"/>
    </row>
    <row r="337" spans="1:13" ht="20.25" customHeight="1">
      <c r="A337" s="366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8"/>
    </row>
    <row r="338" spans="1:13" ht="20.25" customHeight="1">
      <c r="A338" s="366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8"/>
    </row>
    <row r="339" spans="1:13" ht="20.25" customHeight="1">
      <c r="A339" s="366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8"/>
    </row>
    <row r="340" spans="1:13" ht="20.25" customHeight="1">
      <c r="A340" s="366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8"/>
    </row>
    <row r="341" spans="1:13" ht="20.25" customHeight="1">
      <c r="A341" s="366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8"/>
    </row>
    <row r="342" spans="1:13" ht="20.25" customHeight="1">
      <c r="A342" s="366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8"/>
    </row>
    <row r="343" spans="1:13" ht="20.25" customHeight="1">
      <c r="A343" s="366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8"/>
    </row>
    <row r="344" spans="1:13" ht="20.25" customHeight="1">
      <c r="A344" s="366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8"/>
    </row>
    <row r="345" spans="1:13" ht="20.25" customHeight="1">
      <c r="A345" s="366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8"/>
    </row>
    <row r="346" spans="1:13" ht="20.25" customHeight="1">
      <c r="A346" s="366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8"/>
    </row>
    <row r="347" spans="1:13" ht="20.25" customHeight="1">
      <c r="A347" s="366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8"/>
    </row>
    <row r="348" spans="1:13" ht="20.25" customHeight="1">
      <c r="A348" s="366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8"/>
    </row>
    <row r="349" spans="1:13" ht="20.25" customHeight="1">
      <c r="A349" s="366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8"/>
    </row>
    <row r="350" spans="1:13" ht="20.25" customHeight="1">
      <c r="A350" s="366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8"/>
    </row>
    <row r="351" spans="1:13" ht="20.25" customHeight="1">
      <c r="A351" s="366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8"/>
    </row>
    <row r="352" spans="1:13" ht="20.25" customHeight="1">
      <c r="A352" s="366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8"/>
    </row>
    <row r="353" spans="1:13" ht="20.25" customHeight="1">
      <c r="A353" s="366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8"/>
    </row>
    <row r="354" spans="1:13" ht="20.25" customHeight="1">
      <c r="A354" s="366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8"/>
    </row>
    <row r="355" spans="1:13" ht="20.25" customHeight="1">
      <c r="A355" s="366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8"/>
    </row>
    <row r="356" spans="1:13" ht="20.25" customHeight="1">
      <c r="A356" s="366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8"/>
    </row>
    <row r="357" spans="1:13" ht="20.25" customHeight="1">
      <c r="A357" s="366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8"/>
    </row>
    <row r="358" spans="1:13" ht="20.25" customHeight="1">
      <c r="A358" s="366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8"/>
    </row>
    <row r="359" spans="1:13" ht="20.25" customHeight="1">
      <c r="A359" s="366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8"/>
    </row>
    <row r="360" spans="1:13" ht="20.25" customHeight="1">
      <c r="A360" s="366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8"/>
    </row>
    <row r="361" spans="1:13" ht="20.25" customHeight="1">
      <c r="A361" s="366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8"/>
    </row>
    <row r="362" spans="1:13" ht="20.25" customHeight="1">
      <c r="A362" s="366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8"/>
    </row>
    <row r="363" spans="1:13" ht="20.25" customHeight="1">
      <c r="A363" s="366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8"/>
    </row>
    <row r="364" spans="1:13" ht="20.25" customHeight="1">
      <c r="A364" s="366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8"/>
    </row>
    <row r="365" spans="1:13" ht="20.25" customHeight="1">
      <c r="A365" s="366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8"/>
    </row>
    <row r="366" spans="1:13" ht="20.25" customHeight="1">
      <c r="A366" s="366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8"/>
    </row>
    <row r="367" spans="1:13" ht="20.25" customHeight="1">
      <c r="A367" s="366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8"/>
    </row>
    <row r="368" spans="1:13" ht="20.25" customHeight="1">
      <c r="A368" s="366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8"/>
    </row>
    <row r="369" spans="1:13" ht="20.25" customHeight="1">
      <c r="A369" s="366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8"/>
    </row>
    <row r="370" spans="1:13" ht="20.25" customHeight="1">
      <c r="A370" s="366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8"/>
    </row>
    <row r="371" spans="1:13" ht="20.25" customHeight="1">
      <c r="A371" s="366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8"/>
    </row>
    <row r="372" spans="1:13" ht="20.25" customHeight="1">
      <c r="A372" s="366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8"/>
    </row>
    <row r="373" spans="1:13" ht="20.25" customHeight="1">
      <c r="A373" s="366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8"/>
    </row>
    <row r="374" spans="1:13" ht="20.25" customHeight="1">
      <c r="A374" s="366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8"/>
    </row>
    <row r="375" spans="1:13" ht="20.25" customHeight="1">
      <c r="A375" s="366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8"/>
    </row>
    <row r="376" spans="1:13" ht="20.25" customHeight="1">
      <c r="A376" s="366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8"/>
    </row>
    <row r="377" spans="1:13" ht="20.25" customHeight="1">
      <c r="A377" s="366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8"/>
    </row>
    <row r="378" spans="1:13" ht="20.25" customHeight="1">
      <c r="A378" s="366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8"/>
    </row>
    <row r="379" spans="1:13" ht="20.25" customHeight="1">
      <c r="A379" s="366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8"/>
    </row>
    <row r="380" spans="1:13" ht="20.25" customHeight="1">
      <c r="A380" s="366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8"/>
    </row>
    <row r="381" spans="1:13" ht="20.25" customHeight="1">
      <c r="A381" s="366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8"/>
    </row>
    <row r="382" spans="1:13" ht="20.25" customHeight="1">
      <c r="A382" s="366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8"/>
    </row>
    <row r="383" spans="1:13" ht="20.25" customHeight="1">
      <c r="A383" s="366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8"/>
    </row>
    <row r="384" spans="1:13" ht="20.25" customHeight="1">
      <c r="A384" s="366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8"/>
    </row>
    <row r="385" spans="1:13" ht="20.25" customHeight="1">
      <c r="A385" s="366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8"/>
    </row>
    <row r="386" spans="1:13" ht="20.25" customHeight="1">
      <c r="A386" s="366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8"/>
    </row>
    <row r="387" spans="1:13" ht="20.25" customHeight="1">
      <c r="A387" s="366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8"/>
    </row>
    <row r="388" spans="1:13" ht="20.25" customHeight="1">
      <c r="A388" s="366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8"/>
    </row>
    <row r="389" spans="1:13" ht="20.25" customHeight="1">
      <c r="A389" s="366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8"/>
    </row>
    <row r="390" spans="1:13" ht="20.25" customHeight="1">
      <c r="A390" s="366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8"/>
    </row>
    <row r="391" spans="1:13" ht="20.25" customHeight="1">
      <c r="A391" s="366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8"/>
    </row>
    <row r="392" spans="1:13" ht="20.25" customHeight="1">
      <c r="A392" s="366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8"/>
    </row>
    <row r="393" spans="1:13" ht="20.25" customHeight="1">
      <c r="A393" s="366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8"/>
    </row>
    <row r="394" spans="1:13" ht="20.25" customHeight="1">
      <c r="A394" s="366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8"/>
    </row>
    <row r="395" spans="1:13" ht="20.25" customHeight="1">
      <c r="A395" s="366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8"/>
    </row>
    <row r="396" spans="1:13" ht="20.25" customHeight="1">
      <c r="A396" s="366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8"/>
    </row>
    <row r="397" spans="1:13" ht="20.25" customHeight="1">
      <c r="A397" s="366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8"/>
    </row>
    <row r="398" spans="1:13" ht="20.25" customHeight="1">
      <c r="A398" s="366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8"/>
    </row>
    <row r="399" spans="1:13" ht="20.25" customHeight="1">
      <c r="A399" s="366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8"/>
    </row>
    <row r="400" spans="1:13" ht="20.25" customHeight="1">
      <c r="A400" s="366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8"/>
    </row>
    <row r="401" spans="1:13" ht="20.25" customHeight="1">
      <c r="A401" s="366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8"/>
    </row>
    <row r="402" spans="1:13" ht="20.25" customHeight="1">
      <c r="A402" s="366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8"/>
    </row>
    <row r="403" spans="1:13" ht="20.25" customHeight="1">
      <c r="A403" s="366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8"/>
    </row>
    <row r="404" spans="1:13" ht="20.25" customHeight="1">
      <c r="A404" s="366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8"/>
    </row>
    <row r="405" spans="1:13" ht="20.25" customHeight="1">
      <c r="A405" s="366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8"/>
    </row>
  </sheetData>
  <mergeCells count="27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</mergeCells>
  <printOptions horizontalCentered="1"/>
  <pageMargins left="0.25" right="0.25" top="0.75" bottom="0.75" header="0.3" footer="0.3"/>
  <pageSetup scale="31" fitToHeight="5" orientation="landscape" horizontalDpi="300" verticalDpi="300" r:id="rId1"/>
  <headerFooter>
    <oddFooter>&amp;L&amp;F&amp;C&amp;A&amp;R&amp;D&amp;T</oddFooter>
  </headerFooter>
  <rowBreaks count="1" manualBreakCount="1">
    <brk id="5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80DC-4395-414B-8EB8-86737E587798}">
  <sheetPr>
    <tabColor theme="4" tint="0.59999389629810485"/>
  </sheetPr>
  <dimension ref="A1:S51"/>
  <sheetViews>
    <sheetView view="pageBreakPreview" topLeftCell="F59" zoomScaleNormal="65" zoomScaleSheetLayoutView="100" zoomScalePageLayoutView="90" workbookViewId="0">
      <selection activeCell="D10" sqref="D10:D12"/>
    </sheetView>
  </sheetViews>
  <sheetFormatPr defaultColWidth="12.1796875" defaultRowHeight="15.5"/>
  <cols>
    <col min="1" max="1" width="4" style="357" customWidth="1"/>
    <col min="2" max="2" width="42.7265625" style="357" customWidth="1"/>
    <col min="3" max="3" width="36.54296875" style="357" customWidth="1"/>
    <col min="4" max="4" width="56.54296875" style="357" customWidth="1"/>
    <col min="5" max="5" width="29.453125" style="357" customWidth="1"/>
    <col min="6" max="6" width="7.26953125" style="357" customWidth="1"/>
    <col min="7" max="19" width="12.1796875" style="357"/>
    <col min="20" max="20" width="0.7265625" style="357" customWidth="1"/>
    <col min="21" max="16384" width="12.1796875" style="357"/>
  </cols>
  <sheetData>
    <row r="1" spans="1:19" ht="16" thickBot="1">
      <c r="A1" s="515"/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</row>
    <row r="2" spans="1:19" s="360" customFormat="1" ht="18.5">
      <c r="A2" s="574"/>
      <c r="B2" s="574"/>
      <c r="C2" s="574"/>
      <c r="D2" s="574"/>
      <c r="E2" s="574"/>
      <c r="F2" s="574"/>
      <c r="G2" s="369"/>
      <c r="H2" s="545" t="str">
        <f>'[20]M-COVER PAGE'!D2</f>
        <v>Factory</v>
      </c>
      <c r="I2" s="546"/>
      <c r="J2" s="547">
        <f>'[20]M-COVER PAGE'!F2</f>
        <v>0</v>
      </c>
      <c r="K2" s="548"/>
      <c r="L2" s="549"/>
      <c r="M2" s="550" t="str">
        <f>'[20]M-COVER PAGE'!I2</f>
        <v>Sample size</v>
      </c>
      <c r="N2" s="546"/>
      <c r="O2" s="575" t="str">
        <f>'[20]M-COVER PAGE'!K2</f>
        <v>M</v>
      </c>
      <c r="P2" s="575"/>
      <c r="Q2" s="576"/>
      <c r="R2" s="577" t="s">
        <v>236</v>
      </c>
      <c r="S2" s="578"/>
    </row>
    <row r="3" spans="1:19" s="360" customFormat="1" ht="18.5">
      <c r="A3" s="574"/>
      <c r="B3" s="574"/>
      <c r="C3" s="574"/>
      <c r="D3" s="574"/>
      <c r="E3" s="574"/>
      <c r="F3" s="574"/>
      <c r="G3" s="369"/>
      <c r="H3" s="518" t="str">
        <f>'[20]M-COVER PAGE'!D3</f>
        <v xml:space="preserve">Style </v>
      </c>
      <c r="I3" s="519"/>
      <c r="J3" s="542" t="str">
        <f>'[20]M-COVER PAGE'!F3</f>
        <v>MSCHF</v>
      </c>
      <c r="K3" s="543"/>
      <c r="L3" s="544"/>
      <c r="M3" s="523" t="str">
        <f>'[20]M-COVER PAGE'!I3</f>
        <v xml:space="preserve">Size range </v>
      </c>
      <c r="N3" s="519"/>
      <c r="O3" s="570" t="str">
        <f>'[20]M-COVER PAGE'!K3</f>
        <v>XS - XL</v>
      </c>
      <c r="P3" s="570"/>
      <c r="Q3" s="571"/>
      <c r="R3" s="579"/>
      <c r="S3" s="580"/>
    </row>
    <row r="4" spans="1:19" s="360" customFormat="1" ht="18.5">
      <c r="A4" s="574"/>
      <c r="B4" s="574"/>
      <c r="C4" s="574"/>
      <c r="D4" s="574"/>
      <c r="E4" s="574"/>
      <c r="F4" s="574"/>
      <c r="G4" s="369"/>
      <c r="H4" s="518" t="str">
        <f>'[20]M-COVER PAGE'!D4</f>
        <v>Description</v>
      </c>
      <c r="I4" s="519"/>
      <c r="J4" s="536" t="str">
        <f>'[20]M-COVER PAGE'!F4</f>
        <v>GAIP DROP SHELL JACKET</v>
      </c>
      <c r="K4" s="537"/>
      <c r="L4" s="538"/>
      <c r="M4" s="523">
        <f>'[20]M-COVER PAGE'!I4</f>
        <v>0</v>
      </c>
      <c r="N4" s="519"/>
      <c r="O4" s="570">
        <f>'[20]M-COVER PAGE'!K4</f>
        <v>0</v>
      </c>
      <c r="P4" s="570"/>
      <c r="Q4" s="571"/>
      <c r="R4" s="581"/>
      <c r="S4" s="582"/>
    </row>
    <row r="5" spans="1:19" s="360" customFormat="1" ht="18.5">
      <c r="A5" s="574"/>
      <c r="B5" s="574"/>
      <c r="C5" s="574"/>
      <c r="D5" s="574"/>
      <c r="E5" s="574"/>
      <c r="F5" s="574"/>
      <c r="G5" s="370"/>
      <c r="H5" s="540" t="str">
        <f>'[20]M-COVER PAGE'!D5</f>
        <v>Season</v>
      </c>
      <c r="I5" s="541"/>
      <c r="J5" s="536" t="str">
        <f>'[20]M-COVER PAGE'!F5</f>
        <v>BIG TECH RUNNER</v>
      </c>
      <c r="K5" s="537"/>
      <c r="L5" s="538"/>
      <c r="M5" s="523" t="str">
        <f>'[20]M-COVER PAGE'!I5</f>
        <v>Sample due date</v>
      </c>
      <c r="N5" s="519"/>
      <c r="O5" s="570">
        <f>'[20]M-COVER PAGE'!K5</f>
        <v>0</v>
      </c>
      <c r="P5" s="570"/>
      <c r="Q5" s="571"/>
      <c r="R5" s="581"/>
      <c r="S5" s="582"/>
    </row>
    <row r="6" spans="1:19" s="360" customFormat="1" ht="18.5">
      <c r="A6" s="574"/>
      <c r="B6" s="574"/>
      <c r="C6" s="574"/>
      <c r="D6" s="574"/>
      <c r="E6" s="574"/>
      <c r="F6" s="574"/>
      <c r="G6" s="369"/>
      <c r="H6" s="518" t="str">
        <f>'[20]M-COVER PAGE'!D6</f>
        <v>Date created</v>
      </c>
      <c r="I6" s="519"/>
      <c r="J6" s="520">
        <f>'[20]M-COVER PAGE'!F6</f>
        <v>45368</v>
      </c>
      <c r="K6" s="521"/>
      <c r="L6" s="522"/>
      <c r="M6" s="523" t="str">
        <f>'[20]M-COVER PAGE'!I6</f>
        <v>Reference style</v>
      </c>
      <c r="N6" s="519"/>
      <c r="O6" s="572">
        <f>'[20]M-COVER PAGE'!K6</f>
        <v>0</v>
      </c>
      <c r="P6" s="572"/>
      <c r="Q6" s="573"/>
      <c r="R6" s="583"/>
      <c r="S6" s="584"/>
    </row>
    <row r="7" spans="1:19" s="360" customFormat="1" ht="19" thickBot="1">
      <c r="A7" s="574"/>
      <c r="B7" s="574"/>
      <c r="C7" s="574"/>
      <c r="D7" s="574"/>
      <c r="E7" s="574"/>
      <c r="F7" s="574"/>
      <c r="G7" s="369"/>
      <c r="H7" s="527" t="str">
        <f>'[20]M-COVER PAGE'!D7</f>
        <v>Date revised</v>
      </c>
      <c r="I7" s="528"/>
      <c r="J7" s="529" t="str">
        <f>'[20]M-COVER PAGE'!F7</f>
        <v>5/14/2024, 5/23/24</v>
      </c>
      <c r="K7" s="530"/>
      <c r="L7" s="531"/>
      <c r="M7" s="532" t="str">
        <f>'[20]M-COVER PAGE'!I7</f>
        <v>STATUS</v>
      </c>
      <c r="N7" s="528"/>
      <c r="O7" s="552" t="str">
        <f>'[20]M-COVER PAGE'!K7</f>
        <v>SUBMIT PROTO</v>
      </c>
      <c r="P7" s="552"/>
      <c r="Q7" s="553"/>
      <c r="R7" s="585"/>
      <c r="S7" s="586"/>
    </row>
    <row r="8" spans="1:19" ht="9" customHeight="1">
      <c r="A8" s="515"/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</row>
    <row r="9" spans="1:19" ht="24" thickBot="1">
      <c r="A9" s="556"/>
      <c r="B9" s="556"/>
      <c r="C9" s="556"/>
      <c r="D9" s="556"/>
      <c r="E9" s="556"/>
      <c r="F9" s="556"/>
      <c r="G9" s="517" t="s">
        <v>237</v>
      </c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</row>
    <row r="10" spans="1:19" s="365" customFormat="1">
      <c r="A10" s="557" t="s">
        <v>238</v>
      </c>
      <c r="B10" s="558"/>
      <c r="C10" s="563" t="s">
        <v>239</v>
      </c>
      <c r="D10" s="563" t="s">
        <v>264</v>
      </c>
      <c r="E10" s="563" t="s">
        <v>240</v>
      </c>
      <c r="F10" s="371" t="s">
        <v>241</v>
      </c>
      <c r="G10" s="372">
        <v>45368</v>
      </c>
      <c r="H10" s="372">
        <v>45426</v>
      </c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3"/>
    </row>
    <row r="11" spans="1:19" ht="15.65" customHeight="1">
      <c r="A11" s="559"/>
      <c r="B11" s="560"/>
      <c r="C11" s="564"/>
      <c r="D11" s="564"/>
      <c r="E11" s="564"/>
      <c r="F11" s="374" t="s">
        <v>242</v>
      </c>
      <c r="G11" s="566" t="s">
        <v>265</v>
      </c>
      <c r="H11" s="566" t="s">
        <v>266</v>
      </c>
      <c r="I11" s="375" t="s">
        <v>243</v>
      </c>
      <c r="J11" s="375" t="s">
        <v>244</v>
      </c>
      <c r="K11" s="375" t="s">
        <v>267</v>
      </c>
      <c r="L11" s="375" t="s">
        <v>268</v>
      </c>
      <c r="M11" s="375" t="s">
        <v>269</v>
      </c>
      <c r="N11" s="375" t="s">
        <v>245</v>
      </c>
      <c r="O11" s="375" t="s">
        <v>246</v>
      </c>
      <c r="P11" s="375" t="s">
        <v>247</v>
      </c>
      <c r="Q11" s="375" t="s">
        <v>248</v>
      </c>
      <c r="R11" s="568" t="s">
        <v>249</v>
      </c>
      <c r="S11" s="554" t="s">
        <v>250</v>
      </c>
    </row>
    <row r="12" spans="1:19">
      <c r="A12" s="561"/>
      <c r="B12" s="562"/>
      <c r="C12" s="565"/>
      <c r="D12" s="565"/>
      <c r="E12" s="565"/>
      <c r="F12" s="376" t="s">
        <v>251</v>
      </c>
      <c r="G12" s="567"/>
      <c r="H12" s="567"/>
      <c r="I12" s="377"/>
      <c r="J12" s="377"/>
      <c r="K12" s="377"/>
      <c r="L12" s="377"/>
      <c r="M12" s="377"/>
      <c r="N12" s="377"/>
      <c r="O12" s="377"/>
      <c r="P12" s="377"/>
      <c r="Q12" s="377"/>
      <c r="R12" s="569"/>
      <c r="S12" s="555"/>
    </row>
    <row r="13" spans="1:19" s="410" customFormat="1" ht="20.5" customHeight="1">
      <c r="A13" s="403"/>
      <c r="B13" s="404" t="s">
        <v>270</v>
      </c>
      <c r="C13" s="405" t="s">
        <v>271</v>
      </c>
      <c r="D13" s="404" t="s">
        <v>272</v>
      </c>
      <c r="E13" s="405" t="s">
        <v>273</v>
      </c>
      <c r="F13" s="406">
        <v>0.5</v>
      </c>
      <c r="G13" s="407">
        <v>29</v>
      </c>
      <c r="H13" s="408">
        <v>29</v>
      </c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9"/>
    </row>
    <row r="14" spans="1:19" s="410" customFormat="1" ht="20.5" customHeight="1">
      <c r="A14" s="403"/>
      <c r="B14" s="404" t="s">
        <v>274</v>
      </c>
      <c r="C14" s="405" t="s">
        <v>271</v>
      </c>
      <c r="D14" s="404" t="s">
        <v>275</v>
      </c>
      <c r="E14" s="405"/>
      <c r="F14" s="406">
        <v>0.5</v>
      </c>
      <c r="G14" s="407">
        <v>31</v>
      </c>
      <c r="H14" s="408">
        <v>31</v>
      </c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9"/>
    </row>
    <row r="15" spans="1:19" s="410" customFormat="1" ht="20.5" customHeight="1">
      <c r="A15" s="411"/>
      <c r="B15" s="404" t="s">
        <v>276</v>
      </c>
      <c r="C15" s="405" t="s">
        <v>277</v>
      </c>
      <c r="D15" s="404" t="s">
        <v>278</v>
      </c>
      <c r="E15" s="405" t="s">
        <v>279</v>
      </c>
      <c r="F15" s="406">
        <v>0.625</v>
      </c>
      <c r="G15" s="407">
        <v>47</v>
      </c>
      <c r="H15" s="408">
        <v>47</v>
      </c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9"/>
    </row>
    <row r="16" spans="1:19" s="410" customFormat="1" ht="20.5" customHeight="1">
      <c r="A16" s="411"/>
      <c r="B16" s="404" t="s">
        <v>280</v>
      </c>
      <c r="C16" s="405" t="s">
        <v>281</v>
      </c>
      <c r="D16" s="404" t="s">
        <v>282</v>
      </c>
      <c r="E16" s="405" t="s">
        <v>283</v>
      </c>
      <c r="F16" s="406">
        <v>0.375</v>
      </c>
      <c r="G16" s="407">
        <v>19.5</v>
      </c>
      <c r="H16" s="408">
        <v>19.5</v>
      </c>
      <c r="I16" s="408"/>
      <c r="J16" s="408"/>
      <c r="K16" s="408"/>
      <c r="L16" s="408"/>
      <c r="M16" s="408"/>
      <c r="N16" s="408"/>
      <c r="O16" s="408"/>
      <c r="P16" s="408"/>
      <c r="Q16" s="408"/>
      <c r="R16" s="408"/>
      <c r="S16" s="409"/>
    </row>
    <row r="17" spans="1:19" s="410" customFormat="1" ht="20.5" customHeight="1">
      <c r="A17" s="411"/>
      <c r="B17" s="404" t="s">
        <v>284</v>
      </c>
      <c r="C17" s="405"/>
      <c r="D17" s="404" t="s">
        <v>285</v>
      </c>
      <c r="E17" s="405" t="s">
        <v>286</v>
      </c>
      <c r="F17" s="406">
        <v>0.625</v>
      </c>
      <c r="G17" s="407">
        <v>45</v>
      </c>
      <c r="H17" s="408">
        <v>45</v>
      </c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9"/>
    </row>
    <row r="18" spans="1:19" s="410" customFormat="1" ht="20.5" customHeight="1">
      <c r="A18" s="411"/>
      <c r="B18" s="404" t="s">
        <v>287</v>
      </c>
      <c r="C18" s="405" t="s">
        <v>288</v>
      </c>
      <c r="D18" s="404" t="s">
        <v>289</v>
      </c>
      <c r="E18" s="405" t="s">
        <v>290</v>
      </c>
      <c r="F18" s="406">
        <v>0.625</v>
      </c>
      <c r="G18" s="407">
        <v>45</v>
      </c>
      <c r="H18" s="408">
        <v>45</v>
      </c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9"/>
    </row>
    <row r="19" spans="1:19" s="410" customFormat="1" ht="20.5" customHeight="1">
      <c r="A19" s="411"/>
      <c r="B19" s="404" t="s">
        <v>291</v>
      </c>
      <c r="C19" s="405" t="s">
        <v>292</v>
      </c>
      <c r="D19" s="404" t="s">
        <v>293</v>
      </c>
      <c r="E19" s="405" t="s">
        <v>294</v>
      </c>
      <c r="F19" s="406">
        <v>0.125</v>
      </c>
      <c r="G19" s="407">
        <v>1.25</v>
      </c>
      <c r="H19" s="408">
        <v>1.25</v>
      </c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9"/>
    </row>
    <row r="20" spans="1:19" s="410" customFormat="1" ht="20.5" customHeight="1">
      <c r="A20" s="411"/>
      <c r="B20" s="404" t="s">
        <v>295</v>
      </c>
      <c r="C20" s="405" t="s">
        <v>296</v>
      </c>
      <c r="D20" s="404" t="s">
        <v>297</v>
      </c>
      <c r="E20" s="405"/>
      <c r="F20" s="406">
        <v>0.375</v>
      </c>
      <c r="G20" s="407">
        <v>19.25</v>
      </c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9"/>
    </row>
    <row r="21" spans="1:19" s="410" customFormat="1" ht="20.5" customHeight="1">
      <c r="A21" s="411"/>
      <c r="B21" s="404" t="s">
        <v>298</v>
      </c>
      <c r="C21" s="405" t="s">
        <v>296</v>
      </c>
      <c r="D21" s="404" t="s">
        <v>299</v>
      </c>
      <c r="E21" s="405"/>
      <c r="F21" s="406">
        <v>0.375</v>
      </c>
      <c r="G21" s="407">
        <v>20</v>
      </c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9"/>
    </row>
    <row r="22" spans="1:19" s="410" customFormat="1" ht="20.5" customHeight="1">
      <c r="A22" s="411"/>
      <c r="B22" s="404" t="s">
        <v>300</v>
      </c>
      <c r="C22" s="405" t="s">
        <v>301</v>
      </c>
      <c r="D22" s="404" t="s">
        <v>302</v>
      </c>
      <c r="E22" s="405" t="s">
        <v>303</v>
      </c>
      <c r="F22" s="406">
        <v>0.125</v>
      </c>
      <c r="G22" s="407">
        <v>1.5</v>
      </c>
      <c r="H22" s="408">
        <v>1.5</v>
      </c>
      <c r="I22" s="408"/>
      <c r="J22" s="408"/>
      <c r="K22" s="408"/>
      <c r="L22" s="408"/>
      <c r="M22" s="408"/>
      <c r="N22" s="408"/>
      <c r="O22" s="408"/>
      <c r="P22" s="408"/>
      <c r="Q22" s="408"/>
      <c r="R22" s="408"/>
      <c r="S22" s="409"/>
    </row>
    <row r="23" spans="1:19" s="410" customFormat="1" ht="20.5" customHeight="1">
      <c r="A23" s="411"/>
      <c r="B23" s="404" t="s">
        <v>387</v>
      </c>
      <c r="C23" s="405" t="s">
        <v>304</v>
      </c>
      <c r="D23" s="404" t="s">
        <v>305</v>
      </c>
      <c r="E23" s="412" t="s">
        <v>306</v>
      </c>
      <c r="F23" s="406">
        <v>0.5</v>
      </c>
      <c r="G23" s="407">
        <v>37</v>
      </c>
      <c r="H23" s="408">
        <v>35</v>
      </c>
      <c r="I23" s="408"/>
      <c r="J23" s="408"/>
      <c r="K23" s="408"/>
      <c r="L23" s="408"/>
      <c r="M23" s="408"/>
      <c r="N23" s="408"/>
      <c r="O23" s="408"/>
      <c r="P23" s="408"/>
      <c r="Q23" s="408"/>
      <c r="R23" s="408"/>
      <c r="S23" s="409"/>
    </row>
    <row r="24" spans="1:19" s="410" customFormat="1" ht="20.5" customHeight="1">
      <c r="A24" s="411"/>
      <c r="B24" s="404" t="s">
        <v>307</v>
      </c>
      <c r="C24" s="405" t="s">
        <v>277</v>
      </c>
      <c r="D24" s="404" t="s">
        <v>308</v>
      </c>
      <c r="E24" s="412" t="s">
        <v>309</v>
      </c>
      <c r="F24" s="406">
        <v>0.375</v>
      </c>
      <c r="G24" s="407">
        <v>20</v>
      </c>
      <c r="H24" s="408">
        <v>20</v>
      </c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9"/>
    </row>
    <row r="25" spans="1:19" s="410" customFormat="1" ht="20.5" customHeight="1">
      <c r="A25" s="411"/>
      <c r="B25" s="404" t="s">
        <v>310</v>
      </c>
      <c r="C25" s="405" t="s">
        <v>311</v>
      </c>
      <c r="D25" s="404" t="s">
        <v>312</v>
      </c>
      <c r="E25" s="413"/>
      <c r="F25" s="406">
        <v>0.25</v>
      </c>
      <c r="G25" s="407">
        <v>10.5</v>
      </c>
      <c r="H25" s="408">
        <v>10.5</v>
      </c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9"/>
    </row>
    <row r="26" spans="1:19" s="410" customFormat="1" ht="20.5" customHeight="1">
      <c r="A26" s="411"/>
      <c r="B26" s="404" t="s">
        <v>313</v>
      </c>
      <c r="C26" s="405" t="s">
        <v>296</v>
      </c>
      <c r="D26" s="404" t="s">
        <v>314</v>
      </c>
      <c r="E26" s="414" t="s">
        <v>315</v>
      </c>
      <c r="F26" s="406">
        <v>0.25</v>
      </c>
      <c r="G26" s="407">
        <v>15.5</v>
      </c>
      <c r="H26" s="408">
        <v>14.75</v>
      </c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9"/>
    </row>
    <row r="27" spans="1:19" s="410" customFormat="1" ht="20.5" customHeight="1">
      <c r="A27" s="411"/>
      <c r="B27" s="415" t="s">
        <v>388</v>
      </c>
      <c r="C27" s="416" t="s">
        <v>369</v>
      </c>
      <c r="D27" s="404"/>
      <c r="E27" s="414"/>
      <c r="F27" s="406"/>
      <c r="G27" s="407"/>
      <c r="H27" s="408">
        <v>9.25</v>
      </c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9"/>
    </row>
    <row r="28" spans="1:19" s="410" customFormat="1" ht="20.5" customHeight="1">
      <c r="A28" s="411"/>
      <c r="B28" s="415" t="s">
        <v>388</v>
      </c>
      <c r="C28" s="416" t="s">
        <v>370</v>
      </c>
      <c r="D28" s="404" t="s">
        <v>316</v>
      </c>
      <c r="E28" s="412" t="s">
        <v>317</v>
      </c>
      <c r="F28" s="406">
        <v>0.25</v>
      </c>
      <c r="G28" s="407">
        <v>12</v>
      </c>
      <c r="H28" s="408">
        <v>10.5</v>
      </c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9"/>
    </row>
    <row r="29" spans="1:19" s="410" customFormat="1" ht="20.5" customHeight="1">
      <c r="A29" s="411"/>
      <c r="B29" s="404" t="s">
        <v>318</v>
      </c>
      <c r="C29" s="405" t="s">
        <v>292</v>
      </c>
      <c r="D29" s="404" t="s">
        <v>319</v>
      </c>
      <c r="E29" s="412" t="s">
        <v>320</v>
      </c>
      <c r="F29" s="406">
        <v>0.125</v>
      </c>
      <c r="G29" s="407">
        <v>1.25</v>
      </c>
      <c r="H29" s="408">
        <v>1.25</v>
      </c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9"/>
    </row>
    <row r="30" spans="1:19" s="425" customFormat="1" ht="20.5" customHeight="1">
      <c r="A30" s="417"/>
      <c r="B30" s="418" t="s">
        <v>321</v>
      </c>
      <c r="C30" s="419"/>
      <c r="D30" s="418"/>
      <c r="E30" s="420"/>
      <c r="F30" s="421"/>
      <c r="G30" s="422" t="s">
        <v>322</v>
      </c>
      <c r="H30" s="423" t="s">
        <v>322</v>
      </c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4"/>
    </row>
    <row r="31" spans="1:19" s="425" customFormat="1" ht="20.5" customHeight="1">
      <c r="A31" s="417"/>
      <c r="B31" s="418" t="s">
        <v>323</v>
      </c>
      <c r="C31" s="419"/>
      <c r="D31" s="418" t="s">
        <v>326</v>
      </c>
      <c r="E31" s="420"/>
      <c r="F31" s="421"/>
      <c r="G31" s="422" t="s">
        <v>322</v>
      </c>
      <c r="H31" s="423" t="s">
        <v>322</v>
      </c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4"/>
    </row>
    <row r="32" spans="1:19" s="410" customFormat="1" ht="20.5" customHeight="1">
      <c r="A32" s="411"/>
      <c r="B32" s="404" t="s">
        <v>324</v>
      </c>
      <c r="C32" s="405" t="s">
        <v>325</v>
      </c>
      <c r="D32" s="404" t="s">
        <v>326</v>
      </c>
      <c r="E32" s="412" t="s">
        <v>327</v>
      </c>
      <c r="F32" s="406">
        <v>0.125</v>
      </c>
      <c r="G32" s="407">
        <v>8.5</v>
      </c>
      <c r="H32" s="408">
        <v>8.75</v>
      </c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9"/>
    </row>
    <row r="33" spans="1:19" s="410" customFormat="1" ht="20.5" customHeight="1">
      <c r="A33" s="411"/>
      <c r="B33" s="404" t="s">
        <v>328</v>
      </c>
      <c r="C33" s="405" t="s">
        <v>329</v>
      </c>
      <c r="D33" s="404" t="s">
        <v>330</v>
      </c>
      <c r="E33" s="412" t="s">
        <v>331</v>
      </c>
      <c r="F33" s="406">
        <v>0.124</v>
      </c>
      <c r="G33" s="407">
        <v>3.75</v>
      </c>
      <c r="H33" s="408">
        <v>3.75</v>
      </c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9"/>
    </row>
    <row r="34" spans="1:19" s="410" customFormat="1" ht="20.5" customHeight="1">
      <c r="A34" s="411"/>
      <c r="B34" s="404" t="s">
        <v>332</v>
      </c>
      <c r="C34" s="405" t="s">
        <v>329</v>
      </c>
      <c r="D34" s="404" t="s">
        <v>333</v>
      </c>
      <c r="E34" s="412" t="s">
        <v>334</v>
      </c>
      <c r="F34" s="406">
        <v>0.125</v>
      </c>
      <c r="G34" s="407">
        <v>0.75</v>
      </c>
      <c r="H34" s="408">
        <v>0.75</v>
      </c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9"/>
    </row>
    <row r="35" spans="1:19" s="425" customFormat="1" ht="20.5" customHeight="1">
      <c r="A35" s="417"/>
      <c r="B35" s="418" t="s">
        <v>335</v>
      </c>
      <c r="C35" s="419" t="s">
        <v>271</v>
      </c>
      <c r="D35" s="418" t="s">
        <v>337</v>
      </c>
      <c r="E35" s="420"/>
      <c r="F35" s="421">
        <v>0.25</v>
      </c>
      <c r="G35" s="422">
        <v>4.75</v>
      </c>
      <c r="H35" s="423" t="s">
        <v>336</v>
      </c>
      <c r="I35" s="423"/>
      <c r="J35" s="423"/>
      <c r="K35" s="423"/>
      <c r="L35" s="423"/>
      <c r="M35" s="423"/>
      <c r="N35" s="423"/>
      <c r="O35" s="423"/>
      <c r="P35" s="423"/>
      <c r="Q35" s="423"/>
      <c r="R35" s="423"/>
      <c r="S35" s="424"/>
    </row>
    <row r="36" spans="1:19" s="410" customFormat="1" ht="20.5" customHeight="1">
      <c r="A36" s="411"/>
      <c r="B36" s="404" t="s">
        <v>371</v>
      </c>
      <c r="C36" s="405" t="s">
        <v>271</v>
      </c>
      <c r="D36" s="404" t="s">
        <v>372</v>
      </c>
      <c r="E36" s="413"/>
      <c r="F36" s="406">
        <v>0.25</v>
      </c>
      <c r="G36" s="407">
        <v>4.75</v>
      </c>
      <c r="H36" s="408">
        <v>19</v>
      </c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9"/>
    </row>
    <row r="37" spans="1:19" s="410" customFormat="1" ht="20.5" customHeight="1">
      <c r="A37" s="411"/>
      <c r="B37" s="404" t="s">
        <v>338</v>
      </c>
      <c r="C37" s="405" t="s">
        <v>339</v>
      </c>
      <c r="D37" s="404" t="s">
        <v>373</v>
      </c>
      <c r="E37" s="412" t="s">
        <v>340</v>
      </c>
      <c r="F37" s="406">
        <v>0.125</v>
      </c>
      <c r="G37" s="407" t="s">
        <v>322</v>
      </c>
      <c r="H37" s="408" t="s">
        <v>322</v>
      </c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9"/>
    </row>
    <row r="38" spans="1:19" s="410" customFormat="1" ht="20.5" customHeight="1">
      <c r="A38" s="411"/>
      <c r="B38" s="404" t="s">
        <v>341</v>
      </c>
      <c r="C38" s="405" t="s">
        <v>339</v>
      </c>
      <c r="D38" s="404" t="s">
        <v>374</v>
      </c>
      <c r="E38" s="412" t="s">
        <v>340</v>
      </c>
      <c r="F38" s="406">
        <v>0.125</v>
      </c>
      <c r="G38" s="407" t="s">
        <v>322</v>
      </c>
      <c r="H38" s="408" t="s">
        <v>322</v>
      </c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9"/>
    </row>
    <row r="39" spans="1:19" s="410" customFormat="1" ht="20.5" customHeight="1">
      <c r="A39" s="411"/>
      <c r="B39" s="404" t="s">
        <v>342</v>
      </c>
      <c r="C39" s="405" t="s">
        <v>375</v>
      </c>
      <c r="D39" s="404" t="s">
        <v>376</v>
      </c>
      <c r="E39" s="412"/>
      <c r="F39" s="406">
        <v>0.125</v>
      </c>
      <c r="G39" s="407" t="s">
        <v>322</v>
      </c>
      <c r="H39" s="408">
        <v>9.25</v>
      </c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9"/>
    </row>
    <row r="40" spans="1:19" s="410" customFormat="1" ht="20.5" customHeight="1">
      <c r="A40" s="411"/>
      <c r="B40" s="404" t="s">
        <v>343</v>
      </c>
      <c r="C40" s="405" t="s">
        <v>344</v>
      </c>
      <c r="D40" s="404" t="s">
        <v>377</v>
      </c>
      <c r="E40" s="412" t="s">
        <v>345</v>
      </c>
      <c r="F40" s="406">
        <v>0.25</v>
      </c>
      <c r="G40" s="407">
        <v>7.5</v>
      </c>
      <c r="H40" s="408">
        <v>8</v>
      </c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9"/>
    </row>
    <row r="41" spans="1:19" s="410" customFormat="1" ht="20.5" customHeight="1">
      <c r="A41" s="411"/>
      <c r="B41" s="404" t="s">
        <v>346</v>
      </c>
      <c r="C41" s="405" t="s">
        <v>347</v>
      </c>
      <c r="D41" s="404" t="s">
        <v>351</v>
      </c>
      <c r="E41" s="413" t="s">
        <v>348</v>
      </c>
      <c r="F41" s="406">
        <v>0.25</v>
      </c>
      <c r="G41" s="407">
        <v>14.5</v>
      </c>
      <c r="H41" s="408">
        <v>14.75</v>
      </c>
      <c r="I41" s="408"/>
      <c r="J41" s="426"/>
      <c r="K41" s="426"/>
      <c r="L41" s="408"/>
      <c r="M41" s="408" t="s">
        <v>349</v>
      </c>
      <c r="N41" s="408"/>
      <c r="O41" s="408"/>
      <c r="P41" s="408"/>
      <c r="Q41" s="408"/>
      <c r="R41" s="408"/>
      <c r="S41" s="409"/>
    </row>
    <row r="42" spans="1:19" s="410" customFormat="1" ht="20.5" customHeight="1">
      <c r="A42" s="411"/>
      <c r="B42" s="404" t="s">
        <v>350</v>
      </c>
      <c r="C42" s="405"/>
      <c r="D42" s="404" t="s">
        <v>355</v>
      </c>
      <c r="E42" s="413" t="s">
        <v>352</v>
      </c>
      <c r="F42" s="406">
        <v>0.25</v>
      </c>
      <c r="G42" s="407">
        <v>10.25</v>
      </c>
      <c r="H42" s="408">
        <v>10.25</v>
      </c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9"/>
    </row>
    <row r="43" spans="1:19" s="410" customFormat="1" ht="20.5" customHeight="1">
      <c r="A43" s="411"/>
      <c r="B43" s="404" t="s">
        <v>353</v>
      </c>
      <c r="C43" s="405" t="s">
        <v>354</v>
      </c>
      <c r="D43" s="404" t="s">
        <v>378</v>
      </c>
      <c r="E43" s="413"/>
      <c r="F43" s="406"/>
      <c r="G43" s="407" t="s">
        <v>322</v>
      </c>
      <c r="H43" s="408" t="s">
        <v>322</v>
      </c>
      <c r="I43" s="408"/>
      <c r="J43" s="408"/>
      <c r="K43" s="408"/>
      <c r="L43" s="408"/>
      <c r="M43" s="408"/>
      <c r="N43" s="408" t="s">
        <v>356</v>
      </c>
      <c r="O43" s="408"/>
      <c r="P43" s="408"/>
      <c r="Q43" s="408"/>
      <c r="R43" s="408"/>
      <c r="S43" s="409"/>
    </row>
    <row r="44" spans="1:19" s="410" customFormat="1" ht="20.5" customHeight="1">
      <c r="A44" s="411"/>
      <c r="B44" s="404" t="s">
        <v>353</v>
      </c>
      <c r="C44" s="405" t="s">
        <v>357</v>
      </c>
      <c r="D44" s="404" t="s">
        <v>379</v>
      </c>
      <c r="E44" s="413"/>
      <c r="F44" s="406"/>
      <c r="G44" s="407" t="s">
        <v>322</v>
      </c>
      <c r="H44" s="408" t="s">
        <v>322</v>
      </c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9"/>
    </row>
    <row r="45" spans="1:19" s="410" customFormat="1" ht="20.5" customHeight="1">
      <c r="A45" s="411"/>
      <c r="B45" s="404" t="s">
        <v>358</v>
      </c>
      <c r="C45" s="405" t="s">
        <v>380</v>
      </c>
      <c r="D45" s="404"/>
      <c r="E45" s="413"/>
      <c r="F45" s="406"/>
      <c r="G45" s="407" t="s">
        <v>322</v>
      </c>
      <c r="H45" s="408">
        <v>6</v>
      </c>
      <c r="I45" s="408"/>
      <c r="J45" s="408"/>
      <c r="K45" s="408"/>
      <c r="L45" s="408" t="s">
        <v>349</v>
      </c>
      <c r="M45" s="408"/>
      <c r="N45" s="408"/>
      <c r="O45" s="408"/>
      <c r="P45" s="408"/>
      <c r="Q45" s="408"/>
      <c r="R45" s="408"/>
      <c r="S45" s="409"/>
    </row>
    <row r="46" spans="1:19" s="410" customFormat="1" ht="20.5" customHeight="1">
      <c r="A46" s="411"/>
      <c r="B46" s="404" t="s">
        <v>359</v>
      </c>
      <c r="C46" s="405" t="s">
        <v>360</v>
      </c>
      <c r="D46" s="404"/>
      <c r="E46" s="413"/>
      <c r="F46" s="406">
        <v>0.125</v>
      </c>
      <c r="G46" s="407" t="s">
        <v>322</v>
      </c>
      <c r="H46" s="408" t="s">
        <v>322</v>
      </c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9"/>
    </row>
    <row r="47" spans="1:19" s="410" customFormat="1" ht="20.5" customHeight="1">
      <c r="A47" s="411"/>
      <c r="B47" s="404" t="s">
        <v>361</v>
      </c>
      <c r="C47" s="405" t="s">
        <v>362</v>
      </c>
      <c r="D47" s="404"/>
      <c r="E47" s="413"/>
      <c r="F47" s="406">
        <v>0.25</v>
      </c>
      <c r="G47" s="407" t="s">
        <v>322</v>
      </c>
      <c r="H47" s="408" t="s">
        <v>322</v>
      </c>
      <c r="I47" s="408"/>
      <c r="J47" s="408"/>
      <c r="K47" s="408"/>
      <c r="L47" s="408"/>
      <c r="M47" s="408"/>
      <c r="N47" s="408" t="s">
        <v>349</v>
      </c>
      <c r="O47" s="408"/>
      <c r="P47" s="408"/>
      <c r="Q47" s="408"/>
      <c r="R47" s="408"/>
      <c r="S47" s="409"/>
    </row>
    <row r="48" spans="1:19" s="410" customFormat="1" ht="20.5" customHeight="1">
      <c r="A48" s="411"/>
      <c r="B48" s="404" t="s">
        <v>363</v>
      </c>
      <c r="C48" s="405" t="s">
        <v>252</v>
      </c>
      <c r="D48" s="404" t="s">
        <v>381</v>
      </c>
      <c r="E48" s="413" t="s">
        <v>364</v>
      </c>
      <c r="F48" s="406">
        <v>0.75</v>
      </c>
      <c r="G48" s="407">
        <v>8</v>
      </c>
      <c r="H48" s="408">
        <v>8</v>
      </c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9"/>
    </row>
    <row r="49" spans="1:19" s="410" customFormat="1" ht="20.5" customHeight="1">
      <c r="A49" s="411"/>
      <c r="B49" s="404" t="s">
        <v>365</v>
      </c>
      <c r="C49" s="405" t="s">
        <v>366</v>
      </c>
      <c r="D49" s="404"/>
      <c r="E49" s="413"/>
      <c r="F49" s="406">
        <v>0.125</v>
      </c>
      <c r="G49" s="407">
        <v>7.5</v>
      </c>
      <c r="H49" s="408">
        <v>6</v>
      </c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9"/>
    </row>
    <row r="50" spans="1:19" s="410" customFormat="1" ht="20.5" customHeight="1">
      <c r="A50" s="411"/>
      <c r="B50" s="404"/>
      <c r="C50" s="405"/>
      <c r="D50" s="404"/>
      <c r="E50" s="412"/>
      <c r="F50" s="406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408"/>
      <c r="S50" s="409"/>
    </row>
    <row r="51" spans="1:19" s="410" customFormat="1" ht="20.5" customHeight="1" thickBot="1">
      <c r="A51" s="427"/>
      <c r="B51" s="428"/>
      <c r="C51" s="429"/>
      <c r="D51" s="428"/>
      <c r="E51" s="430"/>
      <c r="F51" s="431"/>
      <c r="G51" s="432"/>
      <c r="H51" s="432"/>
      <c r="I51" s="432"/>
      <c r="J51" s="432"/>
      <c r="K51" s="432"/>
      <c r="L51" s="432"/>
      <c r="M51" s="432"/>
      <c r="N51" s="432"/>
      <c r="O51" s="432"/>
      <c r="P51" s="432"/>
      <c r="Q51" s="432"/>
      <c r="R51" s="432"/>
      <c r="S51" s="433"/>
    </row>
  </sheetData>
  <mergeCells count="38"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H7:I7"/>
    <mergeCell ref="J7:L7"/>
    <mergeCell ref="M7:N7"/>
    <mergeCell ref="O7:Q7"/>
    <mergeCell ref="S11:S12"/>
    <mergeCell ref="A8:S8"/>
    <mergeCell ref="A9:F9"/>
    <mergeCell ref="G9:S9"/>
    <mergeCell ref="A10:B12"/>
    <mergeCell ref="C10:C12"/>
    <mergeCell ref="D10:D12"/>
    <mergeCell ref="E10:E12"/>
    <mergeCell ref="G11:G12"/>
    <mergeCell ref="H11:H12"/>
    <mergeCell ref="R11:R12"/>
  </mergeCells>
  <printOptions horizontalCentered="1" verticalCentered="1"/>
  <pageMargins left="0.25" right="0.25" top="0.75" bottom="0.75" header="0.3" footer="0.3"/>
  <pageSetup scale="41" fitToHeight="2" orientation="landscape" r:id="rId1"/>
  <headerFooter>
    <oddHeader>&amp;LTOP _ LS</oddHeader>
    <oddFooter>&amp;L&amp;F&amp;C&amp;A&amp;R&amp;D&amp;T</oddFooter>
  </headerFooter>
  <rowBreaks count="1" manualBreakCount="1">
    <brk id="5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C75D-7402-45BC-9A81-D58CCD9BA476}">
  <sheetPr>
    <tabColor theme="4" tint="0.59999389629810485"/>
    <pageSetUpPr fitToPage="1"/>
  </sheetPr>
  <dimension ref="A1:S51"/>
  <sheetViews>
    <sheetView view="pageBreakPreview" zoomScale="60" zoomScaleNormal="100" zoomScalePageLayoutView="65" workbookViewId="0">
      <selection activeCell="D20" sqref="D20"/>
    </sheetView>
  </sheetViews>
  <sheetFormatPr defaultColWidth="12.1796875" defaultRowHeight="15.5"/>
  <cols>
    <col min="1" max="1" width="4" style="357" customWidth="1"/>
    <col min="2" max="2" width="40" style="357" customWidth="1"/>
    <col min="3" max="3" width="29.453125" style="357" customWidth="1"/>
    <col min="4" max="4" width="40.54296875" style="357" customWidth="1"/>
    <col min="5" max="5" width="30.7265625" style="357" customWidth="1"/>
    <col min="6" max="6" width="7.26953125" style="357" customWidth="1"/>
    <col min="7" max="16384" width="12.1796875" style="357"/>
  </cols>
  <sheetData>
    <row r="1" spans="1:19" ht="16" thickBot="1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</row>
    <row r="2" spans="1:19" s="360" customFormat="1" ht="18.5">
      <c r="A2" s="574"/>
      <c r="B2" s="574"/>
      <c r="C2" s="574"/>
      <c r="D2" s="574"/>
      <c r="E2" s="574"/>
      <c r="F2" s="574"/>
      <c r="G2" s="369"/>
      <c r="H2" s="545" t="str">
        <f>'[20]M-COVER PAGE'!D2</f>
        <v>Factory</v>
      </c>
      <c r="I2" s="546"/>
      <c r="J2" s="547">
        <f>'[20]M-COVER PAGE'!F2</f>
        <v>0</v>
      </c>
      <c r="K2" s="548"/>
      <c r="L2" s="549"/>
      <c r="M2" s="550" t="str">
        <f>'[20]M-COVER PAGE'!I2</f>
        <v>Sample size</v>
      </c>
      <c r="N2" s="546"/>
      <c r="O2" s="575" t="str">
        <f>'[20]M-COVER PAGE'!K2</f>
        <v>M</v>
      </c>
      <c r="P2" s="575"/>
      <c r="Q2" s="576"/>
      <c r="R2" s="590" t="s">
        <v>236</v>
      </c>
      <c r="S2" s="591"/>
    </row>
    <row r="3" spans="1:19" s="360" customFormat="1" ht="18.5">
      <c r="A3" s="574"/>
      <c r="B3" s="574"/>
      <c r="C3" s="574"/>
      <c r="D3" s="574"/>
      <c r="E3" s="574"/>
      <c r="F3" s="574"/>
      <c r="G3" s="369"/>
      <c r="H3" s="518" t="str">
        <f>'[20]M-COVER PAGE'!D3</f>
        <v xml:space="preserve">Style </v>
      </c>
      <c r="I3" s="519"/>
      <c r="J3" s="542" t="str">
        <f>'[20]M-COVER PAGE'!F3</f>
        <v>MSCHF</v>
      </c>
      <c r="K3" s="543"/>
      <c r="L3" s="544"/>
      <c r="M3" s="523" t="str">
        <f>'[20]M-COVER PAGE'!I3</f>
        <v xml:space="preserve">Size range </v>
      </c>
      <c r="N3" s="519"/>
      <c r="O3" s="570" t="str">
        <f>'[20]M-COVER PAGE'!K3</f>
        <v>XS - XL</v>
      </c>
      <c r="P3" s="570"/>
      <c r="Q3" s="571"/>
      <c r="R3" s="592"/>
      <c r="S3" s="593"/>
    </row>
    <row r="4" spans="1:19" s="360" customFormat="1" ht="18.5">
      <c r="A4" s="574"/>
      <c r="B4" s="574"/>
      <c r="C4" s="574"/>
      <c r="D4" s="574"/>
      <c r="E4" s="574"/>
      <c r="F4" s="574"/>
      <c r="G4" s="369"/>
      <c r="H4" s="518" t="str">
        <f>'[20]M-COVER PAGE'!D4</f>
        <v>Description</v>
      </c>
      <c r="I4" s="519"/>
      <c r="J4" s="536" t="str">
        <f>'[20]M-COVER PAGE'!F4</f>
        <v>GAIP DROP SHELL JACKET</v>
      </c>
      <c r="K4" s="537"/>
      <c r="L4" s="538"/>
      <c r="M4" s="523">
        <f>'[20]M-COVER PAGE'!I4</f>
        <v>0</v>
      </c>
      <c r="N4" s="519"/>
      <c r="O4" s="570">
        <f>'[20]M-COVER PAGE'!K4</f>
        <v>0</v>
      </c>
      <c r="P4" s="570"/>
      <c r="Q4" s="571"/>
      <c r="R4" s="594"/>
      <c r="S4" s="595"/>
    </row>
    <row r="5" spans="1:19" s="360" customFormat="1" ht="18.5">
      <c r="A5" s="574"/>
      <c r="B5" s="574"/>
      <c r="C5" s="574"/>
      <c r="D5" s="574"/>
      <c r="E5" s="574"/>
      <c r="F5" s="574"/>
      <c r="G5" s="370"/>
      <c r="H5" s="540" t="str">
        <f>'[20]M-COVER PAGE'!D5</f>
        <v>Season</v>
      </c>
      <c r="I5" s="541"/>
      <c r="J5" s="536" t="str">
        <f>'[20]M-COVER PAGE'!F5</f>
        <v>BIG TECH RUNNER</v>
      </c>
      <c r="K5" s="537"/>
      <c r="L5" s="538"/>
      <c r="M5" s="523" t="str">
        <f>'[20]M-COVER PAGE'!I5</f>
        <v>Sample due date</v>
      </c>
      <c r="N5" s="519"/>
      <c r="O5" s="570">
        <f>'[20]M-COVER PAGE'!K5</f>
        <v>0</v>
      </c>
      <c r="P5" s="570"/>
      <c r="Q5" s="571"/>
      <c r="R5" s="594"/>
      <c r="S5" s="595"/>
    </row>
    <row r="6" spans="1:19" s="360" customFormat="1" ht="18.5">
      <c r="A6" s="574"/>
      <c r="B6" s="574"/>
      <c r="C6" s="574"/>
      <c r="D6" s="574"/>
      <c r="E6" s="574"/>
      <c r="F6" s="574"/>
      <c r="G6" s="369"/>
      <c r="H6" s="518" t="str">
        <f>'[20]M-COVER PAGE'!D6</f>
        <v>Date created</v>
      </c>
      <c r="I6" s="519"/>
      <c r="J6" s="520">
        <f>'[20]M-COVER PAGE'!F6</f>
        <v>45368</v>
      </c>
      <c r="K6" s="521"/>
      <c r="L6" s="522"/>
      <c r="M6" s="523" t="str">
        <f>'[20]M-COVER PAGE'!I6</f>
        <v>Reference style</v>
      </c>
      <c r="N6" s="519"/>
      <c r="O6" s="572">
        <f>'[20]M-COVER PAGE'!K6</f>
        <v>0</v>
      </c>
      <c r="P6" s="572"/>
      <c r="Q6" s="573"/>
      <c r="R6" s="596"/>
      <c r="S6" s="597"/>
    </row>
    <row r="7" spans="1:19" s="360" customFormat="1" ht="19" thickBot="1">
      <c r="A7" s="574"/>
      <c r="B7" s="574"/>
      <c r="C7" s="574"/>
      <c r="D7" s="574"/>
      <c r="E7" s="574"/>
      <c r="F7" s="574"/>
      <c r="G7" s="369"/>
      <c r="H7" s="527" t="str">
        <f>'[20]M-COVER PAGE'!D7</f>
        <v>Date revised</v>
      </c>
      <c r="I7" s="528"/>
      <c r="J7" s="529" t="str">
        <f>'[20]M-COVER PAGE'!F7</f>
        <v>5/14/2024, 5/23/24</v>
      </c>
      <c r="K7" s="530"/>
      <c r="L7" s="531"/>
      <c r="M7" s="532" t="str">
        <f>'[20]M-COVER PAGE'!I7</f>
        <v>STATUS</v>
      </c>
      <c r="N7" s="528"/>
      <c r="O7" s="552" t="str">
        <f>'[20]M-COVER PAGE'!K7</f>
        <v>SUBMIT PROTO</v>
      </c>
      <c r="P7" s="552"/>
      <c r="Q7" s="553"/>
      <c r="R7" s="598"/>
      <c r="S7" s="599"/>
    </row>
    <row r="8" spans="1:19" ht="9" customHeight="1">
      <c r="A8" s="515"/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</row>
    <row r="9" spans="1:19" ht="24" thickBot="1">
      <c r="A9" s="556"/>
      <c r="B9" s="556"/>
      <c r="C9" s="556"/>
      <c r="D9" s="556"/>
      <c r="E9" s="556"/>
      <c r="F9" s="556"/>
      <c r="G9" s="517" t="s">
        <v>382</v>
      </c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</row>
    <row r="10" spans="1:19" s="365" customFormat="1">
      <c r="A10" s="557" t="s">
        <v>238</v>
      </c>
      <c r="B10" s="558"/>
      <c r="C10" s="563" t="s">
        <v>239</v>
      </c>
      <c r="D10" s="563" t="s">
        <v>264</v>
      </c>
      <c r="E10" s="563" t="s">
        <v>240</v>
      </c>
      <c r="F10" s="387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3"/>
    </row>
    <row r="11" spans="1:19">
      <c r="A11" s="559"/>
      <c r="B11" s="560"/>
      <c r="C11" s="564"/>
      <c r="D11" s="564"/>
      <c r="E11" s="564"/>
      <c r="F11" s="374" t="s">
        <v>242</v>
      </c>
      <c r="G11" s="587" t="s">
        <v>106</v>
      </c>
      <c r="H11" s="587"/>
      <c r="I11" s="587" t="s">
        <v>26</v>
      </c>
      <c r="J11" s="587"/>
      <c r="K11" s="587" t="s">
        <v>27</v>
      </c>
      <c r="L11" s="388"/>
      <c r="M11" s="587" t="s">
        <v>28</v>
      </c>
      <c r="N11" s="388"/>
      <c r="O11" s="587" t="s">
        <v>29</v>
      </c>
      <c r="P11" s="388"/>
      <c r="Q11" s="587" t="s">
        <v>30</v>
      </c>
      <c r="R11" s="388"/>
      <c r="S11" s="554" t="s">
        <v>31</v>
      </c>
    </row>
    <row r="12" spans="1:19">
      <c r="A12" s="561"/>
      <c r="B12" s="562"/>
      <c r="C12" s="565"/>
      <c r="D12" s="565"/>
      <c r="E12" s="565"/>
      <c r="F12" s="376" t="s">
        <v>251</v>
      </c>
      <c r="G12" s="588"/>
      <c r="H12" s="588"/>
      <c r="I12" s="588"/>
      <c r="J12" s="588"/>
      <c r="K12" s="588"/>
      <c r="L12" s="389"/>
      <c r="M12" s="588"/>
      <c r="N12" s="389"/>
      <c r="O12" s="588"/>
      <c r="P12" s="389"/>
      <c r="Q12" s="588"/>
      <c r="R12" s="389"/>
      <c r="S12" s="555"/>
    </row>
    <row r="13" spans="1:19">
      <c r="A13" s="379">
        <f>'M-SPEC'!A13</f>
        <v>0</v>
      </c>
      <c r="B13" s="378" t="str">
        <f>'M-SPEC'!B13</f>
        <v>FRONT BODY LENGTH</v>
      </c>
      <c r="C13" s="378" t="str">
        <f>'M-SPEC'!C13</f>
        <v>from HPS</v>
      </c>
      <c r="D13" s="378" t="s">
        <v>272</v>
      </c>
      <c r="E13" s="378" t="str">
        <f>'M-SPEC'!E13</f>
        <v>前身长从肩高点到边</v>
      </c>
      <c r="F13" s="378">
        <f>'M-SPEC'!F13</f>
        <v>0.5</v>
      </c>
      <c r="G13" s="390">
        <f>I13-1/2</f>
        <v>-2.5</v>
      </c>
      <c r="H13" s="391"/>
      <c r="I13" s="391">
        <f>K13-1</f>
        <v>-2</v>
      </c>
      <c r="J13" s="391"/>
      <c r="K13" s="391">
        <f>M13-1</f>
        <v>-1</v>
      </c>
      <c r="L13" s="391"/>
      <c r="M13" s="392">
        <f>'M-SPEC'!S13</f>
        <v>0</v>
      </c>
      <c r="N13" s="391"/>
      <c r="O13" s="391">
        <f>M13+1</f>
        <v>1</v>
      </c>
      <c r="P13" s="391"/>
      <c r="Q13" s="391">
        <f>O13+1</f>
        <v>2</v>
      </c>
      <c r="R13" s="391"/>
      <c r="S13" s="393">
        <f>Q13+1</f>
        <v>3</v>
      </c>
    </row>
    <row r="14" spans="1:19">
      <c r="A14" s="379">
        <f>'M-SPEC'!A14</f>
        <v>0</v>
      </c>
      <c r="B14" s="378" t="str">
        <f>'M-SPEC'!B14</f>
        <v>BACK BODY LENGTH</v>
      </c>
      <c r="C14" s="378" t="str">
        <f>'M-SPEC'!C14</f>
        <v>from HPS</v>
      </c>
      <c r="D14" s="378" t="s">
        <v>275</v>
      </c>
      <c r="E14" s="378">
        <f>'M-SPEC'!E14</f>
        <v>0</v>
      </c>
      <c r="F14" s="378">
        <f>'M-SPEC'!F14</f>
        <v>0.5</v>
      </c>
      <c r="G14" s="390">
        <f>I14-1/2</f>
        <v>-2.5</v>
      </c>
      <c r="H14" s="391"/>
      <c r="I14" s="391">
        <f>K14-1</f>
        <v>-2</v>
      </c>
      <c r="J14" s="391"/>
      <c r="K14" s="391">
        <f>M14-1</f>
        <v>-1</v>
      </c>
      <c r="L14" s="391"/>
      <c r="M14" s="392">
        <f>'M-SPEC'!S14</f>
        <v>0</v>
      </c>
      <c r="N14" s="391"/>
      <c r="O14" s="391">
        <f>M14+1</f>
        <v>1</v>
      </c>
      <c r="P14" s="391"/>
      <c r="Q14" s="391">
        <f>O14+1</f>
        <v>2</v>
      </c>
      <c r="R14" s="391"/>
      <c r="S14" s="393">
        <f>Q14+1</f>
        <v>3</v>
      </c>
    </row>
    <row r="15" spans="1:19">
      <c r="A15" s="379">
        <f>'M-SPEC'!A15</f>
        <v>0</v>
      </c>
      <c r="B15" s="378" t="str">
        <f>'M-SPEC'!B15</f>
        <v>CHEST CIRCUMFERENCE</v>
      </c>
      <c r="C15" s="378" t="str">
        <f>'M-SPEC'!C15</f>
        <v>at 1" below AH</v>
      </c>
      <c r="D15" s="378" t="s">
        <v>278</v>
      </c>
      <c r="E15" s="378" t="str">
        <f>'M-SPEC'!E15</f>
        <v>胸围-1"距夹</v>
      </c>
      <c r="F15" s="378">
        <f>'M-SPEC'!F15</f>
        <v>0.625</v>
      </c>
      <c r="G15" s="390">
        <f>I15-1.5</f>
        <v>-5.5</v>
      </c>
      <c r="H15" s="391"/>
      <c r="I15" s="391">
        <f>K15-2</f>
        <v>-4</v>
      </c>
      <c r="J15" s="391"/>
      <c r="K15" s="391">
        <f>M15-2</f>
        <v>-2</v>
      </c>
      <c r="L15" s="391"/>
      <c r="M15" s="392">
        <f>'M-SPEC'!S15</f>
        <v>0</v>
      </c>
      <c r="N15" s="391"/>
      <c r="O15" s="391">
        <f>M15+2.5</f>
        <v>2.5</v>
      </c>
      <c r="P15" s="391"/>
      <c r="Q15" s="391">
        <f>O15+3</f>
        <v>5.5</v>
      </c>
      <c r="R15" s="391"/>
      <c r="S15" s="393">
        <f>Q15+3</f>
        <v>8.5</v>
      </c>
    </row>
    <row r="16" spans="1:19">
      <c r="A16" s="379">
        <f>'M-SPEC'!A16</f>
        <v>0</v>
      </c>
      <c r="B16" s="378" t="str">
        <f>'M-SPEC'!B16</f>
        <v>WAIST PLACEMENT</v>
      </c>
      <c r="C16" s="378" t="str">
        <f>'M-SPEC'!C16</f>
        <v>from HPS to btm pocket</v>
      </c>
      <c r="D16" s="378" t="s">
        <v>282</v>
      </c>
      <c r="E16" s="378" t="str">
        <f>'M-SPEC'!E16</f>
        <v>前腰位置从肩高点到腰缝</v>
      </c>
      <c r="F16" s="378">
        <f>'M-SPEC'!F16</f>
        <v>0.375</v>
      </c>
      <c r="G16" s="390">
        <f>I16-5/8</f>
        <v>-1.875</v>
      </c>
      <c r="H16" s="391"/>
      <c r="I16" s="391">
        <f>K16-5/8</f>
        <v>-1.25</v>
      </c>
      <c r="J16" s="391"/>
      <c r="K16" s="391">
        <f>M16-5/8</f>
        <v>-0.625</v>
      </c>
      <c r="L16" s="391"/>
      <c r="M16" s="392">
        <f>'M-SPEC'!S16</f>
        <v>0</v>
      </c>
      <c r="N16" s="391"/>
      <c r="O16" s="391">
        <f>M16+0.625</f>
        <v>0.625</v>
      </c>
      <c r="P16" s="391"/>
      <c r="Q16" s="391">
        <f>O16+0.625</f>
        <v>1.25</v>
      </c>
      <c r="R16" s="391"/>
      <c r="S16" s="393">
        <f>Q16+0.625</f>
        <v>1.875</v>
      </c>
    </row>
    <row r="17" spans="1:19">
      <c r="A17" s="379">
        <f>'M-SPEC'!A17</f>
        <v>0</v>
      </c>
      <c r="B17" s="378" t="str">
        <f>'M-SPEC'!B17</f>
        <v>WAIST CIRCUMFERENCE</v>
      </c>
      <c r="C17" s="378">
        <f>'M-SPEC'!C17</f>
        <v>0</v>
      </c>
      <c r="D17" s="378" t="s">
        <v>285</v>
      </c>
      <c r="E17" s="378" t="str">
        <f>'M-SPEC'!E17</f>
        <v>腰围</v>
      </c>
      <c r="F17" s="378">
        <f>'M-SPEC'!F17</f>
        <v>0.625</v>
      </c>
      <c r="G17" s="390">
        <f>I17-1.5</f>
        <v>-5.5</v>
      </c>
      <c r="H17" s="391"/>
      <c r="I17" s="391">
        <f>K17-2</f>
        <v>-4</v>
      </c>
      <c r="J17" s="391"/>
      <c r="K17" s="391">
        <f>M17-2</f>
        <v>-2</v>
      </c>
      <c r="L17" s="391"/>
      <c r="M17" s="392">
        <f>'M-SPEC'!S17</f>
        <v>0</v>
      </c>
      <c r="N17" s="391"/>
      <c r="O17" s="391">
        <f>M17+2.5</f>
        <v>2.5</v>
      </c>
      <c r="P17" s="391"/>
      <c r="Q17" s="391">
        <f>O17+3</f>
        <v>5.5</v>
      </c>
      <c r="R17" s="391"/>
      <c r="S17" s="393">
        <f>Q17+3</f>
        <v>8.5</v>
      </c>
    </row>
    <row r="18" spans="1:19">
      <c r="A18" s="379">
        <f>'M-SPEC'!A18</f>
        <v>0</v>
      </c>
      <c r="B18" s="378" t="str">
        <f>'M-SPEC'!B18</f>
        <v>SWEEP CIRCUMFERENCE</v>
      </c>
      <c r="C18" s="378" t="str">
        <f>'M-SPEC'!C18</f>
        <v>straight . SS to SS</v>
      </c>
      <c r="D18" s="378" t="s">
        <v>289</v>
      </c>
      <c r="E18" s="378" t="str">
        <f>'M-SPEC'!E18</f>
        <v>下摆-沿边量</v>
      </c>
      <c r="F18" s="378">
        <f>'M-SPEC'!F18</f>
        <v>0.625</v>
      </c>
      <c r="G18" s="390">
        <f>I18-1.5</f>
        <v>-5.5</v>
      </c>
      <c r="H18" s="391"/>
      <c r="I18" s="391">
        <f>K18-2</f>
        <v>-4</v>
      </c>
      <c r="J18" s="391"/>
      <c r="K18" s="391">
        <f>M18-2</f>
        <v>-2</v>
      </c>
      <c r="L18" s="391"/>
      <c r="M18" s="392">
        <f>'M-SPEC'!S18</f>
        <v>0</v>
      </c>
      <c r="N18" s="391"/>
      <c r="O18" s="391">
        <f>M18+2.5</f>
        <v>2.5</v>
      </c>
      <c r="P18" s="391"/>
      <c r="Q18" s="391">
        <f>O18+3</f>
        <v>5.5</v>
      </c>
      <c r="R18" s="391"/>
      <c r="S18" s="393">
        <f>Q18+3</f>
        <v>8.5</v>
      </c>
    </row>
    <row r="19" spans="1:19">
      <c r="A19" s="379">
        <f>'M-SPEC'!A19</f>
        <v>0</v>
      </c>
      <c r="B19" s="378" t="str">
        <f>'M-SPEC'!B19</f>
        <v>SWEEP HEM FACING HEIGHT</v>
      </c>
      <c r="C19" s="378" t="str">
        <f>'M-SPEC'!C19</f>
        <v>at interior</v>
      </c>
      <c r="D19" s="378" t="s">
        <v>293</v>
      </c>
      <c r="E19" s="378" t="str">
        <f>'M-SPEC'!E19</f>
        <v>下摆脚边高</v>
      </c>
      <c r="F19" s="378">
        <f>'M-SPEC'!F19</f>
        <v>0.125</v>
      </c>
      <c r="G19" s="394">
        <f>I19-0</f>
        <v>0</v>
      </c>
      <c r="H19" s="394"/>
      <c r="I19" s="394">
        <f>K19-0</f>
        <v>0</v>
      </c>
      <c r="J19" s="394"/>
      <c r="K19" s="394">
        <f>M19-0</f>
        <v>0</v>
      </c>
      <c r="L19" s="394"/>
      <c r="M19" s="392">
        <f>'M-SPEC'!S19</f>
        <v>0</v>
      </c>
      <c r="N19" s="394"/>
      <c r="O19" s="394">
        <f>M19+0</f>
        <v>0</v>
      </c>
      <c r="P19" s="394"/>
      <c r="Q19" s="394">
        <f>O19+0</f>
        <v>0</v>
      </c>
      <c r="R19" s="394"/>
      <c r="S19" s="395">
        <f>Q19+0</f>
        <v>0</v>
      </c>
    </row>
    <row r="20" spans="1:19">
      <c r="A20" s="379">
        <f>'M-SPEC'!A20</f>
        <v>0</v>
      </c>
      <c r="B20" s="378" t="str">
        <f>'M-SPEC'!B20</f>
        <v>ACROSS FRONT ARMHOLE WIDTH</v>
      </c>
      <c r="C20" s="378" t="str">
        <f>'M-SPEC'!C20</f>
        <v>at seam</v>
      </c>
      <c r="D20" s="378" t="s">
        <v>297</v>
      </c>
      <c r="E20" s="378">
        <f>'M-SPEC'!E20</f>
        <v>0</v>
      </c>
      <c r="F20" s="378">
        <f>'M-SPEC'!F20</f>
        <v>0.375</v>
      </c>
      <c r="G20" s="391">
        <f>I20-0.5</f>
        <v>-2</v>
      </c>
      <c r="H20" s="391"/>
      <c r="I20" s="391">
        <f>K20-0.75</f>
        <v>-1.5</v>
      </c>
      <c r="J20" s="391"/>
      <c r="K20" s="391">
        <f>M20-0.75</f>
        <v>-0.75</v>
      </c>
      <c r="L20" s="391"/>
      <c r="M20" s="392">
        <f>'M-SPEC'!S20</f>
        <v>0</v>
      </c>
      <c r="N20" s="391"/>
      <c r="O20" s="391">
        <f>M20+0.75</f>
        <v>0.75</v>
      </c>
      <c r="P20" s="391"/>
      <c r="Q20" s="391">
        <f>O20+1</f>
        <v>1.75</v>
      </c>
      <c r="R20" s="391"/>
      <c r="S20" s="391">
        <f>Q20+1</f>
        <v>2.75</v>
      </c>
    </row>
    <row r="21" spans="1:19">
      <c r="A21" s="379">
        <f>'M-SPEC'!A21</f>
        <v>0</v>
      </c>
      <c r="B21" s="378" t="str">
        <f>'M-SPEC'!B21</f>
        <v>ACROSS BACK ARMHOLE WIDTH</v>
      </c>
      <c r="C21" s="378" t="str">
        <f>'M-SPEC'!C21</f>
        <v>at seam</v>
      </c>
      <c r="D21" s="378" t="s">
        <v>299</v>
      </c>
      <c r="E21" s="378">
        <f>'M-SPEC'!E21</f>
        <v>0</v>
      </c>
      <c r="F21" s="378">
        <f>'M-SPEC'!F21</f>
        <v>0.375</v>
      </c>
      <c r="G21" s="391">
        <f>I21-0.5</f>
        <v>-2</v>
      </c>
      <c r="H21" s="391"/>
      <c r="I21" s="391">
        <f>K21-0.75</f>
        <v>-1.5</v>
      </c>
      <c r="J21" s="391"/>
      <c r="K21" s="391">
        <f>M21-0.75</f>
        <v>-0.75</v>
      </c>
      <c r="L21" s="391"/>
      <c r="M21" s="392">
        <f>'M-SPEC'!S21</f>
        <v>0</v>
      </c>
      <c r="N21" s="391"/>
      <c r="O21" s="391">
        <f>M21+0.75</f>
        <v>0.75</v>
      </c>
      <c r="P21" s="391"/>
      <c r="Q21" s="391">
        <f>O21+1</f>
        <v>1.75</v>
      </c>
      <c r="R21" s="391"/>
      <c r="S21" s="391">
        <f>Q21+1</f>
        <v>2.75</v>
      </c>
    </row>
    <row r="22" spans="1:19">
      <c r="A22" s="379">
        <f>'M-SPEC'!A22</f>
        <v>0</v>
      </c>
      <c r="B22" s="378" t="str">
        <f>'M-SPEC'!B22</f>
        <v>SHOULDER SLOPE</v>
      </c>
      <c r="C22" s="378" t="str">
        <f>'M-SPEC'!C22</f>
        <v>at 4" from neck seam</v>
      </c>
      <c r="D22" s="378" t="s">
        <v>302</v>
      </c>
      <c r="E22" s="378" t="str">
        <f>'M-SPEC'!E22</f>
        <v>肩斜</v>
      </c>
      <c r="F22" s="378">
        <f>'M-SPEC'!F22</f>
        <v>0.125</v>
      </c>
      <c r="G22" s="394">
        <f>I22-0</f>
        <v>0</v>
      </c>
      <c r="H22" s="394"/>
      <c r="I22" s="394">
        <f>K22-0</f>
        <v>0</v>
      </c>
      <c r="J22" s="394"/>
      <c r="K22" s="394">
        <f>M22-0</f>
        <v>0</v>
      </c>
      <c r="L22" s="394"/>
      <c r="M22" s="392">
        <f>'M-SPEC'!S22</f>
        <v>0</v>
      </c>
      <c r="N22" s="394"/>
      <c r="O22" s="394">
        <f>M22+0</f>
        <v>0</v>
      </c>
      <c r="P22" s="394"/>
      <c r="Q22" s="394">
        <f>O22+0</f>
        <v>0</v>
      </c>
      <c r="R22" s="394"/>
      <c r="S22" s="395">
        <f>Q22+0</f>
        <v>0</v>
      </c>
    </row>
    <row r="23" spans="1:19">
      <c r="A23" s="379">
        <f>'M-SPEC'!A23</f>
        <v>0</v>
      </c>
      <c r="B23" s="378" t="str">
        <f>'M-SPEC'!B23</f>
        <v>SLEEVE LENGTH - LONG SLEEVES</v>
      </c>
      <c r="C23" s="378" t="str">
        <f>'M-SPEC'!C23</f>
        <v>from CB to slv edge</v>
      </c>
      <c r="D23" s="378" t="s">
        <v>305</v>
      </c>
      <c r="E23" s="378" t="str">
        <f>'M-SPEC'!E23</f>
        <v>袖长</v>
      </c>
      <c r="F23" s="378">
        <f>'M-SPEC'!F23</f>
        <v>0.5</v>
      </c>
      <c r="G23" s="391">
        <f>I23-0.875</f>
        <v>-2.625</v>
      </c>
      <c r="H23" s="391"/>
      <c r="I23" s="391">
        <f>K23-0.875</f>
        <v>-1.75</v>
      </c>
      <c r="J23" s="391"/>
      <c r="K23" s="391">
        <f>M23-0.875</f>
        <v>-0.875</v>
      </c>
      <c r="L23" s="391"/>
      <c r="M23" s="392">
        <f>'M-SPEC'!S23</f>
        <v>0</v>
      </c>
      <c r="N23" s="391"/>
      <c r="O23" s="391">
        <f>M23+1</f>
        <v>1</v>
      </c>
      <c r="P23" s="391"/>
      <c r="Q23" s="391">
        <f>O23+1</f>
        <v>2</v>
      </c>
      <c r="R23" s="391"/>
      <c r="S23" s="393">
        <f>Q23+1</f>
        <v>3</v>
      </c>
    </row>
    <row r="24" spans="1:19">
      <c r="A24" s="379">
        <f>'M-SPEC'!A24</f>
        <v>0</v>
      </c>
      <c r="B24" s="378" t="str">
        <f>'M-SPEC'!B24</f>
        <v>MUSCLE CIRCUMFERENCE</v>
      </c>
      <c r="C24" s="378" t="str">
        <f>'M-SPEC'!C24</f>
        <v>at 1" below AH</v>
      </c>
      <c r="D24" s="378" t="s">
        <v>308</v>
      </c>
      <c r="E24" s="378" t="str">
        <f>'M-SPEC'!E24</f>
        <v>臂围-1"距夹</v>
      </c>
      <c r="F24" s="378">
        <f>'M-SPEC'!F24</f>
        <v>0.375</v>
      </c>
      <c r="G24" s="391">
        <f>I24-0.625</f>
        <v>-1.875</v>
      </c>
      <c r="H24" s="391"/>
      <c r="I24" s="391">
        <f>K24-0.625</f>
        <v>-1.25</v>
      </c>
      <c r="J24" s="391"/>
      <c r="K24" s="391">
        <f>M24-0.625</f>
        <v>-0.625</v>
      </c>
      <c r="L24" s="391"/>
      <c r="M24" s="392">
        <f>'M-SPEC'!S24</f>
        <v>0</v>
      </c>
      <c r="N24" s="391"/>
      <c r="O24" s="391">
        <f>M24+0.75</f>
        <v>0.75</v>
      </c>
      <c r="P24" s="391"/>
      <c r="Q24" s="391">
        <f>O24+0.75</f>
        <v>1.5</v>
      </c>
      <c r="R24" s="391"/>
      <c r="S24" s="393">
        <f>Q24+0.75</f>
        <v>2.25</v>
      </c>
    </row>
    <row r="25" spans="1:19">
      <c r="A25" s="379">
        <f>'M-SPEC'!A25</f>
        <v>0</v>
      </c>
      <c r="B25" s="378" t="str">
        <f>'M-SPEC'!B25</f>
        <v xml:space="preserve">ELBOW SEAM PLACEMENT </v>
      </c>
      <c r="C25" s="378" t="str">
        <f>'M-SPEC'!C25</f>
        <v>above cuff edge</v>
      </c>
      <c r="D25" s="378" t="s">
        <v>312</v>
      </c>
      <c r="E25" s="378">
        <f>'M-SPEC'!E25</f>
        <v>0</v>
      </c>
      <c r="F25" s="378">
        <f>'M-SPEC'!F25</f>
        <v>0.25</v>
      </c>
      <c r="G25" s="394">
        <f>I25-0</f>
        <v>0</v>
      </c>
      <c r="H25" s="394"/>
      <c r="I25" s="394">
        <f>K25-0</f>
        <v>0</v>
      </c>
      <c r="J25" s="394"/>
      <c r="K25" s="394">
        <f>M25-0</f>
        <v>0</v>
      </c>
      <c r="L25" s="394"/>
      <c r="M25" s="392">
        <f>'M-SPEC'!S25</f>
        <v>0</v>
      </c>
      <c r="N25" s="394"/>
      <c r="O25" s="394">
        <f>M25+0</f>
        <v>0</v>
      </c>
      <c r="P25" s="394"/>
      <c r="Q25" s="394">
        <f>O25+0</f>
        <v>0</v>
      </c>
      <c r="R25" s="394"/>
      <c r="S25" s="395">
        <f>Q25+0</f>
        <v>0</v>
      </c>
    </row>
    <row r="26" spans="1:19">
      <c r="A26" s="379">
        <f>'M-SPEC'!A26</f>
        <v>0</v>
      </c>
      <c r="B26" s="378" t="str">
        <f>'M-SPEC'!B26</f>
        <v>ELBOW CIRCUMFERENCE</v>
      </c>
      <c r="C26" s="378" t="str">
        <f>'M-SPEC'!C26</f>
        <v>at seam</v>
      </c>
      <c r="D26" s="378" t="s">
        <v>314</v>
      </c>
      <c r="E26" s="378" t="str">
        <f>'M-SPEC'!E26</f>
        <v>肘围</v>
      </c>
      <c r="F26" s="378">
        <f>'M-SPEC'!F26</f>
        <v>0.25</v>
      </c>
      <c r="G26" s="391">
        <f>I26-0.375</f>
        <v>-1.125</v>
      </c>
      <c r="H26" s="391"/>
      <c r="I26" s="391">
        <f>K26-0.375</f>
        <v>-0.75</v>
      </c>
      <c r="J26" s="391"/>
      <c r="K26" s="391">
        <f>M26-0.375</f>
        <v>-0.375</v>
      </c>
      <c r="L26" s="391"/>
      <c r="M26" s="392">
        <f>'M-SPEC'!S26</f>
        <v>0</v>
      </c>
      <c r="N26" s="391"/>
      <c r="O26" s="391">
        <f>M26+0.5</f>
        <v>0.5</v>
      </c>
      <c r="P26" s="391"/>
      <c r="Q26" s="391">
        <f>O26+0.5</f>
        <v>1</v>
      </c>
      <c r="R26" s="391"/>
      <c r="S26" s="393">
        <f>Q26+0.5</f>
        <v>1.5</v>
      </c>
    </row>
    <row r="27" spans="1:19">
      <c r="A27" s="379"/>
      <c r="B27" s="378"/>
      <c r="C27" s="378"/>
      <c r="D27" s="378"/>
      <c r="E27" s="378"/>
      <c r="F27" s="378"/>
      <c r="G27" s="391"/>
      <c r="H27" s="391"/>
      <c r="I27" s="391"/>
      <c r="J27" s="391"/>
      <c r="K27" s="391"/>
      <c r="L27" s="391"/>
      <c r="M27" s="392"/>
      <c r="N27" s="391"/>
      <c r="O27" s="391"/>
      <c r="P27" s="391"/>
      <c r="Q27" s="391"/>
      <c r="R27" s="391"/>
      <c r="S27" s="393"/>
    </row>
    <row r="28" spans="1:19">
      <c r="A28" s="379">
        <f>'M-SPEC'!A28</f>
        <v>0</v>
      </c>
      <c r="B28" s="378" t="str">
        <f>'M-SPEC'!B28</f>
        <v>CUFF CIRCUMFERENCE - LONG SLEEVES</v>
      </c>
      <c r="C28" s="378" t="str">
        <f>'M-SPEC'!C28</f>
        <v>extended</v>
      </c>
      <c r="D28" s="378" t="s">
        <v>316</v>
      </c>
      <c r="E28" s="378" t="str">
        <f>'M-SPEC'!E28</f>
        <v>袖口围</v>
      </c>
      <c r="F28" s="378">
        <f>'M-SPEC'!F28</f>
        <v>0.25</v>
      </c>
      <c r="G28" s="391">
        <f>I28-0.25</f>
        <v>-0.75</v>
      </c>
      <c r="H28" s="391"/>
      <c r="I28" s="391">
        <f>K28-0.25</f>
        <v>-0.5</v>
      </c>
      <c r="J28" s="391"/>
      <c r="K28" s="391">
        <f>M28-0.25</f>
        <v>-0.25</v>
      </c>
      <c r="L28" s="391"/>
      <c r="M28" s="392">
        <f>'M-SPEC'!S28</f>
        <v>0</v>
      </c>
      <c r="N28" s="391"/>
      <c r="O28" s="391">
        <f>M28+0.375</f>
        <v>0.375</v>
      </c>
      <c r="P28" s="391"/>
      <c r="Q28" s="391">
        <f>O28+0.375</f>
        <v>0.75</v>
      </c>
      <c r="R28" s="391"/>
      <c r="S28" s="393">
        <f>Q28+0.375</f>
        <v>1.125</v>
      </c>
    </row>
    <row r="29" spans="1:19">
      <c r="A29" s="379">
        <f>'M-SPEC'!A29</f>
        <v>0</v>
      </c>
      <c r="B29" s="378" t="str">
        <f>'M-SPEC'!B29</f>
        <v>CUFF HEM FACING HEIGHT</v>
      </c>
      <c r="C29" s="378" t="str">
        <f>'M-SPEC'!C29</f>
        <v>at interior</v>
      </c>
      <c r="D29" s="378" t="s">
        <v>319</v>
      </c>
      <c r="E29" s="378" t="str">
        <f>'M-SPEC'!E29</f>
        <v>袖克夫高</v>
      </c>
      <c r="F29" s="378">
        <f>'M-SPEC'!F29</f>
        <v>0.125</v>
      </c>
      <c r="G29" s="394">
        <f>I29-0</f>
        <v>0</v>
      </c>
      <c r="H29" s="394"/>
      <c r="I29" s="394">
        <f>K29-0</f>
        <v>0</v>
      </c>
      <c r="J29" s="394"/>
      <c r="K29" s="394">
        <f>M29-0</f>
        <v>0</v>
      </c>
      <c r="L29" s="394"/>
      <c r="M29" s="392">
        <f>'M-SPEC'!S29</f>
        <v>0</v>
      </c>
      <c r="N29" s="394"/>
      <c r="O29" s="394">
        <f>M29+0</f>
        <v>0</v>
      </c>
      <c r="P29" s="394"/>
      <c r="Q29" s="394">
        <f>O29+0</f>
        <v>0</v>
      </c>
      <c r="R29" s="394"/>
      <c r="S29" s="395">
        <f>Q29+0</f>
        <v>0</v>
      </c>
    </row>
    <row r="30" spans="1:19" s="382" customFormat="1">
      <c r="A30" s="380">
        <f>'M-SPEC'!A30</f>
        <v>0</v>
      </c>
      <c r="B30" s="381" t="str">
        <f>'M-SPEC'!B30</f>
        <v>CUFF FLECTIVE PIECING WIDTH</v>
      </c>
      <c r="C30" s="381">
        <f>'M-SPEC'!C30</f>
        <v>0</v>
      </c>
      <c r="D30" s="381"/>
      <c r="E30" s="381">
        <f>'M-SPEC'!E30</f>
        <v>0</v>
      </c>
      <c r="F30" s="381">
        <f>'M-SPEC'!F30</f>
        <v>0</v>
      </c>
      <c r="G30" s="396">
        <f>I30-1/8</f>
        <v>-0.375</v>
      </c>
      <c r="H30" s="396"/>
      <c r="I30" s="396">
        <f>K30-1/8</f>
        <v>-0.25</v>
      </c>
      <c r="J30" s="396"/>
      <c r="K30" s="396">
        <f>M30-1/8</f>
        <v>-0.125</v>
      </c>
      <c r="L30" s="396"/>
      <c r="M30" s="397">
        <f>'M-SPEC'!S30</f>
        <v>0</v>
      </c>
      <c r="N30" s="396"/>
      <c r="O30" s="396">
        <f>M30+1/8</f>
        <v>0.125</v>
      </c>
      <c r="P30" s="396"/>
      <c r="Q30" s="396">
        <f>O30+1/8</f>
        <v>0.25</v>
      </c>
      <c r="R30" s="396"/>
      <c r="S30" s="398">
        <f>Q30+1/8</f>
        <v>0.375</v>
      </c>
    </row>
    <row r="31" spans="1:19" s="382" customFormat="1">
      <c r="A31" s="380">
        <f>'M-SPEC'!A31</f>
        <v>0</v>
      </c>
      <c r="B31" s="381" t="str">
        <f>'M-SPEC'!B31</f>
        <v>CUFF FLECTIVE PIECING HEIGHT</v>
      </c>
      <c r="C31" s="381">
        <f>'M-SPEC'!C31</f>
        <v>0</v>
      </c>
      <c r="D31" s="381" t="s">
        <v>326</v>
      </c>
      <c r="E31" s="381">
        <f>'M-SPEC'!E31</f>
        <v>0</v>
      </c>
      <c r="F31" s="381">
        <f>'M-SPEC'!F31</f>
        <v>0</v>
      </c>
      <c r="G31" s="396">
        <f>I31-0</f>
        <v>0</v>
      </c>
      <c r="H31" s="396"/>
      <c r="I31" s="396">
        <f>K31-0</f>
        <v>0</v>
      </c>
      <c r="J31" s="396"/>
      <c r="K31" s="396">
        <f>M31-0</f>
        <v>0</v>
      </c>
      <c r="L31" s="396"/>
      <c r="M31" s="397">
        <f>'M-SPEC'!S31</f>
        <v>0</v>
      </c>
      <c r="N31" s="396"/>
      <c r="O31" s="396">
        <f>M31+0</f>
        <v>0</v>
      </c>
      <c r="P31" s="396"/>
      <c r="Q31" s="396">
        <f>O31+0</f>
        <v>0</v>
      </c>
      <c r="R31" s="396"/>
      <c r="S31" s="398">
        <f>Q31+0</f>
        <v>0</v>
      </c>
    </row>
    <row r="32" spans="1:19">
      <c r="A32" s="379">
        <f>'M-SPEC'!A32</f>
        <v>0</v>
      </c>
      <c r="B32" s="378" t="str">
        <f>'M-SPEC'!B32</f>
        <v>NECK WIDTH</v>
      </c>
      <c r="C32" s="378" t="str">
        <f>'M-SPEC'!C32</f>
        <v>seam to seam</v>
      </c>
      <c r="D32" s="378" t="s">
        <v>326</v>
      </c>
      <c r="E32" s="378" t="str">
        <f>'M-SPEC'!E32</f>
        <v>领宽</v>
      </c>
      <c r="F32" s="378">
        <f>'M-SPEC'!F32</f>
        <v>0.125</v>
      </c>
      <c r="G32" s="394">
        <f>I32-1/4</f>
        <v>-0.75</v>
      </c>
      <c r="H32" s="394"/>
      <c r="I32" s="394">
        <f>K32-1/4</f>
        <v>-0.5</v>
      </c>
      <c r="J32" s="394"/>
      <c r="K32" s="394">
        <f>M32-1/4</f>
        <v>-0.25</v>
      </c>
      <c r="L32" s="394"/>
      <c r="M32" s="392">
        <f>'M-SPEC'!S32</f>
        <v>0</v>
      </c>
      <c r="N32" s="394"/>
      <c r="O32" s="394">
        <f>M32+1/4</f>
        <v>0.25</v>
      </c>
      <c r="P32" s="394"/>
      <c r="Q32" s="394">
        <f>O32+0.25</f>
        <v>0.5</v>
      </c>
      <c r="R32" s="394"/>
      <c r="S32" s="395">
        <f>Q32+0.25</f>
        <v>0.75</v>
      </c>
    </row>
    <row r="33" spans="1:19">
      <c r="A33" s="379">
        <f>'M-SPEC'!A33</f>
        <v>0</v>
      </c>
      <c r="B33" s="378" t="str">
        <f>'M-SPEC'!B33</f>
        <v>FRONT NECK DROP</v>
      </c>
      <c r="C33" s="378" t="str">
        <f>'M-SPEC'!C33</f>
        <v>HPS to seam</v>
      </c>
      <c r="D33" s="378" t="s">
        <v>330</v>
      </c>
      <c r="E33" s="378" t="str">
        <f>'M-SPEC'!E33</f>
        <v>前领深-肩高点到</v>
      </c>
      <c r="F33" s="378">
        <f>'M-SPEC'!F33</f>
        <v>0.124</v>
      </c>
      <c r="G33" s="394">
        <f>I33-1/4</f>
        <v>-0.75</v>
      </c>
      <c r="H33" s="394"/>
      <c r="I33" s="394">
        <f>K33-1/4</f>
        <v>-0.5</v>
      </c>
      <c r="J33" s="394"/>
      <c r="K33" s="394">
        <f>M33-1/4</f>
        <v>-0.25</v>
      </c>
      <c r="L33" s="394"/>
      <c r="M33" s="392">
        <f>'M-SPEC'!S33</f>
        <v>0</v>
      </c>
      <c r="N33" s="394"/>
      <c r="O33" s="394">
        <f>M33+1/4</f>
        <v>0.25</v>
      </c>
      <c r="P33" s="394"/>
      <c r="Q33" s="394">
        <f>O33+0.25</f>
        <v>0.5</v>
      </c>
      <c r="R33" s="394"/>
      <c r="S33" s="395">
        <f>Q33+0.25</f>
        <v>0.75</v>
      </c>
    </row>
    <row r="34" spans="1:19">
      <c r="A34" s="379">
        <f>'M-SPEC'!A34</f>
        <v>0</v>
      </c>
      <c r="B34" s="378" t="str">
        <f>'M-SPEC'!B34</f>
        <v>BACK NECK DROP</v>
      </c>
      <c r="C34" s="378" t="str">
        <f>'M-SPEC'!C34</f>
        <v>HPS to seam</v>
      </c>
      <c r="D34" s="378" t="s">
        <v>333</v>
      </c>
      <c r="E34" s="378" t="str">
        <f>'M-SPEC'!E34</f>
        <v>后领深-肩高点到</v>
      </c>
      <c r="F34" s="378">
        <f>'M-SPEC'!F34</f>
        <v>0.125</v>
      </c>
      <c r="G34" s="394">
        <f>I34-0</f>
        <v>0</v>
      </c>
      <c r="H34" s="394"/>
      <c r="I34" s="394">
        <f>K34-0</f>
        <v>0</v>
      </c>
      <c r="J34" s="394"/>
      <c r="K34" s="394">
        <f t="shared" ref="K34" si="0">M34-0</f>
        <v>0</v>
      </c>
      <c r="L34" s="394"/>
      <c r="M34" s="392">
        <f>'M-SPEC'!S34</f>
        <v>0</v>
      </c>
      <c r="N34" s="394"/>
      <c r="O34" s="394">
        <f>M34+0</f>
        <v>0</v>
      </c>
      <c r="P34" s="394"/>
      <c r="Q34" s="394">
        <f t="shared" ref="Q34" si="1">O34+0</f>
        <v>0</v>
      </c>
      <c r="R34" s="394"/>
      <c r="S34" s="395">
        <f>Q34+0</f>
        <v>0</v>
      </c>
    </row>
    <row r="35" spans="1:19" s="382" customFormat="1">
      <c r="A35" s="380">
        <f>'M-SPEC'!A35</f>
        <v>0</v>
      </c>
      <c r="B35" s="381" t="str">
        <f>'M-SPEC'!B35</f>
        <v>FRONT YOKE SEAM PLACEMENT</v>
      </c>
      <c r="C35" s="381" t="str">
        <f>'M-SPEC'!C35</f>
        <v>from HPS</v>
      </c>
      <c r="D35" s="381" t="s">
        <v>337</v>
      </c>
      <c r="E35" s="381">
        <f>'M-SPEC'!E35</f>
        <v>0</v>
      </c>
      <c r="F35" s="381">
        <f>'M-SPEC'!F35</f>
        <v>0.25</v>
      </c>
      <c r="G35" s="396">
        <f>I35-1/4</f>
        <v>-0.75</v>
      </c>
      <c r="H35" s="396"/>
      <c r="I35" s="396">
        <f>K35-1/4</f>
        <v>-0.5</v>
      </c>
      <c r="J35" s="396"/>
      <c r="K35" s="396">
        <f>M35-1/4</f>
        <v>-0.25</v>
      </c>
      <c r="L35" s="396"/>
      <c r="M35" s="397">
        <f>'M-SPEC'!S35</f>
        <v>0</v>
      </c>
      <c r="N35" s="396"/>
      <c r="O35" s="396">
        <f>M35+1/4</f>
        <v>0.25</v>
      </c>
      <c r="P35" s="396"/>
      <c r="Q35" s="396">
        <f>O35+0.25</f>
        <v>0.5</v>
      </c>
      <c r="R35" s="396"/>
      <c r="S35" s="398">
        <f>Q35+0.25</f>
        <v>0.75</v>
      </c>
    </row>
    <row r="36" spans="1:19">
      <c r="A36" s="379">
        <f>'M-SPEC'!A36</f>
        <v>0</v>
      </c>
      <c r="B36" s="378" t="str">
        <f>'M-SPEC'!B36</f>
        <v>BACK VENT OPENING PLACEMENT</v>
      </c>
      <c r="C36" s="378" t="str">
        <f>'M-SPEC'!C36</f>
        <v>from HPS</v>
      </c>
      <c r="D36" s="378" t="s">
        <v>372</v>
      </c>
      <c r="E36" s="378">
        <f>'M-SPEC'!E36</f>
        <v>0</v>
      </c>
      <c r="F36" s="378">
        <f>'M-SPEC'!F36</f>
        <v>0.25</v>
      </c>
      <c r="G36" s="394">
        <f>I36-1/4</f>
        <v>-0.75</v>
      </c>
      <c r="H36" s="394"/>
      <c r="I36" s="394">
        <f>K36-1/4</f>
        <v>-0.5</v>
      </c>
      <c r="J36" s="394"/>
      <c r="K36" s="394">
        <f>M36-1/4</f>
        <v>-0.25</v>
      </c>
      <c r="L36" s="394"/>
      <c r="M36" s="392">
        <f>'M-SPEC'!S36</f>
        <v>0</v>
      </c>
      <c r="N36" s="394"/>
      <c r="O36" s="394">
        <f>M36+1/4</f>
        <v>0.25</v>
      </c>
      <c r="P36" s="394"/>
      <c r="Q36" s="394">
        <f>O36+0.25</f>
        <v>0.5</v>
      </c>
      <c r="R36" s="394"/>
      <c r="S36" s="395">
        <f>Q36+0.25</f>
        <v>0.75</v>
      </c>
    </row>
    <row r="37" spans="1:19">
      <c r="A37" s="379">
        <f>'M-SPEC'!A37</f>
        <v>0</v>
      </c>
      <c r="B37" s="378" t="str">
        <f>'M-SPEC'!B37</f>
        <v>EXTERIOR POCKET PLACEMENT - AT TOP</v>
      </c>
      <c r="C37" s="378" t="str">
        <f>'M-SPEC'!C37</f>
        <v xml:space="preserve">from SS </v>
      </c>
      <c r="D37" s="378" t="s">
        <v>373</v>
      </c>
      <c r="E37" s="378" t="str">
        <f>'M-SPEC'!E37</f>
        <v>口袋位置</v>
      </c>
      <c r="F37" s="378">
        <f>'M-SPEC'!F37</f>
        <v>0.125</v>
      </c>
      <c r="G37" s="394">
        <f>I37-1/8</f>
        <v>-0.375</v>
      </c>
      <c r="H37" s="394"/>
      <c r="I37" s="394">
        <f>K37-1/8</f>
        <v>-0.25</v>
      </c>
      <c r="J37" s="394"/>
      <c r="K37" s="394">
        <f>M37-1/8</f>
        <v>-0.125</v>
      </c>
      <c r="L37" s="394"/>
      <c r="M37" s="392">
        <f>'M-SPEC'!S37</f>
        <v>0</v>
      </c>
      <c r="N37" s="394"/>
      <c r="O37" s="394">
        <f>M37+1/8</f>
        <v>0.125</v>
      </c>
      <c r="P37" s="394"/>
      <c r="Q37" s="394">
        <f>O37+1/8</f>
        <v>0.25</v>
      </c>
      <c r="R37" s="394"/>
      <c r="S37" s="395">
        <f>Q37+1/8</f>
        <v>0.375</v>
      </c>
    </row>
    <row r="38" spans="1:19">
      <c r="A38" s="379">
        <f>'M-SPEC'!A38</f>
        <v>0</v>
      </c>
      <c r="B38" s="378" t="str">
        <f>'M-SPEC'!B38</f>
        <v>EXTERIOR POCKET PLACEMENT - AT BTM</v>
      </c>
      <c r="C38" s="378" t="str">
        <f>'M-SPEC'!C38</f>
        <v xml:space="preserve">from SS </v>
      </c>
      <c r="D38" s="378" t="s">
        <v>374</v>
      </c>
      <c r="E38" s="378" t="str">
        <f>'M-SPEC'!E38</f>
        <v>口袋位置</v>
      </c>
      <c r="F38" s="378">
        <f>'M-SPEC'!F38</f>
        <v>0.125</v>
      </c>
      <c r="G38" s="394">
        <f>I38-1/8</f>
        <v>-0.375</v>
      </c>
      <c r="H38" s="394"/>
      <c r="I38" s="394">
        <f>K38-1/8</f>
        <v>-0.25</v>
      </c>
      <c r="J38" s="394"/>
      <c r="K38" s="394">
        <f>M38-1/8</f>
        <v>-0.125</v>
      </c>
      <c r="L38" s="394"/>
      <c r="M38" s="392">
        <f>'M-SPEC'!S38</f>
        <v>0</v>
      </c>
      <c r="N38" s="394"/>
      <c r="O38" s="394">
        <f>M38+1/8</f>
        <v>0.125</v>
      </c>
      <c r="P38" s="394"/>
      <c r="Q38" s="394">
        <f>O38+1/8</f>
        <v>0.25</v>
      </c>
      <c r="R38" s="394"/>
      <c r="S38" s="395">
        <f>Q38+1/8</f>
        <v>0.375</v>
      </c>
    </row>
    <row r="39" spans="1:19">
      <c r="A39" s="379">
        <f>'M-SPEC'!A39</f>
        <v>0</v>
      </c>
      <c r="B39" s="378" t="str">
        <f>'M-SPEC'!B39</f>
        <v>EXTERIOR POCKET PLACEMENT</v>
      </c>
      <c r="C39" s="378" t="str">
        <f>'M-SPEC'!C39</f>
        <v>below HPS</v>
      </c>
      <c r="D39" s="378" t="s">
        <v>376</v>
      </c>
      <c r="E39" s="378">
        <f>'M-SPEC'!E39</f>
        <v>0</v>
      </c>
      <c r="F39" s="378">
        <f>'M-SPEC'!F39</f>
        <v>0.125</v>
      </c>
      <c r="G39" s="394">
        <f>I39-1/8</f>
        <v>-0.375</v>
      </c>
      <c r="H39" s="394"/>
      <c r="I39" s="394">
        <f>K39-1/8</f>
        <v>-0.25</v>
      </c>
      <c r="J39" s="394"/>
      <c r="K39" s="394">
        <f>M39-1/8</f>
        <v>-0.125</v>
      </c>
      <c r="L39" s="394"/>
      <c r="M39" s="392">
        <f>'M-SPEC'!S39</f>
        <v>0</v>
      </c>
      <c r="N39" s="394"/>
      <c r="O39" s="394">
        <f>M39+1/8</f>
        <v>0.125</v>
      </c>
      <c r="P39" s="394"/>
      <c r="Q39" s="394">
        <f>O39+1/8</f>
        <v>0.25</v>
      </c>
      <c r="R39" s="394"/>
      <c r="S39" s="395">
        <f>Q39+1/8</f>
        <v>0.375</v>
      </c>
    </row>
    <row r="40" spans="1:19">
      <c r="A40" s="379">
        <f>'M-SPEC'!A40</f>
        <v>0</v>
      </c>
      <c r="B40" s="378" t="str">
        <f>'M-SPEC'!B40</f>
        <v>EXTERIOR POCKET HEIGHT</v>
      </c>
      <c r="C40" s="378" t="str">
        <f>'M-SPEC'!C40</f>
        <v>edge to edge of zipper tape</v>
      </c>
      <c r="D40" s="378" t="s">
        <v>377</v>
      </c>
      <c r="E40" s="378" t="str">
        <f>'M-SPEC'!E40</f>
        <v>口袋高</v>
      </c>
      <c r="F40" s="378">
        <f>'M-SPEC'!F40</f>
        <v>0.25</v>
      </c>
      <c r="G40" s="394">
        <f>I40-0</f>
        <v>-0.5</v>
      </c>
      <c r="H40" s="394" t="s">
        <v>383</v>
      </c>
      <c r="I40" s="394">
        <f>K40-0.5</f>
        <v>-0.5</v>
      </c>
      <c r="J40" s="394"/>
      <c r="K40" s="394">
        <f>M40-0</f>
        <v>0</v>
      </c>
      <c r="L40" s="394"/>
      <c r="M40" s="392">
        <f>'M-SPEC'!S40</f>
        <v>0</v>
      </c>
      <c r="N40" s="394"/>
      <c r="O40" s="394">
        <f>M40+0.5</f>
        <v>0.5</v>
      </c>
      <c r="P40" s="394"/>
      <c r="Q40" s="394">
        <f>O40+0</f>
        <v>0.5</v>
      </c>
      <c r="R40" s="394"/>
      <c r="S40" s="395">
        <f>Q40+0.25</f>
        <v>0.75</v>
      </c>
    </row>
    <row r="41" spans="1:19">
      <c r="A41" s="379">
        <f>'M-SPEC'!A41</f>
        <v>0</v>
      </c>
      <c r="B41" s="378" t="str">
        <f>'M-SPEC'!B41</f>
        <v>HOOD HEIGHT</v>
      </c>
      <c r="C41" s="378" t="str">
        <f>'M-SPEC'!C41</f>
        <v>at HPS to top edge</v>
      </c>
      <c r="D41" s="378" t="s">
        <v>351</v>
      </c>
      <c r="E41" s="378" t="str">
        <f>'M-SPEC'!E41</f>
        <v>帽高</v>
      </c>
      <c r="F41" s="378">
        <f>'M-SPEC'!F41</f>
        <v>0.25</v>
      </c>
      <c r="G41" s="394">
        <f>I41-1/4</f>
        <v>-0.75</v>
      </c>
      <c r="H41" s="394"/>
      <c r="I41" s="394">
        <f>K41-1/4</f>
        <v>-0.5</v>
      </c>
      <c r="J41" s="394"/>
      <c r="K41" s="394">
        <f>M41-1/4</f>
        <v>-0.25</v>
      </c>
      <c r="L41" s="394"/>
      <c r="M41" s="392">
        <f>'M-SPEC'!S41</f>
        <v>0</v>
      </c>
      <c r="N41" s="394"/>
      <c r="O41" s="394">
        <f>M41+1/4</f>
        <v>0.25</v>
      </c>
      <c r="P41" s="394"/>
      <c r="Q41" s="394">
        <f>O41+0.25</f>
        <v>0.5</v>
      </c>
      <c r="R41" s="394"/>
      <c r="S41" s="395">
        <f>Q41+0.25</f>
        <v>0.75</v>
      </c>
    </row>
    <row r="42" spans="1:19">
      <c r="A42" s="379">
        <f>'M-SPEC'!A42</f>
        <v>0</v>
      </c>
      <c r="B42" s="378" t="str">
        <f>'M-SPEC'!B42</f>
        <v>HOOD WIDTH</v>
      </c>
      <c r="C42" s="378">
        <f>'M-SPEC'!C42</f>
        <v>0</v>
      </c>
      <c r="D42" s="378" t="s">
        <v>355</v>
      </c>
      <c r="E42" s="378" t="str">
        <f>'M-SPEC'!E42</f>
        <v>帽宽</v>
      </c>
      <c r="F42" s="378">
        <f>'M-SPEC'!F42</f>
        <v>0.25</v>
      </c>
      <c r="G42" s="394">
        <f>I42-1/4</f>
        <v>-0.75</v>
      </c>
      <c r="H42" s="394"/>
      <c r="I42" s="394">
        <f>K42-1/4</f>
        <v>-0.5</v>
      </c>
      <c r="J42" s="394"/>
      <c r="K42" s="394">
        <f>M42-1/4</f>
        <v>-0.25</v>
      </c>
      <c r="L42" s="394"/>
      <c r="M42" s="392">
        <f>'M-SPEC'!S42</f>
        <v>0</v>
      </c>
      <c r="N42" s="394"/>
      <c r="O42" s="394">
        <f>M42+1/4</f>
        <v>0.25</v>
      </c>
      <c r="P42" s="394"/>
      <c r="Q42" s="394">
        <f>O42+0.25</f>
        <v>0.5</v>
      </c>
      <c r="R42" s="394"/>
      <c r="S42" s="395">
        <f>Q42+0.25</f>
        <v>0.75</v>
      </c>
    </row>
    <row r="43" spans="1:19">
      <c r="A43" s="379">
        <f>'M-SPEC'!A43</f>
        <v>0</v>
      </c>
      <c r="B43" s="378" t="str">
        <f>'M-SPEC'!B43</f>
        <v>HOOD CENTER PIECING WIDTH</v>
      </c>
      <c r="C43" s="378" t="str">
        <f>'M-SPEC'!C43</f>
        <v>at visor seam</v>
      </c>
      <c r="D43" s="378" t="s">
        <v>378</v>
      </c>
      <c r="E43" s="378">
        <f>'M-SPEC'!E43</f>
        <v>0</v>
      </c>
      <c r="F43" s="378">
        <f>'M-SPEC'!F43</f>
        <v>0</v>
      </c>
      <c r="G43" s="394"/>
      <c r="H43" s="394"/>
      <c r="I43" s="394"/>
      <c r="J43" s="394"/>
      <c r="K43" s="394"/>
      <c r="L43" s="394"/>
      <c r="M43" s="392">
        <f>'M-SPEC'!S43</f>
        <v>0</v>
      </c>
      <c r="N43" s="394"/>
      <c r="O43" s="394"/>
      <c r="P43" s="394"/>
      <c r="Q43" s="394"/>
      <c r="R43" s="394"/>
      <c r="S43" s="395"/>
    </row>
    <row r="44" spans="1:19">
      <c r="A44" s="379">
        <f>'M-SPEC'!A44</f>
        <v>0</v>
      </c>
      <c r="B44" s="378" t="str">
        <f>'M-SPEC'!B44</f>
        <v>HOOD CENTER PIECING WIDTH</v>
      </c>
      <c r="C44" s="378" t="str">
        <f>'M-SPEC'!C44</f>
        <v>at mid seam</v>
      </c>
      <c r="D44" s="378" t="s">
        <v>379</v>
      </c>
      <c r="E44" s="378">
        <f>'M-SPEC'!E44</f>
        <v>0</v>
      </c>
      <c r="F44" s="378">
        <f>'M-SPEC'!F44</f>
        <v>0</v>
      </c>
      <c r="G44" s="394"/>
      <c r="H44" s="394"/>
      <c r="I44" s="394"/>
      <c r="J44" s="394"/>
      <c r="K44" s="394"/>
      <c r="L44" s="394"/>
      <c r="M44" s="392">
        <f>'M-SPEC'!S44</f>
        <v>0</v>
      </c>
      <c r="N44" s="394"/>
      <c r="O44" s="394"/>
      <c r="P44" s="394"/>
      <c r="Q44" s="394"/>
      <c r="R44" s="394"/>
      <c r="S44" s="395"/>
    </row>
    <row r="45" spans="1:19">
      <c r="A45" s="379">
        <f>'M-SPEC'!A45</f>
        <v>0</v>
      </c>
      <c r="B45" s="378" t="str">
        <f>'M-SPEC'!B45</f>
        <v>HOOD CROSS BUNGEE PLCMT</v>
      </c>
      <c r="C45" s="378" t="str">
        <f>'M-SPEC'!C45</f>
        <v>above neck seam</v>
      </c>
      <c r="D45" s="378"/>
      <c r="E45" s="378">
        <f>'M-SPEC'!E45</f>
        <v>0</v>
      </c>
      <c r="F45" s="378">
        <f>'M-SPEC'!F45</f>
        <v>0</v>
      </c>
      <c r="G45" s="394"/>
      <c r="H45" s="394"/>
      <c r="I45" s="394"/>
      <c r="J45" s="394"/>
      <c r="K45" s="394"/>
      <c r="L45" s="394"/>
      <c r="M45" s="392">
        <f>'M-SPEC'!S45</f>
        <v>0</v>
      </c>
      <c r="N45" s="394"/>
      <c r="O45" s="394"/>
      <c r="P45" s="394"/>
      <c r="Q45" s="394"/>
      <c r="R45" s="394"/>
      <c r="S45" s="395"/>
    </row>
    <row r="46" spans="1:19">
      <c r="A46" s="379">
        <f>'M-SPEC'!A46</f>
        <v>0</v>
      </c>
      <c r="B46" s="378" t="str">
        <f>'M-SPEC'!B46</f>
        <v>HOOD VISOR DEPTH HEIGHT</v>
      </c>
      <c r="C46" s="378" t="str">
        <f>'M-SPEC'!C46</f>
        <v>at center</v>
      </c>
      <c r="D46" s="378"/>
      <c r="E46" s="378">
        <f>'M-SPEC'!E46</f>
        <v>0</v>
      </c>
      <c r="F46" s="378">
        <f>'M-SPEC'!F46</f>
        <v>0.125</v>
      </c>
      <c r="G46" s="394">
        <f t="shared" ref="G46:G49" si="2">I46-0</f>
        <v>0</v>
      </c>
      <c r="H46" s="394"/>
      <c r="I46" s="394">
        <f t="shared" ref="I46:I49" si="3">K46-0</f>
        <v>0</v>
      </c>
      <c r="J46" s="394"/>
      <c r="K46" s="394">
        <f t="shared" ref="K46:K49" si="4">M46-0</f>
        <v>0</v>
      </c>
      <c r="L46" s="394"/>
      <c r="M46" s="392">
        <f>'M-SPEC'!S46</f>
        <v>0</v>
      </c>
      <c r="N46" s="394"/>
      <c r="O46" s="394">
        <f t="shared" ref="O46:O49" si="5">M46+0</f>
        <v>0</v>
      </c>
      <c r="P46" s="394"/>
      <c r="Q46" s="394">
        <f t="shared" ref="Q46:Q49" si="6">O46+0</f>
        <v>0</v>
      </c>
      <c r="R46" s="394"/>
      <c r="S46" s="395">
        <f t="shared" ref="S46:S49" si="7">Q46+0</f>
        <v>0</v>
      </c>
    </row>
    <row r="47" spans="1:19">
      <c r="A47" s="379">
        <f>'M-SPEC'!A47</f>
        <v>0</v>
      </c>
      <c r="B47" s="378" t="str">
        <f>'M-SPEC'!B47</f>
        <v>HOOD VISOR DEPTH WIDTH</v>
      </c>
      <c r="C47" s="378" t="str">
        <f>'M-SPEC'!C47</f>
        <v>along seam</v>
      </c>
      <c r="D47" s="378"/>
      <c r="E47" s="378">
        <f>'M-SPEC'!E47</f>
        <v>0</v>
      </c>
      <c r="F47" s="378">
        <f>'M-SPEC'!F47</f>
        <v>0.25</v>
      </c>
      <c r="G47" s="394"/>
      <c r="H47" s="394"/>
      <c r="I47" s="394"/>
      <c r="J47" s="394"/>
      <c r="K47" s="394"/>
      <c r="L47" s="394"/>
      <c r="M47" s="392">
        <f>'M-SPEC'!S47</f>
        <v>0</v>
      </c>
      <c r="N47" s="394"/>
      <c r="O47" s="394"/>
      <c r="P47" s="394"/>
      <c r="Q47" s="394"/>
      <c r="R47" s="394"/>
      <c r="S47" s="395"/>
    </row>
    <row r="48" spans="1:19">
      <c r="A48" s="379">
        <f>'M-SPEC'!A48</f>
        <v>0</v>
      </c>
      <c r="B48" s="378" t="str">
        <f>'M-SPEC'!B48</f>
        <v>HOOD DRAWSTRING LENGTH</v>
      </c>
      <c r="C48" s="378" t="str">
        <f>'M-SPEC'!C48</f>
        <v>exposed</v>
      </c>
      <c r="D48" s="378" t="s">
        <v>381</v>
      </c>
      <c r="E48" s="378" t="str">
        <f>'M-SPEC'!E48</f>
        <v>帽绳长</v>
      </c>
      <c r="F48" s="378">
        <f>'M-SPEC'!F48</f>
        <v>0.75</v>
      </c>
      <c r="G48" s="394">
        <f t="shared" si="2"/>
        <v>-1</v>
      </c>
      <c r="H48" s="394" t="s">
        <v>384</v>
      </c>
      <c r="I48" s="394">
        <f>K48-1</f>
        <v>-1</v>
      </c>
      <c r="J48" s="394"/>
      <c r="K48" s="394">
        <f t="shared" si="4"/>
        <v>0</v>
      </c>
      <c r="L48" s="394"/>
      <c r="M48" s="392">
        <f>'M-SPEC'!S48</f>
        <v>0</v>
      </c>
      <c r="N48" s="394"/>
      <c r="O48" s="394">
        <f>M48+1</f>
        <v>1</v>
      </c>
      <c r="P48" s="394"/>
      <c r="Q48" s="394">
        <f t="shared" si="6"/>
        <v>1</v>
      </c>
      <c r="R48" s="394"/>
      <c r="S48" s="395">
        <f t="shared" si="7"/>
        <v>1</v>
      </c>
    </row>
    <row r="49" spans="1:19">
      <c r="A49" s="379">
        <f>'M-SPEC'!A49</f>
        <v>0</v>
      </c>
      <c r="B49" s="378" t="str">
        <f>'M-SPEC'!B49</f>
        <v>HOOD COLLAR HEIGHT</v>
      </c>
      <c r="C49" s="378" t="str">
        <f>'M-SPEC'!C49</f>
        <v>at CF</v>
      </c>
      <c r="D49" s="378"/>
      <c r="E49" s="378">
        <f>'M-SPEC'!E49</f>
        <v>0</v>
      </c>
      <c r="F49" s="378">
        <f>'M-SPEC'!F49</f>
        <v>0.125</v>
      </c>
      <c r="G49" s="394">
        <f t="shared" si="2"/>
        <v>0</v>
      </c>
      <c r="H49" s="394"/>
      <c r="I49" s="394">
        <f t="shared" si="3"/>
        <v>0</v>
      </c>
      <c r="J49" s="394"/>
      <c r="K49" s="394">
        <f t="shared" si="4"/>
        <v>0</v>
      </c>
      <c r="L49" s="394"/>
      <c r="M49" s="392">
        <f>'M-SPEC'!S49</f>
        <v>0</v>
      </c>
      <c r="N49" s="394"/>
      <c r="O49" s="394">
        <f t="shared" si="5"/>
        <v>0</v>
      </c>
      <c r="P49" s="394"/>
      <c r="Q49" s="394">
        <f t="shared" si="6"/>
        <v>0</v>
      </c>
      <c r="R49" s="394"/>
      <c r="S49" s="395">
        <f t="shared" si="7"/>
        <v>0</v>
      </c>
    </row>
    <row r="50" spans="1:19">
      <c r="A50" s="379">
        <f>'M-SPEC'!A50</f>
        <v>0</v>
      </c>
      <c r="B50" s="378">
        <f>'M-SPEC'!B50</f>
        <v>0</v>
      </c>
      <c r="C50" s="378">
        <f>'M-SPEC'!C50</f>
        <v>0</v>
      </c>
      <c r="D50" s="378"/>
      <c r="E50" s="378">
        <f>'M-SPEC'!E50</f>
        <v>0</v>
      </c>
      <c r="F50" s="378">
        <f>'M-SPEC'!F50</f>
        <v>0</v>
      </c>
      <c r="G50" s="394"/>
      <c r="H50" s="394"/>
      <c r="I50" s="394"/>
      <c r="J50" s="394"/>
      <c r="K50" s="394"/>
      <c r="L50" s="394"/>
      <c r="M50" s="392"/>
      <c r="N50" s="394"/>
      <c r="O50" s="394"/>
      <c r="P50" s="394"/>
      <c r="Q50" s="394"/>
      <c r="R50" s="394"/>
      <c r="S50" s="395"/>
    </row>
    <row r="51" spans="1:19" ht="16" thickBot="1">
      <c r="A51" s="383">
        <f>'M-SPEC'!A51</f>
        <v>0</v>
      </c>
      <c r="B51" s="384">
        <f>'M-SPEC'!B51</f>
        <v>0</v>
      </c>
      <c r="C51" s="384">
        <f>'M-SPEC'!C51</f>
        <v>0</v>
      </c>
      <c r="D51" s="384"/>
      <c r="E51" s="385">
        <f>'M-SPEC'!E51</f>
        <v>0</v>
      </c>
      <c r="F51" s="386">
        <f>'M-SPEC'!F51</f>
        <v>0</v>
      </c>
      <c r="G51" s="399"/>
      <c r="H51" s="400"/>
      <c r="I51" s="400"/>
      <c r="J51" s="400"/>
      <c r="K51" s="400"/>
      <c r="L51" s="400"/>
      <c r="M51" s="401"/>
      <c r="N51" s="400"/>
      <c r="O51" s="400"/>
      <c r="P51" s="400"/>
      <c r="Q51" s="400"/>
      <c r="R51" s="400"/>
      <c r="S51" s="402"/>
    </row>
  </sheetData>
  <mergeCells count="43"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S11:S12"/>
    <mergeCell ref="A8:S8"/>
    <mergeCell ref="A9:F9"/>
    <mergeCell ref="G9:S9"/>
    <mergeCell ref="A10:B12"/>
    <mergeCell ref="C10:C12"/>
    <mergeCell ref="D10:D12"/>
    <mergeCell ref="E10:E12"/>
    <mergeCell ref="G11:G12"/>
    <mergeCell ref="H11:H12"/>
    <mergeCell ref="I11:I12"/>
    <mergeCell ref="J11:J12"/>
    <mergeCell ref="K11:K12"/>
    <mergeCell ref="M11:M12"/>
    <mergeCell ref="O11:O12"/>
    <mergeCell ref="Q11:Q12"/>
    <mergeCell ref="H7:I7"/>
    <mergeCell ref="J7:L7"/>
    <mergeCell ref="M7:N7"/>
    <mergeCell ref="O7:Q7"/>
  </mergeCells>
  <printOptions horizontalCentered="1" verticalCentered="1"/>
  <pageMargins left="0.25" right="0.25" top="0.75" bottom="0.75" header="0.3" footer="0.3"/>
  <pageSetup scale="43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91" t="s">
        <v>0</v>
      </c>
      <c r="N1" s="491" t="s">
        <v>0</v>
      </c>
      <c r="O1" s="620" t="s">
        <v>1</v>
      </c>
      <c r="P1" s="620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91" t="s">
        <v>2</v>
      </c>
      <c r="N2" s="491" t="s">
        <v>2</v>
      </c>
      <c r="O2" s="621" t="s">
        <v>3</v>
      </c>
      <c r="P2" s="621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91" t="s">
        <v>4</v>
      </c>
      <c r="N3" s="491" t="s">
        <v>4</v>
      </c>
      <c r="O3" s="622" t="s">
        <v>5</v>
      </c>
      <c r="P3" s="620"/>
    </row>
    <row r="4" spans="1:16" s="5" customFormat="1" ht="39.65" customHeight="1" thickBot="1">
      <c r="B4" s="6" t="s">
        <v>112</v>
      </c>
      <c r="G4" s="7"/>
    </row>
    <row r="5" spans="1:16" s="5" customFormat="1" ht="38.15" customHeight="1">
      <c r="B5" s="8" t="s">
        <v>7</v>
      </c>
      <c r="C5" s="8"/>
      <c r="D5" s="6"/>
      <c r="F5" s="9"/>
      <c r="G5" s="636" t="s">
        <v>113</v>
      </c>
      <c r="H5" s="637"/>
      <c r="I5" s="637"/>
      <c r="J5" s="637"/>
      <c r="K5" s="637"/>
      <c r="L5" s="638"/>
    </row>
    <row r="6" spans="1:16" s="10" customFormat="1" ht="38.15" customHeight="1">
      <c r="B6" s="11" t="s">
        <v>8</v>
      </c>
      <c r="C6" s="11"/>
      <c r="D6" s="12" t="s">
        <v>114</v>
      </c>
      <c r="E6" s="145"/>
      <c r="F6" s="11"/>
      <c r="G6" s="639"/>
      <c r="H6" s="640"/>
      <c r="I6" s="640"/>
      <c r="J6" s="640"/>
      <c r="K6" s="640"/>
      <c r="L6" s="641"/>
      <c r="M6" s="13"/>
      <c r="N6" s="13"/>
      <c r="O6" s="13"/>
      <c r="P6" s="13"/>
    </row>
    <row r="7" spans="1:16" s="10" customFormat="1" ht="38.15" customHeight="1">
      <c r="B7" s="11" t="s">
        <v>9</v>
      </c>
      <c r="C7" s="11"/>
      <c r="D7" s="12" t="s">
        <v>115</v>
      </c>
      <c r="E7" s="12"/>
      <c r="F7" s="11"/>
      <c r="G7" s="639"/>
      <c r="H7" s="640"/>
      <c r="I7" s="640"/>
      <c r="J7" s="640"/>
      <c r="K7" s="640"/>
      <c r="L7" s="641"/>
      <c r="M7" s="13"/>
      <c r="N7" s="13"/>
      <c r="O7" s="13"/>
      <c r="P7" s="13"/>
    </row>
    <row r="8" spans="1:16" s="10" customFormat="1" ht="38.15" customHeight="1" thickBot="1">
      <c r="B8" s="11" t="s">
        <v>10</v>
      </c>
      <c r="C8" s="11"/>
      <c r="D8" s="180" t="s">
        <v>116</v>
      </c>
      <c r="E8" s="153"/>
      <c r="F8" s="153"/>
      <c r="G8" s="642"/>
      <c r="H8" s="643"/>
      <c r="I8" s="643"/>
      <c r="J8" s="643"/>
      <c r="K8" s="643"/>
      <c r="L8" s="644"/>
      <c r="M8" s="13"/>
      <c r="N8" s="13"/>
      <c r="O8" s="13"/>
      <c r="P8" s="13"/>
    </row>
    <row r="9" spans="1:16" s="14" customFormat="1" ht="39">
      <c r="B9" s="15" t="s">
        <v>11</v>
      </c>
      <c r="C9" s="15"/>
      <c r="D9" s="166" t="s">
        <v>117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12</v>
      </c>
      <c r="C10" s="19"/>
      <c r="D10" s="20" t="s">
        <v>118</v>
      </c>
      <c r="E10" s="20"/>
      <c r="F10" s="20"/>
      <c r="G10" s="21"/>
      <c r="H10" s="20"/>
      <c r="I10" s="22"/>
      <c r="J10" s="22" t="s">
        <v>13</v>
      </c>
      <c r="K10" s="22"/>
      <c r="L10" s="22" t="s">
        <v>119</v>
      </c>
      <c r="M10" s="23"/>
      <c r="N10" s="23"/>
      <c r="O10" s="23"/>
      <c r="P10" s="23"/>
    </row>
    <row r="11" spans="1:16" s="14" customFormat="1" ht="60.65" customHeight="1">
      <c r="B11" s="22" t="s">
        <v>14</v>
      </c>
      <c r="C11" s="22"/>
      <c r="D11" s="154"/>
      <c r="E11" s="155"/>
      <c r="F11" s="155"/>
      <c r="G11" s="24"/>
      <c r="H11" s="25"/>
      <c r="I11" s="22"/>
      <c r="J11" s="22" t="s">
        <v>15</v>
      </c>
      <c r="K11" s="22"/>
      <c r="L11" s="645" t="s">
        <v>120</v>
      </c>
      <c r="M11" s="645"/>
      <c r="N11" s="645"/>
      <c r="O11" s="645"/>
      <c r="P11" s="645"/>
    </row>
    <row r="12" spans="1:16" s="14" customFormat="1" ht="32.5">
      <c r="B12" s="22" t="s">
        <v>16</v>
      </c>
      <c r="C12" s="22"/>
      <c r="D12" s="26"/>
      <c r="E12" s="22"/>
      <c r="F12" s="22"/>
      <c r="G12" s="27"/>
      <c r="H12" s="28"/>
      <c r="I12" s="22"/>
      <c r="J12" s="203" t="s">
        <v>17</v>
      </c>
      <c r="L12" s="22" t="s">
        <v>121</v>
      </c>
      <c r="M12" s="22"/>
      <c r="N12" s="28"/>
      <c r="O12" s="28"/>
      <c r="P12" s="23"/>
    </row>
    <row r="13" spans="1:16" s="14" customFormat="1" ht="32.5">
      <c r="B13" s="633"/>
      <c r="C13" s="633"/>
      <c r="D13" s="633"/>
      <c r="E13" s="633"/>
      <c r="F13" s="633"/>
      <c r="G13" s="27"/>
      <c r="H13" s="28"/>
      <c r="I13" s="22"/>
      <c r="J13" s="22" t="s">
        <v>18</v>
      </c>
      <c r="K13" s="22"/>
      <c r="L13" s="22" t="s">
        <v>122</v>
      </c>
      <c r="M13" s="28"/>
      <c r="N13" s="23"/>
      <c r="O13" s="23"/>
      <c r="P13" s="28"/>
    </row>
    <row r="14" spans="1:16" s="14" customFormat="1" ht="32.5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123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106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5" customHeight="1">
      <c r="B18" s="138" t="s">
        <v>33</v>
      </c>
      <c r="C18" s="36"/>
      <c r="D18" s="37" t="s">
        <v>124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106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5" customHeight="1">
      <c r="B23" s="138" t="s">
        <v>33</v>
      </c>
      <c r="C23" s="36"/>
      <c r="D23" s="37" t="s">
        <v>125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106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5" customHeight="1">
      <c r="B28" s="138" t="s">
        <v>33</v>
      </c>
      <c r="C28" s="36"/>
      <c r="D28" s="37" t="s">
        <v>126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106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5" customHeight="1">
      <c r="B33" s="138" t="s">
        <v>33</v>
      </c>
      <c r="C33" s="36"/>
      <c r="D33" s="37" t="s">
        <v>127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40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41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634" t="s">
        <v>42</v>
      </c>
      <c r="B40" s="635"/>
      <c r="C40" s="635"/>
      <c r="D40" s="123" t="s">
        <v>43</v>
      </c>
      <c r="E40" s="124" t="s">
        <v>44</v>
      </c>
      <c r="F40" s="123" t="s">
        <v>45</v>
      </c>
      <c r="G40" s="125" t="s">
        <v>46</v>
      </c>
      <c r="H40" s="125" t="s">
        <v>47</v>
      </c>
      <c r="I40" s="125" t="s">
        <v>48</v>
      </c>
      <c r="J40" s="125" t="s">
        <v>49</v>
      </c>
      <c r="K40" s="125" t="s">
        <v>128</v>
      </c>
      <c r="L40" s="125" t="s">
        <v>51</v>
      </c>
      <c r="M40" s="626" t="s">
        <v>52</v>
      </c>
      <c r="N40" s="627"/>
      <c r="O40" s="627"/>
      <c r="P40" s="628"/>
    </row>
    <row r="41" spans="1:23" s="14" customFormat="1" ht="46" customHeight="1">
      <c r="A41" s="623" t="str">
        <f>D18</f>
        <v xml:space="preserve">DARKEST BLACK       </v>
      </c>
      <c r="B41" s="624"/>
      <c r="C41" s="624"/>
      <c r="D41" s="624"/>
      <c r="E41" s="624"/>
      <c r="F41" s="624"/>
      <c r="G41" s="624"/>
      <c r="H41" s="624"/>
      <c r="I41" s="624"/>
      <c r="J41" s="624"/>
      <c r="K41" s="624"/>
      <c r="L41" s="624"/>
      <c r="M41" s="624"/>
      <c r="N41" s="624"/>
      <c r="O41" s="624"/>
      <c r="P41" s="625"/>
    </row>
    <row r="42" spans="1:23" s="14" customFormat="1" ht="106" customHeight="1">
      <c r="A42" s="191">
        <v>1</v>
      </c>
      <c r="B42" s="508" t="str">
        <f>L11</f>
        <v>FRENCH TERRY 100% ORGANIC COTTON 430GSM</v>
      </c>
      <c r="C42" s="508"/>
      <c r="D42" s="146" t="s">
        <v>129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629"/>
      <c r="N42" s="630"/>
      <c r="O42" s="630"/>
      <c r="P42" s="630"/>
    </row>
    <row r="43" spans="1:23" s="14" customFormat="1" ht="106" customHeight="1">
      <c r="A43" s="191">
        <v>2</v>
      </c>
      <c r="B43" s="508" t="s">
        <v>130</v>
      </c>
      <c r="C43" s="508"/>
      <c r="D43" s="146" t="s">
        <v>131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629"/>
      <c r="N43" s="630"/>
      <c r="O43" s="630"/>
      <c r="P43" s="630"/>
    </row>
    <row r="44" spans="1:23" s="14" customFormat="1" ht="106" customHeight="1">
      <c r="A44" s="191">
        <v>3</v>
      </c>
      <c r="B44" s="508" t="s">
        <v>132</v>
      </c>
      <c r="C44" s="508"/>
      <c r="D44" s="146" t="s">
        <v>133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629"/>
      <c r="N44" s="630"/>
      <c r="O44" s="630"/>
      <c r="P44" s="630"/>
    </row>
    <row r="45" spans="1:23" s="14" customFormat="1" ht="46" customHeight="1">
      <c r="A45" s="630" t="str">
        <f>D23</f>
        <v xml:space="preserve">HYPER LILAC         </v>
      </c>
      <c r="B45" s="630"/>
      <c r="C45" s="630"/>
      <c r="D45" s="630"/>
      <c r="E45" s="630"/>
      <c r="F45" s="630"/>
      <c r="G45" s="630"/>
      <c r="H45" s="630"/>
      <c r="I45" s="630"/>
      <c r="J45" s="630"/>
      <c r="K45" s="630"/>
      <c r="L45" s="630"/>
      <c r="M45" s="630"/>
      <c r="N45" s="630"/>
      <c r="O45" s="630"/>
      <c r="P45" s="630"/>
    </row>
    <row r="46" spans="1:23" s="14" customFormat="1" ht="106" customHeight="1">
      <c r="A46" s="191">
        <v>1</v>
      </c>
      <c r="B46" s="508" t="str">
        <f>L11</f>
        <v>FRENCH TERRY 100% ORGANIC COTTON 430GSM</v>
      </c>
      <c r="C46" s="508"/>
      <c r="D46" s="146" t="s">
        <v>129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629"/>
      <c r="N46" s="630"/>
      <c r="O46" s="630"/>
      <c r="P46" s="630"/>
    </row>
    <row r="47" spans="1:23" s="14" customFormat="1" ht="106" customHeight="1">
      <c r="A47" s="191">
        <v>2</v>
      </c>
      <c r="B47" s="508" t="s">
        <v>130</v>
      </c>
      <c r="C47" s="508"/>
      <c r="D47" s="146" t="s">
        <v>131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629"/>
      <c r="N47" s="630"/>
      <c r="O47" s="630"/>
      <c r="P47" s="630"/>
    </row>
    <row r="48" spans="1:23" s="14" customFormat="1" ht="106" customHeight="1">
      <c r="A48" s="191">
        <v>3</v>
      </c>
      <c r="B48" s="508" t="s">
        <v>132</v>
      </c>
      <c r="C48" s="508"/>
      <c r="D48" s="146" t="s">
        <v>133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629"/>
      <c r="N48" s="630"/>
      <c r="O48" s="630"/>
      <c r="P48" s="630"/>
    </row>
    <row r="49" spans="1:16" s="14" customFormat="1" ht="46" customHeight="1">
      <c r="A49" s="630" t="str">
        <f>D28</f>
        <v xml:space="preserve">ATOMIC BLASTER      </v>
      </c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</row>
    <row r="50" spans="1:16" s="14" customFormat="1" ht="106" customHeight="1">
      <c r="A50" s="191">
        <v>1</v>
      </c>
      <c r="B50" s="508" t="str">
        <f>L11</f>
        <v>FRENCH TERRY 100% ORGANIC COTTON 430GSM</v>
      </c>
      <c r="C50" s="508"/>
      <c r="D50" s="146" t="s">
        <v>129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629"/>
      <c r="N50" s="630"/>
      <c r="O50" s="630"/>
      <c r="P50" s="630"/>
    </row>
    <row r="51" spans="1:16" s="14" customFormat="1" ht="106" customHeight="1">
      <c r="A51" s="191">
        <v>2</v>
      </c>
      <c r="B51" s="508" t="s">
        <v>130</v>
      </c>
      <c r="C51" s="508"/>
      <c r="D51" s="146" t="s">
        <v>131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629"/>
      <c r="N51" s="630"/>
      <c r="O51" s="630"/>
      <c r="P51" s="630"/>
    </row>
    <row r="52" spans="1:16" s="14" customFormat="1" ht="106" customHeight="1">
      <c r="A52" s="191">
        <v>3</v>
      </c>
      <c r="B52" s="508" t="s">
        <v>132</v>
      </c>
      <c r="C52" s="508"/>
      <c r="D52" s="146" t="s">
        <v>133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629"/>
      <c r="N52" s="630"/>
      <c r="O52" s="630"/>
      <c r="P52" s="630"/>
    </row>
    <row r="53" spans="1:16" s="14" customFormat="1" ht="46" customHeight="1">
      <c r="A53" s="630" t="str">
        <f>D33</f>
        <v xml:space="preserve">OPTIC WHITE         </v>
      </c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</row>
    <row r="54" spans="1:16" s="14" customFormat="1" ht="106" customHeight="1">
      <c r="A54" s="191">
        <v>1</v>
      </c>
      <c r="B54" s="508" t="str">
        <f>L11</f>
        <v>FRENCH TERRY 100% ORGANIC COTTON 430GSM</v>
      </c>
      <c r="C54" s="508"/>
      <c r="D54" s="146" t="s">
        <v>129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629"/>
      <c r="N54" s="630"/>
      <c r="O54" s="630"/>
      <c r="P54" s="630"/>
    </row>
    <row r="55" spans="1:16" s="14" customFormat="1" ht="106" customHeight="1">
      <c r="A55" s="191">
        <v>2</v>
      </c>
      <c r="B55" s="508" t="s">
        <v>130</v>
      </c>
      <c r="C55" s="508"/>
      <c r="D55" s="146" t="s">
        <v>131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629"/>
      <c r="N55" s="630"/>
      <c r="O55" s="630"/>
      <c r="P55" s="630"/>
    </row>
    <row r="56" spans="1:16" s="14" customFormat="1" ht="106" customHeight="1">
      <c r="A56" s="191">
        <v>3</v>
      </c>
      <c r="B56" s="508" t="s">
        <v>132</v>
      </c>
      <c r="C56" s="508"/>
      <c r="D56" s="146" t="s">
        <v>133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629"/>
      <c r="N56" s="630"/>
      <c r="O56" s="630"/>
      <c r="P56" s="630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54</v>
      </c>
      <c r="C58" s="65"/>
      <c r="D58" s="65"/>
      <c r="E58" s="65"/>
      <c r="G58" s="66"/>
      <c r="P58" s="67"/>
    </row>
    <row r="59" spans="1:16" s="78" customFormat="1" ht="96">
      <c r="A59" s="600" t="s">
        <v>55</v>
      </c>
      <c r="B59" s="601"/>
      <c r="C59" s="601"/>
      <c r="D59" s="601"/>
      <c r="E59" s="602"/>
      <c r="F59" s="126" t="s">
        <v>56</v>
      </c>
      <c r="G59" s="126" t="s">
        <v>57</v>
      </c>
      <c r="H59" s="631" t="s">
        <v>58</v>
      </c>
      <c r="I59" s="632"/>
      <c r="J59" s="127" t="s">
        <v>45</v>
      </c>
      <c r="K59" s="126" t="s">
        <v>59</v>
      </c>
      <c r="L59" s="126" t="s">
        <v>60</v>
      </c>
      <c r="M59" s="128" t="s">
        <v>61</v>
      </c>
      <c r="N59" s="128" t="s">
        <v>62</v>
      </c>
      <c r="O59" s="128" t="s">
        <v>63</v>
      </c>
      <c r="P59" s="128" t="s">
        <v>64</v>
      </c>
    </row>
    <row r="60" spans="1:16" s="71" customFormat="1" ht="96.65" customHeight="1">
      <c r="A60" s="146">
        <v>1</v>
      </c>
      <c r="B60" s="441" t="s">
        <v>65</v>
      </c>
      <c r="C60" s="442"/>
      <c r="D60" s="442"/>
      <c r="E60" s="443"/>
      <c r="F60" s="170" t="str">
        <f>$A$41</f>
        <v xml:space="preserve">DARKEST BLACK       </v>
      </c>
      <c r="G60" s="204"/>
      <c r="H60" s="444" t="str">
        <f>$A$41</f>
        <v xml:space="preserve">DARKEST BLACK       </v>
      </c>
      <c r="I60" s="445"/>
      <c r="J60" s="160" t="s">
        <v>66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648"/>
    </row>
    <row r="61" spans="1:16" s="71" customFormat="1" ht="96.65" customHeight="1">
      <c r="A61" s="146">
        <v>1</v>
      </c>
      <c r="B61" s="441" t="s">
        <v>65</v>
      </c>
      <c r="C61" s="442"/>
      <c r="D61" s="442"/>
      <c r="E61" s="443"/>
      <c r="F61" s="170" t="str">
        <f>$A$45</f>
        <v xml:space="preserve">HYPER LILAC         </v>
      </c>
      <c r="G61" s="204"/>
      <c r="H61" s="444" t="str">
        <f>$A$45</f>
        <v xml:space="preserve">HYPER LILAC         </v>
      </c>
      <c r="I61" s="445"/>
      <c r="J61" s="160" t="s">
        <v>66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649"/>
    </row>
    <row r="62" spans="1:16" s="71" customFormat="1" ht="96.65" customHeight="1">
      <c r="A62" s="146">
        <v>1</v>
      </c>
      <c r="B62" s="441" t="s">
        <v>65</v>
      </c>
      <c r="C62" s="442"/>
      <c r="D62" s="442"/>
      <c r="E62" s="443"/>
      <c r="F62" s="170" t="str">
        <f>$D$28</f>
        <v xml:space="preserve">ATOMIC BLASTER      </v>
      </c>
      <c r="G62" s="204"/>
      <c r="H62" s="444" t="str">
        <f>$A$49</f>
        <v xml:space="preserve">ATOMIC BLASTER      </v>
      </c>
      <c r="I62" s="445"/>
      <c r="J62" s="160" t="s">
        <v>66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649"/>
    </row>
    <row r="63" spans="1:16" s="71" customFormat="1" ht="96.65" customHeight="1">
      <c r="A63" s="146">
        <v>1</v>
      </c>
      <c r="B63" s="441" t="s">
        <v>65</v>
      </c>
      <c r="C63" s="442"/>
      <c r="D63" s="442"/>
      <c r="E63" s="443"/>
      <c r="F63" s="170" t="str">
        <f>$E$54</f>
        <v xml:space="preserve">OPTIC WHITE         </v>
      </c>
      <c r="G63" s="204"/>
      <c r="H63" s="444" t="str">
        <f>$A$53</f>
        <v xml:space="preserve">OPTIC WHITE         </v>
      </c>
      <c r="I63" s="445"/>
      <c r="J63" s="160" t="s">
        <v>66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650"/>
    </row>
    <row r="64" spans="1:16" s="71" customFormat="1" ht="71.5" customHeight="1">
      <c r="A64" s="146">
        <v>2</v>
      </c>
      <c r="B64" s="441" t="s">
        <v>134</v>
      </c>
      <c r="C64" s="442"/>
      <c r="D64" s="442"/>
      <c r="E64" s="443"/>
      <c r="F64" s="211" t="s">
        <v>135</v>
      </c>
      <c r="G64" s="619" t="s">
        <v>136</v>
      </c>
      <c r="H64" s="614" t="str">
        <f>$A$41</f>
        <v xml:space="preserve">DARKEST BLACK       </v>
      </c>
      <c r="I64" s="614"/>
      <c r="J64" s="160" t="s">
        <v>67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646"/>
    </row>
    <row r="65" spans="1:16" s="71" customFormat="1" ht="71.5" customHeight="1">
      <c r="A65" s="146">
        <v>2</v>
      </c>
      <c r="B65" s="441" t="s">
        <v>134</v>
      </c>
      <c r="C65" s="442"/>
      <c r="D65" s="442"/>
      <c r="E65" s="443"/>
      <c r="F65" s="211" t="s">
        <v>135</v>
      </c>
      <c r="G65" s="619"/>
      <c r="H65" s="614" t="str">
        <f>$A$45</f>
        <v xml:space="preserve">HYPER LILAC         </v>
      </c>
      <c r="I65" s="614"/>
      <c r="J65" s="160" t="s">
        <v>67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646"/>
    </row>
    <row r="66" spans="1:16" s="71" customFormat="1" ht="74.150000000000006" customHeight="1">
      <c r="A66" s="146">
        <v>2</v>
      </c>
      <c r="B66" s="441" t="s">
        <v>134</v>
      </c>
      <c r="C66" s="442"/>
      <c r="D66" s="442"/>
      <c r="E66" s="443"/>
      <c r="F66" s="211" t="s">
        <v>135</v>
      </c>
      <c r="G66" s="619"/>
      <c r="H66" s="614" t="str">
        <f>$A$49</f>
        <v xml:space="preserve">ATOMIC BLASTER      </v>
      </c>
      <c r="I66" s="614"/>
      <c r="J66" s="160" t="s">
        <v>67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646"/>
    </row>
    <row r="67" spans="1:16" s="71" customFormat="1" ht="74.150000000000006" customHeight="1">
      <c r="A67" s="146">
        <v>2</v>
      </c>
      <c r="B67" s="441" t="s">
        <v>134</v>
      </c>
      <c r="C67" s="442"/>
      <c r="D67" s="442"/>
      <c r="E67" s="443"/>
      <c r="F67" s="211" t="s">
        <v>135</v>
      </c>
      <c r="G67" s="619"/>
      <c r="H67" s="614" t="str">
        <f>$A$53</f>
        <v xml:space="preserve">OPTIC WHITE         </v>
      </c>
      <c r="I67" s="614"/>
      <c r="J67" s="160" t="s">
        <v>67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646"/>
    </row>
    <row r="68" spans="1:16" s="71" customFormat="1" ht="70" customHeight="1">
      <c r="A68" s="146">
        <v>3</v>
      </c>
      <c r="B68" s="441" t="s">
        <v>137</v>
      </c>
      <c r="C68" s="442"/>
      <c r="D68" s="442"/>
      <c r="E68" s="443"/>
      <c r="F68" s="211" t="s">
        <v>138</v>
      </c>
      <c r="G68" s="205"/>
      <c r="H68" s="614" t="str">
        <f>$A$41</f>
        <v xml:space="preserve">DARKEST BLACK       </v>
      </c>
      <c r="I68" s="614"/>
      <c r="J68" s="160" t="s">
        <v>67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646" t="s">
        <v>139</v>
      </c>
    </row>
    <row r="69" spans="1:16" s="71" customFormat="1" ht="70" customHeight="1">
      <c r="A69" s="146">
        <v>3</v>
      </c>
      <c r="B69" s="441" t="s">
        <v>137</v>
      </c>
      <c r="C69" s="442"/>
      <c r="D69" s="442"/>
      <c r="E69" s="443"/>
      <c r="F69" s="211" t="s">
        <v>138</v>
      </c>
      <c r="G69" s="205"/>
      <c r="H69" s="614" t="str">
        <f>$A$45</f>
        <v xml:space="preserve">HYPER LILAC         </v>
      </c>
      <c r="I69" s="614"/>
      <c r="J69" s="160" t="s">
        <v>67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646"/>
    </row>
    <row r="70" spans="1:16" s="71" customFormat="1" ht="70" customHeight="1">
      <c r="A70" s="146">
        <v>3</v>
      </c>
      <c r="B70" s="441" t="s">
        <v>137</v>
      </c>
      <c r="C70" s="442"/>
      <c r="D70" s="442"/>
      <c r="E70" s="443"/>
      <c r="F70" s="211" t="s">
        <v>138</v>
      </c>
      <c r="G70" s="204"/>
      <c r="H70" s="614" t="str">
        <f>$A$49</f>
        <v xml:space="preserve">ATOMIC BLASTER      </v>
      </c>
      <c r="I70" s="614"/>
      <c r="J70" s="160" t="s">
        <v>67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646"/>
    </row>
    <row r="71" spans="1:16" s="71" customFormat="1" ht="70" customHeight="1">
      <c r="A71" s="146">
        <v>3</v>
      </c>
      <c r="B71" s="441" t="s">
        <v>137</v>
      </c>
      <c r="C71" s="442"/>
      <c r="D71" s="442"/>
      <c r="E71" s="443"/>
      <c r="F71" s="211" t="s">
        <v>138</v>
      </c>
      <c r="G71" s="205"/>
      <c r="H71" s="614" t="str">
        <f>$A$53</f>
        <v xml:space="preserve">OPTIC WHITE         </v>
      </c>
      <c r="I71" s="614"/>
      <c r="J71" s="160" t="s">
        <v>67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646"/>
    </row>
    <row r="72" spans="1:16" s="174" customFormat="1" ht="68.5" customHeight="1">
      <c r="A72" s="146">
        <v>4</v>
      </c>
      <c r="B72" s="607" t="s">
        <v>140</v>
      </c>
      <c r="C72" s="608"/>
      <c r="D72" s="608"/>
      <c r="E72" s="609"/>
      <c r="F72" s="211" t="s">
        <v>141</v>
      </c>
      <c r="G72" s="619"/>
      <c r="H72" s="614" t="str">
        <f>$A$41</f>
        <v xml:space="preserve">DARKEST BLACK       </v>
      </c>
      <c r="I72" s="614"/>
      <c r="J72" s="171" t="s">
        <v>67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646" t="s">
        <v>139</v>
      </c>
    </row>
    <row r="73" spans="1:16" s="174" customFormat="1" ht="68.5" customHeight="1">
      <c r="A73" s="146">
        <v>4</v>
      </c>
      <c r="B73" s="607" t="s">
        <v>140</v>
      </c>
      <c r="C73" s="608"/>
      <c r="D73" s="608"/>
      <c r="E73" s="609"/>
      <c r="F73" s="211" t="s">
        <v>141</v>
      </c>
      <c r="G73" s="619"/>
      <c r="H73" s="614" t="str">
        <f>$A$45</f>
        <v xml:space="preserve">HYPER LILAC         </v>
      </c>
      <c r="I73" s="614"/>
      <c r="J73" s="171" t="s">
        <v>67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646"/>
    </row>
    <row r="74" spans="1:16" s="174" customFormat="1" ht="72" customHeight="1">
      <c r="A74" s="146">
        <v>4</v>
      </c>
      <c r="B74" s="607" t="s">
        <v>140</v>
      </c>
      <c r="C74" s="608"/>
      <c r="D74" s="608"/>
      <c r="E74" s="609"/>
      <c r="F74" s="211" t="s">
        <v>141</v>
      </c>
      <c r="G74" s="619"/>
      <c r="H74" s="614" t="str">
        <f>$A$49</f>
        <v xml:space="preserve">ATOMIC BLASTER      </v>
      </c>
      <c r="I74" s="614"/>
      <c r="J74" s="171" t="s">
        <v>67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646"/>
    </row>
    <row r="75" spans="1:16" s="174" customFormat="1" ht="72" customHeight="1">
      <c r="A75" s="146">
        <v>4</v>
      </c>
      <c r="B75" s="607" t="s">
        <v>140</v>
      </c>
      <c r="C75" s="608"/>
      <c r="D75" s="608"/>
      <c r="E75" s="609"/>
      <c r="F75" s="211" t="s">
        <v>141</v>
      </c>
      <c r="G75" s="619"/>
      <c r="H75" s="614" t="str">
        <f>$A$53</f>
        <v xml:space="preserve">OPTIC WHITE         </v>
      </c>
      <c r="I75" s="614"/>
      <c r="J75" s="171" t="s">
        <v>67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646"/>
    </row>
    <row r="76" spans="1:16" s="174" customFormat="1" ht="51" customHeight="1">
      <c r="A76" s="146">
        <v>5</v>
      </c>
      <c r="B76" s="607" t="s">
        <v>142</v>
      </c>
      <c r="C76" s="608"/>
      <c r="D76" s="608"/>
      <c r="E76" s="609"/>
      <c r="F76" s="211" t="s">
        <v>143</v>
      </c>
      <c r="G76" s="212" t="s">
        <v>144</v>
      </c>
      <c r="H76" s="614" t="str">
        <f>$A$41</f>
        <v xml:space="preserve">DARKEST BLACK       </v>
      </c>
      <c r="I76" s="614"/>
      <c r="J76" s="171" t="s">
        <v>28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607" t="s">
        <v>142</v>
      </c>
      <c r="C77" s="608"/>
      <c r="D77" s="608"/>
      <c r="E77" s="609"/>
      <c r="F77" s="211" t="s">
        <v>143</v>
      </c>
      <c r="G77" s="212" t="s">
        <v>144</v>
      </c>
      <c r="H77" s="614" t="str">
        <f>$A$45</f>
        <v xml:space="preserve">HYPER LILAC         </v>
      </c>
      <c r="I77" s="614"/>
      <c r="J77" s="171" t="s">
        <v>28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607" t="s">
        <v>142</v>
      </c>
      <c r="C78" s="608"/>
      <c r="D78" s="608"/>
      <c r="E78" s="609"/>
      <c r="F78" s="211" t="s">
        <v>143</v>
      </c>
      <c r="G78" s="212" t="s">
        <v>144</v>
      </c>
      <c r="H78" s="614" t="str">
        <f>$A$49</f>
        <v xml:space="preserve">ATOMIC BLASTER      </v>
      </c>
      <c r="I78" s="614"/>
      <c r="J78" s="171" t="s">
        <v>28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607" t="s">
        <v>142</v>
      </c>
      <c r="C79" s="608"/>
      <c r="D79" s="608"/>
      <c r="E79" s="609"/>
      <c r="F79" s="211" t="s">
        <v>143</v>
      </c>
      <c r="G79" s="212" t="s">
        <v>144</v>
      </c>
      <c r="H79" s="614" t="str">
        <f>$A$53</f>
        <v xml:space="preserve">OPTIC WHITE         </v>
      </c>
      <c r="I79" s="614"/>
      <c r="J79" s="171" t="s">
        <v>28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607" t="s">
        <v>145</v>
      </c>
      <c r="C80" s="608"/>
      <c r="D80" s="608"/>
      <c r="E80" s="609"/>
      <c r="F80" s="211" t="s">
        <v>138</v>
      </c>
      <c r="G80" s="206"/>
      <c r="H80" s="614" t="str">
        <f>$A$41</f>
        <v xml:space="preserve">DARKEST BLACK       </v>
      </c>
      <c r="I80" s="614"/>
      <c r="J80" s="171" t="s">
        <v>67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647"/>
    </row>
    <row r="81" spans="1:16" s="174" customFormat="1" ht="70" customHeight="1">
      <c r="A81" s="146">
        <v>6</v>
      </c>
      <c r="B81" s="607" t="s">
        <v>145</v>
      </c>
      <c r="C81" s="608"/>
      <c r="D81" s="608"/>
      <c r="E81" s="609"/>
      <c r="F81" s="211" t="s">
        <v>138</v>
      </c>
      <c r="G81" s="206"/>
      <c r="H81" s="614" t="str">
        <f>$A$45</f>
        <v xml:space="preserve">HYPER LILAC         </v>
      </c>
      <c r="I81" s="614"/>
      <c r="J81" s="171" t="s">
        <v>67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647"/>
    </row>
    <row r="82" spans="1:16" s="174" customFormat="1" ht="72.650000000000006" customHeight="1">
      <c r="A82" s="146">
        <v>6</v>
      </c>
      <c r="B82" s="607" t="s">
        <v>145</v>
      </c>
      <c r="C82" s="608"/>
      <c r="D82" s="608"/>
      <c r="E82" s="609"/>
      <c r="F82" s="211" t="s">
        <v>138</v>
      </c>
      <c r="G82" s="206"/>
      <c r="H82" s="614" t="str">
        <f>$A$49</f>
        <v xml:space="preserve">ATOMIC BLASTER      </v>
      </c>
      <c r="I82" s="614"/>
      <c r="J82" s="171" t="s">
        <v>67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647"/>
    </row>
    <row r="83" spans="1:16" s="174" customFormat="1" ht="72.650000000000006" customHeight="1">
      <c r="A83" s="146">
        <v>6</v>
      </c>
      <c r="B83" s="607" t="s">
        <v>145</v>
      </c>
      <c r="C83" s="608"/>
      <c r="D83" s="608"/>
      <c r="E83" s="609"/>
      <c r="F83" s="211" t="s">
        <v>138</v>
      </c>
      <c r="G83" s="206"/>
      <c r="H83" s="614" t="str">
        <f>$A$53</f>
        <v xml:space="preserve">OPTIC WHITE         </v>
      </c>
      <c r="I83" s="614"/>
      <c r="J83" s="171" t="s">
        <v>67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647"/>
    </row>
    <row r="84" spans="1:16" s="174" customFormat="1" ht="67.5" customHeight="1">
      <c r="A84" s="146">
        <v>7</v>
      </c>
      <c r="B84" s="603" t="s">
        <v>146</v>
      </c>
      <c r="C84" s="604"/>
      <c r="D84" s="604"/>
      <c r="E84" s="605"/>
      <c r="F84" s="213" t="s">
        <v>138</v>
      </c>
      <c r="G84" s="662"/>
      <c r="H84" s="444" t="str">
        <f>$A$41</f>
        <v xml:space="preserve">DARKEST BLACK       </v>
      </c>
      <c r="I84" s="445"/>
      <c r="J84" s="171" t="s">
        <v>67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147</v>
      </c>
    </row>
    <row r="85" spans="1:16" s="174" customFormat="1" ht="67.5" customHeight="1">
      <c r="A85" s="146">
        <v>7</v>
      </c>
      <c r="B85" s="603" t="s">
        <v>146</v>
      </c>
      <c r="C85" s="604"/>
      <c r="D85" s="604"/>
      <c r="E85" s="605"/>
      <c r="F85" s="213" t="s">
        <v>138</v>
      </c>
      <c r="G85" s="663"/>
      <c r="H85" s="444" t="str">
        <f>$A$45</f>
        <v xml:space="preserve">HYPER LILAC         </v>
      </c>
      <c r="I85" s="445"/>
      <c r="J85" s="171" t="s">
        <v>67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147</v>
      </c>
    </row>
    <row r="86" spans="1:16" s="174" customFormat="1" ht="75" customHeight="1">
      <c r="A86" s="146">
        <v>7</v>
      </c>
      <c r="B86" s="603" t="s">
        <v>146</v>
      </c>
      <c r="C86" s="604"/>
      <c r="D86" s="604"/>
      <c r="E86" s="605"/>
      <c r="F86" s="213" t="s">
        <v>138</v>
      </c>
      <c r="G86" s="663"/>
      <c r="H86" s="444" t="str">
        <f>$A$49</f>
        <v xml:space="preserve">ATOMIC BLASTER      </v>
      </c>
      <c r="I86" s="445"/>
      <c r="J86" s="171" t="s">
        <v>67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147</v>
      </c>
    </row>
    <row r="87" spans="1:16" s="174" customFormat="1" ht="75" customHeight="1">
      <c r="A87" s="146">
        <v>7</v>
      </c>
      <c r="B87" s="606" t="s">
        <v>146</v>
      </c>
      <c r="C87" s="606"/>
      <c r="D87" s="606"/>
      <c r="E87" s="606"/>
      <c r="F87" s="211" t="s">
        <v>138</v>
      </c>
      <c r="G87" s="664"/>
      <c r="H87" s="444" t="str">
        <f>$A$53</f>
        <v xml:space="preserve">OPTIC WHITE         </v>
      </c>
      <c r="I87" s="445"/>
      <c r="J87" s="171" t="s">
        <v>67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147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148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600" t="s">
        <v>55</v>
      </c>
      <c r="B90" s="601"/>
      <c r="C90" s="601"/>
      <c r="D90" s="601"/>
      <c r="E90" s="602"/>
      <c r="F90" s="126" t="s">
        <v>56</v>
      </c>
      <c r="G90" s="126" t="s">
        <v>57</v>
      </c>
      <c r="H90" s="631" t="s">
        <v>58</v>
      </c>
      <c r="I90" s="632"/>
      <c r="J90" s="127" t="s">
        <v>45</v>
      </c>
      <c r="K90" s="126" t="s">
        <v>59</v>
      </c>
      <c r="L90" s="126" t="s">
        <v>60</v>
      </c>
      <c r="M90" s="128" t="s">
        <v>61</v>
      </c>
      <c r="N90" s="128" t="s">
        <v>62</v>
      </c>
      <c r="O90" s="128" t="s">
        <v>63</v>
      </c>
      <c r="P90" s="128" t="s">
        <v>64</v>
      </c>
    </row>
    <row r="91" spans="1:16" s="159" customFormat="1" ht="52.5" customHeight="1">
      <c r="A91" s="146">
        <v>1</v>
      </c>
      <c r="B91" s="441" t="s">
        <v>149</v>
      </c>
      <c r="C91" s="442"/>
      <c r="D91" s="442"/>
      <c r="E91" s="443"/>
      <c r="F91" s="216" t="s">
        <v>34</v>
      </c>
      <c r="G91" s="205" t="s">
        <v>150</v>
      </c>
      <c r="H91" s="614" t="str">
        <f t="shared" ref="H91:H95" si="56">$A$41</f>
        <v xml:space="preserve">DARKEST BLACK       </v>
      </c>
      <c r="I91" s="614"/>
      <c r="J91" s="160" t="s">
        <v>67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629"/>
    </row>
    <row r="92" spans="1:16" s="159" customFormat="1" ht="52.5" customHeight="1">
      <c r="A92" s="146">
        <v>1</v>
      </c>
      <c r="B92" s="441" t="s">
        <v>149</v>
      </c>
      <c r="C92" s="442"/>
      <c r="D92" s="442"/>
      <c r="E92" s="443"/>
      <c r="F92" s="216" t="s">
        <v>34</v>
      </c>
      <c r="G92" s="205" t="s">
        <v>150</v>
      </c>
      <c r="H92" s="614" t="str">
        <f t="shared" ref="H92:H96" si="58">$A$45</f>
        <v xml:space="preserve">HYPER LILAC         </v>
      </c>
      <c r="I92" s="614"/>
      <c r="J92" s="160" t="s">
        <v>67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629"/>
    </row>
    <row r="93" spans="1:16" s="159" customFormat="1" ht="52.5" customHeight="1">
      <c r="A93" s="146">
        <v>1</v>
      </c>
      <c r="B93" s="441" t="s">
        <v>149</v>
      </c>
      <c r="C93" s="442"/>
      <c r="D93" s="442"/>
      <c r="E93" s="443"/>
      <c r="F93" s="216" t="s">
        <v>34</v>
      </c>
      <c r="G93" s="205" t="s">
        <v>150</v>
      </c>
      <c r="H93" s="614" t="str">
        <f>$A$49</f>
        <v xml:space="preserve">ATOMIC BLASTER      </v>
      </c>
      <c r="I93" s="614"/>
      <c r="J93" s="160" t="s">
        <v>67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629"/>
    </row>
    <row r="94" spans="1:16" s="159" customFormat="1" ht="52.5" customHeight="1">
      <c r="A94" s="146">
        <v>1</v>
      </c>
      <c r="B94" s="441" t="s">
        <v>149</v>
      </c>
      <c r="C94" s="442"/>
      <c r="D94" s="442"/>
      <c r="E94" s="443"/>
      <c r="F94" s="216" t="s">
        <v>34</v>
      </c>
      <c r="G94" s="205" t="s">
        <v>150</v>
      </c>
      <c r="H94" s="614" t="str">
        <f>$A$53</f>
        <v xml:space="preserve">OPTIC WHITE         </v>
      </c>
      <c r="I94" s="614"/>
      <c r="J94" s="160" t="s">
        <v>67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629"/>
    </row>
    <row r="95" spans="1:16" s="159" customFormat="1" ht="52.5" customHeight="1">
      <c r="A95" s="146">
        <v>2</v>
      </c>
      <c r="B95" s="441" t="s">
        <v>151</v>
      </c>
      <c r="C95" s="442"/>
      <c r="D95" s="442"/>
      <c r="E95" s="443"/>
      <c r="F95" s="216" t="s">
        <v>34</v>
      </c>
      <c r="G95" s="204"/>
      <c r="H95" s="614" t="str">
        <f t="shared" si="56"/>
        <v xml:space="preserve">DARKEST BLACK       </v>
      </c>
      <c r="I95" s="614"/>
      <c r="J95" s="160" t="s">
        <v>67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629" t="s">
        <v>152</v>
      </c>
    </row>
    <row r="96" spans="1:16" s="159" customFormat="1" ht="52.5" customHeight="1">
      <c r="A96" s="146">
        <v>2</v>
      </c>
      <c r="B96" s="441" t="s">
        <v>151</v>
      </c>
      <c r="C96" s="442"/>
      <c r="D96" s="442"/>
      <c r="E96" s="443"/>
      <c r="F96" s="216" t="s">
        <v>34</v>
      </c>
      <c r="G96" s="204"/>
      <c r="H96" s="614" t="str">
        <f t="shared" si="58"/>
        <v xml:space="preserve">HYPER LILAC         </v>
      </c>
      <c r="I96" s="614"/>
      <c r="J96" s="160" t="s">
        <v>67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629"/>
    </row>
    <row r="97" spans="1:16" s="159" customFormat="1" ht="52.5" customHeight="1">
      <c r="A97" s="146">
        <v>2</v>
      </c>
      <c r="B97" s="441" t="s">
        <v>151</v>
      </c>
      <c r="C97" s="442"/>
      <c r="D97" s="442"/>
      <c r="E97" s="443"/>
      <c r="F97" s="216" t="s">
        <v>34</v>
      </c>
      <c r="G97" s="204"/>
      <c r="H97" s="614" t="str">
        <f>$A$49</f>
        <v xml:space="preserve">ATOMIC BLASTER      </v>
      </c>
      <c r="I97" s="614"/>
      <c r="J97" s="160" t="s">
        <v>67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629"/>
    </row>
    <row r="98" spans="1:16" s="159" customFormat="1" ht="52.5" customHeight="1">
      <c r="A98" s="146">
        <v>2</v>
      </c>
      <c r="B98" s="441" t="s">
        <v>151</v>
      </c>
      <c r="C98" s="442"/>
      <c r="D98" s="442"/>
      <c r="E98" s="443"/>
      <c r="F98" s="216" t="s">
        <v>34</v>
      </c>
      <c r="G98" s="204"/>
      <c r="H98" s="614" t="str">
        <f>$A$53</f>
        <v xml:space="preserve">OPTIC WHITE         </v>
      </c>
      <c r="I98" s="614"/>
      <c r="J98" s="160" t="s">
        <v>67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629"/>
    </row>
    <row r="99" spans="1:16" s="159" customFormat="1" ht="74.150000000000006" customHeight="1">
      <c r="A99" s="146">
        <v>3</v>
      </c>
      <c r="B99" s="441" t="s">
        <v>153</v>
      </c>
      <c r="C99" s="442"/>
      <c r="D99" s="442"/>
      <c r="E99" s="443"/>
      <c r="F99" s="216" t="s">
        <v>34</v>
      </c>
      <c r="G99" s="204"/>
      <c r="H99" s="614" t="str">
        <f t="shared" ref="H99:H103" si="66">$A$41</f>
        <v xml:space="preserve">DARKEST BLACK       </v>
      </c>
      <c r="I99" s="614"/>
      <c r="J99" s="160" t="s">
        <v>67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629" t="s">
        <v>147</v>
      </c>
    </row>
    <row r="100" spans="1:16" s="159" customFormat="1" ht="74.150000000000006" customHeight="1">
      <c r="A100" s="146">
        <v>3</v>
      </c>
      <c r="B100" s="441" t="s">
        <v>153</v>
      </c>
      <c r="C100" s="442"/>
      <c r="D100" s="442"/>
      <c r="E100" s="443"/>
      <c r="F100" s="216" t="s">
        <v>34</v>
      </c>
      <c r="G100" s="204"/>
      <c r="H100" s="614" t="str">
        <f t="shared" ref="H100:H104" si="67">$A$45</f>
        <v xml:space="preserve">HYPER LILAC         </v>
      </c>
      <c r="I100" s="614"/>
      <c r="J100" s="160" t="s">
        <v>67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629"/>
    </row>
    <row r="101" spans="1:16" s="159" customFormat="1" ht="69" customHeight="1">
      <c r="A101" s="146">
        <v>3</v>
      </c>
      <c r="B101" s="441" t="s">
        <v>153</v>
      </c>
      <c r="C101" s="442"/>
      <c r="D101" s="442"/>
      <c r="E101" s="443"/>
      <c r="F101" s="216" t="s">
        <v>34</v>
      </c>
      <c r="G101" s="204"/>
      <c r="H101" s="614" t="str">
        <f>$A$49</f>
        <v xml:space="preserve">ATOMIC BLASTER      </v>
      </c>
      <c r="I101" s="614"/>
      <c r="J101" s="160" t="s">
        <v>67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629"/>
    </row>
    <row r="102" spans="1:16" s="159" customFormat="1" ht="69" customHeight="1">
      <c r="A102" s="146">
        <v>3</v>
      </c>
      <c r="B102" s="441" t="s">
        <v>153</v>
      </c>
      <c r="C102" s="442"/>
      <c r="D102" s="442"/>
      <c r="E102" s="443"/>
      <c r="F102" s="216" t="s">
        <v>34</v>
      </c>
      <c r="G102" s="204"/>
      <c r="H102" s="614" t="str">
        <f>$A$53</f>
        <v xml:space="preserve">OPTIC WHITE         </v>
      </c>
      <c r="I102" s="614"/>
      <c r="J102" s="160" t="s">
        <v>67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629"/>
    </row>
    <row r="103" spans="1:16" s="159" customFormat="1" ht="52.5" customHeight="1">
      <c r="A103" s="146">
        <v>4</v>
      </c>
      <c r="B103" s="441" t="s">
        <v>154</v>
      </c>
      <c r="C103" s="442"/>
      <c r="D103" s="442"/>
      <c r="E103" s="443"/>
      <c r="F103" s="216" t="s">
        <v>34</v>
      </c>
      <c r="G103" s="205">
        <v>102507</v>
      </c>
      <c r="H103" s="614" t="str">
        <f t="shared" si="66"/>
        <v xml:space="preserve">DARKEST BLACK       </v>
      </c>
      <c r="I103" s="614"/>
      <c r="J103" s="160" t="s">
        <v>67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629"/>
    </row>
    <row r="104" spans="1:16" s="159" customFormat="1" ht="52.5" customHeight="1">
      <c r="A104" s="146">
        <v>4</v>
      </c>
      <c r="B104" s="441" t="s">
        <v>154</v>
      </c>
      <c r="C104" s="442"/>
      <c r="D104" s="442"/>
      <c r="E104" s="443"/>
      <c r="F104" s="216" t="s">
        <v>34</v>
      </c>
      <c r="G104" s="205">
        <v>102507</v>
      </c>
      <c r="H104" s="614" t="str">
        <f t="shared" si="67"/>
        <v xml:space="preserve">HYPER LILAC         </v>
      </c>
      <c r="I104" s="614"/>
      <c r="J104" s="160" t="s">
        <v>67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629"/>
    </row>
    <row r="105" spans="1:16" s="159" customFormat="1" ht="52.5" customHeight="1">
      <c r="A105" s="146">
        <v>4</v>
      </c>
      <c r="B105" s="441" t="s">
        <v>154</v>
      </c>
      <c r="C105" s="442"/>
      <c r="D105" s="442"/>
      <c r="E105" s="443"/>
      <c r="F105" s="216" t="s">
        <v>34</v>
      </c>
      <c r="G105" s="205">
        <v>102507</v>
      </c>
      <c r="H105" s="614" t="str">
        <f>$A$49</f>
        <v xml:space="preserve">ATOMIC BLASTER      </v>
      </c>
      <c r="I105" s="614"/>
      <c r="J105" s="160" t="s">
        <v>67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629"/>
    </row>
    <row r="106" spans="1:16" s="159" customFormat="1" ht="52.5" customHeight="1">
      <c r="A106" s="146">
        <v>4</v>
      </c>
      <c r="B106" s="441" t="s">
        <v>154</v>
      </c>
      <c r="C106" s="442"/>
      <c r="D106" s="442"/>
      <c r="E106" s="443"/>
      <c r="F106" s="216" t="s">
        <v>34</v>
      </c>
      <c r="G106" s="205">
        <v>102507</v>
      </c>
      <c r="H106" s="614" t="str">
        <f>$A$53</f>
        <v xml:space="preserve">OPTIC WHITE         </v>
      </c>
      <c r="I106" s="614"/>
      <c r="J106" s="160" t="s">
        <v>67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629"/>
    </row>
    <row r="107" spans="1:16" s="159" customFormat="1" ht="52.5" customHeight="1">
      <c r="A107" s="146">
        <v>5</v>
      </c>
      <c r="B107" s="441" t="s">
        <v>155</v>
      </c>
      <c r="C107" s="442"/>
      <c r="D107" s="442"/>
      <c r="E107" s="443"/>
      <c r="F107" s="216" t="s">
        <v>72</v>
      </c>
      <c r="G107" s="204"/>
      <c r="H107" s="614" t="str">
        <f t="shared" ref="H107:H111" si="72">$A$41</f>
        <v xml:space="preserve">DARKEST BLACK       </v>
      </c>
      <c r="I107" s="614"/>
      <c r="J107" s="160" t="s">
        <v>67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629"/>
    </row>
    <row r="108" spans="1:16" s="159" customFormat="1" ht="52.5" customHeight="1">
      <c r="A108" s="146">
        <v>5</v>
      </c>
      <c r="B108" s="441" t="s">
        <v>155</v>
      </c>
      <c r="C108" s="442"/>
      <c r="D108" s="442"/>
      <c r="E108" s="443"/>
      <c r="F108" s="216" t="s">
        <v>72</v>
      </c>
      <c r="G108" s="204"/>
      <c r="H108" s="614" t="str">
        <f t="shared" ref="H108:H112" si="73">$A$45</f>
        <v xml:space="preserve">HYPER LILAC         </v>
      </c>
      <c r="I108" s="614"/>
      <c r="J108" s="160" t="s">
        <v>67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629"/>
    </row>
    <row r="109" spans="1:16" s="159" customFormat="1" ht="52.5" customHeight="1">
      <c r="A109" s="146">
        <v>5</v>
      </c>
      <c r="B109" s="441" t="s">
        <v>155</v>
      </c>
      <c r="C109" s="442"/>
      <c r="D109" s="442"/>
      <c r="E109" s="443"/>
      <c r="F109" s="216" t="s">
        <v>72</v>
      </c>
      <c r="G109" s="204"/>
      <c r="H109" s="614" t="str">
        <f>$A$49</f>
        <v xml:space="preserve">ATOMIC BLASTER      </v>
      </c>
      <c r="I109" s="614"/>
      <c r="J109" s="160" t="s">
        <v>67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629"/>
    </row>
    <row r="110" spans="1:16" s="159" customFormat="1" ht="52.5" customHeight="1">
      <c r="A110" s="146">
        <v>5</v>
      </c>
      <c r="B110" s="441" t="s">
        <v>155</v>
      </c>
      <c r="C110" s="442"/>
      <c r="D110" s="442"/>
      <c r="E110" s="443"/>
      <c r="F110" s="216" t="s">
        <v>72</v>
      </c>
      <c r="G110" s="204"/>
      <c r="H110" s="614" t="str">
        <f>$A$53</f>
        <v xml:space="preserve">OPTIC WHITE         </v>
      </c>
      <c r="I110" s="614"/>
      <c r="J110" s="160" t="s">
        <v>67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629"/>
    </row>
    <row r="111" spans="1:16" s="159" customFormat="1" ht="52.5" customHeight="1">
      <c r="A111" s="146">
        <v>6</v>
      </c>
      <c r="B111" s="441" t="s">
        <v>156</v>
      </c>
      <c r="C111" s="442"/>
      <c r="D111" s="442"/>
      <c r="E111" s="443"/>
      <c r="F111" s="216" t="s">
        <v>72</v>
      </c>
      <c r="G111" s="204"/>
      <c r="H111" s="614" t="str">
        <f t="shared" si="72"/>
        <v xml:space="preserve">DARKEST BLACK       </v>
      </c>
      <c r="I111" s="614"/>
      <c r="J111" s="160" t="s">
        <v>67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629"/>
    </row>
    <row r="112" spans="1:16" s="159" customFormat="1" ht="52.5" customHeight="1">
      <c r="A112" s="146">
        <v>6</v>
      </c>
      <c r="B112" s="441" t="s">
        <v>156</v>
      </c>
      <c r="C112" s="442"/>
      <c r="D112" s="442"/>
      <c r="E112" s="443"/>
      <c r="F112" s="216" t="s">
        <v>72</v>
      </c>
      <c r="G112" s="204"/>
      <c r="H112" s="614" t="str">
        <f t="shared" si="73"/>
        <v xml:space="preserve">HYPER LILAC         </v>
      </c>
      <c r="I112" s="614"/>
      <c r="J112" s="160" t="s">
        <v>67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629"/>
    </row>
    <row r="113" spans="1:16" s="159" customFormat="1" ht="52.5" customHeight="1">
      <c r="A113" s="146">
        <v>6</v>
      </c>
      <c r="B113" s="441" t="s">
        <v>156</v>
      </c>
      <c r="C113" s="442"/>
      <c r="D113" s="442"/>
      <c r="E113" s="443"/>
      <c r="F113" s="216" t="s">
        <v>72</v>
      </c>
      <c r="G113" s="204"/>
      <c r="H113" s="614" t="str">
        <f>$A$49</f>
        <v xml:space="preserve">ATOMIC BLASTER      </v>
      </c>
      <c r="I113" s="614"/>
      <c r="J113" s="160" t="s">
        <v>67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629"/>
    </row>
    <row r="114" spans="1:16" s="159" customFormat="1" ht="52.5" customHeight="1">
      <c r="A114" s="146">
        <v>6</v>
      </c>
      <c r="B114" s="441" t="s">
        <v>156</v>
      </c>
      <c r="C114" s="442"/>
      <c r="D114" s="442"/>
      <c r="E114" s="443"/>
      <c r="F114" s="216" t="s">
        <v>72</v>
      </c>
      <c r="G114" s="204"/>
      <c r="H114" s="614" t="str">
        <f>$A$53</f>
        <v xml:space="preserve">OPTIC WHITE         </v>
      </c>
      <c r="I114" s="614"/>
      <c r="J114" s="160" t="s">
        <v>67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629"/>
    </row>
    <row r="115" spans="1:16" s="159" customFormat="1" ht="52.5" customHeight="1">
      <c r="A115" s="146">
        <v>7</v>
      </c>
      <c r="B115" s="441" t="s">
        <v>157</v>
      </c>
      <c r="C115" s="442"/>
      <c r="D115" s="442"/>
      <c r="E115" s="443"/>
      <c r="F115" s="216" t="s">
        <v>70</v>
      </c>
      <c r="G115" s="204"/>
      <c r="H115" s="614" t="str">
        <f t="shared" ref="H115:H119" si="80">$A$41</f>
        <v xml:space="preserve">DARKEST BLACK       </v>
      </c>
      <c r="I115" s="614"/>
      <c r="J115" s="160" t="s">
        <v>67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629"/>
    </row>
    <row r="116" spans="1:16" s="159" customFormat="1" ht="52.5" customHeight="1">
      <c r="A116" s="146">
        <v>7</v>
      </c>
      <c r="B116" s="441" t="s">
        <v>157</v>
      </c>
      <c r="C116" s="442"/>
      <c r="D116" s="442"/>
      <c r="E116" s="443"/>
      <c r="F116" s="216" t="s">
        <v>70</v>
      </c>
      <c r="G116" s="204"/>
      <c r="H116" s="614" t="str">
        <f t="shared" ref="H116:H120" si="81">$A$45</f>
        <v xml:space="preserve">HYPER LILAC         </v>
      </c>
      <c r="I116" s="614"/>
      <c r="J116" s="160" t="s">
        <v>67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629"/>
    </row>
    <row r="117" spans="1:16" s="159" customFormat="1" ht="45" customHeight="1">
      <c r="A117" s="146">
        <v>7</v>
      </c>
      <c r="B117" s="441" t="s">
        <v>157</v>
      </c>
      <c r="C117" s="442"/>
      <c r="D117" s="442"/>
      <c r="E117" s="443"/>
      <c r="F117" s="216" t="s">
        <v>70</v>
      </c>
      <c r="G117" s="204"/>
      <c r="H117" s="614" t="str">
        <f>$A$49</f>
        <v xml:space="preserve">ATOMIC BLASTER      </v>
      </c>
      <c r="I117" s="614"/>
      <c r="J117" s="160" t="s">
        <v>67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629"/>
    </row>
    <row r="118" spans="1:16" s="159" customFormat="1" ht="45" customHeight="1">
      <c r="A118" s="146">
        <v>7</v>
      </c>
      <c r="B118" s="441" t="s">
        <v>157</v>
      </c>
      <c r="C118" s="442"/>
      <c r="D118" s="442"/>
      <c r="E118" s="443"/>
      <c r="F118" s="216" t="s">
        <v>70</v>
      </c>
      <c r="G118" s="204"/>
      <c r="H118" s="614" t="str">
        <f>$A$53</f>
        <v xml:space="preserve">OPTIC WHITE         </v>
      </c>
      <c r="I118" s="614"/>
      <c r="J118" s="160" t="s">
        <v>67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629"/>
    </row>
    <row r="119" spans="1:16" s="159" customFormat="1" ht="66.650000000000006" customHeight="1">
      <c r="A119" s="146">
        <v>8</v>
      </c>
      <c r="B119" s="441" t="s">
        <v>158</v>
      </c>
      <c r="C119" s="442"/>
      <c r="D119" s="442"/>
      <c r="E119" s="443"/>
      <c r="F119" s="216" t="s">
        <v>34</v>
      </c>
      <c r="G119" s="205" t="s">
        <v>159</v>
      </c>
      <c r="H119" s="614" t="str">
        <f t="shared" si="80"/>
        <v xml:space="preserve">DARKEST BLACK       </v>
      </c>
      <c r="I119" s="614"/>
      <c r="J119" s="160" t="s">
        <v>67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147</v>
      </c>
    </row>
    <row r="120" spans="1:16" s="159" customFormat="1" ht="66.650000000000006" customHeight="1">
      <c r="A120" s="146">
        <v>8</v>
      </c>
      <c r="B120" s="441" t="s">
        <v>158</v>
      </c>
      <c r="C120" s="442"/>
      <c r="D120" s="442"/>
      <c r="E120" s="443"/>
      <c r="F120" s="216" t="s">
        <v>34</v>
      </c>
      <c r="G120" s="205" t="s">
        <v>159</v>
      </c>
      <c r="H120" s="614" t="str">
        <f t="shared" si="81"/>
        <v xml:space="preserve">HYPER LILAC         </v>
      </c>
      <c r="I120" s="614"/>
      <c r="J120" s="160" t="s">
        <v>67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147</v>
      </c>
    </row>
    <row r="121" spans="1:16" s="159" customFormat="1" ht="71.5" customHeight="1">
      <c r="A121" s="146">
        <v>8</v>
      </c>
      <c r="B121" s="441" t="s">
        <v>158</v>
      </c>
      <c r="C121" s="442"/>
      <c r="D121" s="442"/>
      <c r="E121" s="443"/>
      <c r="F121" s="216" t="s">
        <v>34</v>
      </c>
      <c r="G121" s="205" t="s">
        <v>159</v>
      </c>
      <c r="H121" s="614" t="str">
        <f>$A$49</f>
        <v xml:space="preserve">ATOMIC BLASTER      </v>
      </c>
      <c r="I121" s="614"/>
      <c r="J121" s="160" t="s">
        <v>67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147</v>
      </c>
    </row>
    <row r="122" spans="1:16" s="159" customFormat="1" ht="71.5" customHeight="1">
      <c r="A122" s="146">
        <v>8</v>
      </c>
      <c r="B122" s="441" t="s">
        <v>158</v>
      </c>
      <c r="C122" s="442"/>
      <c r="D122" s="442"/>
      <c r="E122" s="443"/>
      <c r="F122" s="216" t="s">
        <v>34</v>
      </c>
      <c r="G122" s="205" t="s">
        <v>159</v>
      </c>
      <c r="H122" s="614" t="str">
        <f>$A$53</f>
        <v xml:space="preserve">OPTIC WHITE         </v>
      </c>
      <c r="I122" s="614"/>
      <c r="J122" s="160" t="s">
        <v>67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147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160</v>
      </c>
      <c r="C124" s="134"/>
      <c r="D124" s="135"/>
      <c r="E124" s="135"/>
      <c r="F124" s="135"/>
      <c r="G124" s="136"/>
      <c r="H124" s="135"/>
      <c r="I124" s="135"/>
      <c r="J124" s="610" t="s">
        <v>161</v>
      </c>
      <c r="K124" s="610"/>
      <c r="L124" s="610"/>
      <c r="M124" s="610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162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657" t="s">
        <v>82</v>
      </c>
      <c r="C127" s="657"/>
      <c r="D127" s="657"/>
      <c r="E127" s="657"/>
      <c r="F127" s="657"/>
      <c r="G127" s="657"/>
      <c r="H127" s="657"/>
      <c r="I127" s="657"/>
      <c r="J127" s="657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58</v>
      </c>
      <c r="C128" s="658" t="s">
        <v>83</v>
      </c>
      <c r="D128" s="658"/>
      <c r="E128" s="658"/>
      <c r="F128" s="658"/>
      <c r="G128" s="658"/>
      <c r="H128" s="658"/>
      <c r="I128" s="658"/>
      <c r="J128" s="658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618"/>
      <c r="D129" s="618"/>
      <c r="E129" s="618"/>
      <c r="F129" s="618"/>
      <c r="G129" s="618"/>
      <c r="H129" s="618"/>
      <c r="I129" s="618"/>
      <c r="J129" s="618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618"/>
      <c r="D130" s="618"/>
      <c r="E130" s="618"/>
      <c r="F130" s="618"/>
      <c r="G130" s="618"/>
      <c r="H130" s="618"/>
      <c r="I130" s="618"/>
      <c r="J130" s="618"/>
    </row>
    <row r="131" spans="1:16" s="71" customFormat="1" ht="67.5" customHeight="1">
      <c r="A131" s="161"/>
      <c r="B131" s="175" t="str">
        <f>$A$49</f>
        <v xml:space="preserve">ATOMIC BLASTER      </v>
      </c>
      <c r="C131" s="615"/>
      <c r="D131" s="616"/>
      <c r="E131" s="616"/>
      <c r="F131" s="616"/>
      <c r="G131" s="616"/>
      <c r="H131" s="616"/>
      <c r="I131" s="616"/>
      <c r="J131" s="617"/>
    </row>
    <row r="132" spans="1:16" s="71" customFormat="1" ht="67.5" customHeight="1">
      <c r="A132" s="161"/>
      <c r="B132" s="175" t="str">
        <f>$A$53</f>
        <v xml:space="preserve">OPTIC WHITE         </v>
      </c>
      <c r="C132" s="618"/>
      <c r="D132" s="618"/>
      <c r="E132" s="618"/>
      <c r="F132" s="618"/>
      <c r="G132" s="618"/>
      <c r="H132" s="618"/>
      <c r="I132" s="618"/>
      <c r="J132" s="618"/>
    </row>
    <row r="133" spans="1:16" s="71" customFormat="1" ht="32.5">
      <c r="A133" s="161"/>
      <c r="B133" s="659" t="s">
        <v>163</v>
      </c>
      <c r="C133" s="660"/>
      <c r="D133" s="660"/>
      <c r="E133" s="660"/>
      <c r="F133" s="660"/>
      <c r="G133" s="660"/>
      <c r="H133" s="660"/>
      <c r="I133" s="660"/>
      <c r="J133" s="661"/>
    </row>
    <row r="134" spans="1:16" s="71" customFormat="1" ht="32.5">
      <c r="A134" s="161"/>
      <c r="B134" s="656" t="s">
        <v>100</v>
      </c>
      <c r="C134" s="656"/>
      <c r="D134" s="162" t="s">
        <v>106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665" t="s">
        <v>30</v>
      </c>
      <c r="J134" s="666"/>
    </row>
    <row r="135" spans="1:16" s="71" customFormat="1" ht="93" customHeight="1">
      <c r="A135" s="161"/>
      <c r="B135" s="441" t="s">
        <v>164</v>
      </c>
      <c r="C135" s="443"/>
      <c r="D135" s="653" t="s">
        <v>165</v>
      </c>
      <c r="E135" s="654"/>
      <c r="F135" s="654"/>
      <c r="G135" s="654"/>
      <c r="H135" s="654"/>
      <c r="I135" s="654"/>
      <c r="J135" s="655"/>
    </row>
    <row r="136" spans="1:16" s="71" customFormat="1" ht="100" customHeight="1">
      <c r="A136" s="161"/>
      <c r="B136" s="612" t="s">
        <v>166</v>
      </c>
      <c r="C136" s="613"/>
      <c r="D136" s="207"/>
      <c r="E136" s="207"/>
      <c r="F136" s="207">
        <v>5.7</v>
      </c>
      <c r="G136" s="207"/>
      <c r="H136" s="207"/>
      <c r="I136" s="651"/>
      <c r="J136" s="652"/>
    </row>
    <row r="137" spans="1:16" s="71" customFormat="1" ht="69.650000000000006" customHeight="1">
      <c r="A137" s="161"/>
      <c r="B137" s="612" t="s">
        <v>167</v>
      </c>
      <c r="C137" s="613"/>
      <c r="D137" s="207"/>
      <c r="E137" s="208"/>
      <c r="F137" s="208">
        <v>16.3</v>
      </c>
      <c r="G137" s="208"/>
      <c r="H137" s="208"/>
      <c r="I137" s="651"/>
      <c r="J137" s="652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168</v>
      </c>
      <c r="C139" s="611" t="s">
        <v>86</v>
      </c>
      <c r="D139" s="611"/>
      <c r="E139" s="611"/>
      <c r="F139" s="611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169</v>
      </c>
      <c r="C140" s="17" t="s">
        <v>170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610" t="s">
        <v>96</v>
      </c>
      <c r="C142" s="610"/>
      <c r="D142" s="610"/>
      <c r="E142" s="610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171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98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99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100</v>
      </c>
      <c r="C146" s="73" t="s">
        <v>106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32.5">
      <c r="A147" s="15"/>
      <c r="B147" s="72" t="s">
        <v>101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172</v>
      </c>
      <c r="C148" s="163" t="s">
        <v>173</v>
      </c>
      <c r="G148" s="165"/>
    </row>
    <row r="149" spans="1:16" s="164" customFormat="1" ht="71">
      <c r="B149" s="163"/>
      <c r="C149" s="163" t="s">
        <v>174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5" customWidth="1"/>
    <col min="2" max="16384" width="8.81640625" style="195"/>
  </cols>
  <sheetData>
    <row r="12" spans="1:10" s="196" customFormat="1" ht="34" customHeight="1">
      <c r="A12" s="667" t="s">
        <v>175</v>
      </c>
      <c r="B12" s="667"/>
      <c r="C12" s="667"/>
      <c r="D12" s="667"/>
      <c r="E12" s="667"/>
      <c r="F12" s="667"/>
      <c r="G12" s="667"/>
      <c r="H12" s="667"/>
      <c r="I12" s="667"/>
      <c r="J12" s="667"/>
    </row>
    <row r="13" spans="1:10" ht="24" customHeight="1">
      <c r="A13" s="198" t="s">
        <v>100</v>
      </c>
      <c r="B13" s="198" t="s">
        <v>176</v>
      </c>
      <c r="C13" s="198" t="s">
        <v>177</v>
      </c>
      <c r="D13" s="198" t="s">
        <v>26</v>
      </c>
      <c r="E13" s="197" t="s">
        <v>27</v>
      </c>
      <c r="F13" s="198" t="s">
        <v>28</v>
      </c>
      <c r="G13" s="198" t="s">
        <v>29</v>
      </c>
      <c r="H13" s="198" t="s">
        <v>30</v>
      </c>
      <c r="I13" s="198" t="s">
        <v>178</v>
      </c>
      <c r="J13" s="198" t="s">
        <v>179</v>
      </c>
    </row>
    <row r="14" spans="1:10" s="202" customFormat="1" ht="44.5" customHeight="1">
      <c r="A14" s="199" t="s">
        <v>180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181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104</v>
      </c>
      <c r="C1" s="82" t="s">
        <v>182</v>
      </c>
      <c r="D1" s="668" t="s">
        <v>183</v>
      </c>
      <c r="E1" s="668"/>
      <c r="F1" s="668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184</v>
      </c>
      <c r="C2" s="87" t="s">
        <v>185</v>
      </c>
      <c r="D2" s="669" t="s">
        <v>186</v>
      </c>
      <c r="E2" s="669"/>
      <c r="F2" s="669"/>
      <c r="G2" s="669"/>
      <c r="H2" s="669"/>
      <c r="I2" s="670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105</v>
      </c>
      <c r="B3" s="89" t="s">
        <v>187</v>
      </c>
      <c r="C3" s="89" t="s">
        <v>188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189</v>
      </c>
      <c r="J3" s="92"/>
      <c r="K3" s="92"/>
    </row>
    <row r="4" spans="1:25" s="99" customFormat="1" ht="27" customHeight="1">
      <c r="A4" s="94">
        <v>1</v>
      </c>
      <c r="B4" s="95" t="s">
        <v>190</v>
      </c>
      <c r="C4" s="95" t="s">
        <v>191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192</v>
      </c>
      <c r="J4" s="98"/>
      <c r="K4" s="98"/>
    </row>
    <row r="5" spans="1:25" s="99" customFormat="1" ht="27" customHeight="1">
      <c r="A5" s="94">
        <v>2</v>
      </c>
      <c r="B5" s="95" t="s">
        <v>193</v>
      </c>
      <c r="C5" s="95" t="s">
        <v>194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192</v>
      </c>
      <c r="J5" s="98"/>
      <c r="K5" s="98"/>
    </row>
    <row r="6" spans="1:25" s="99" customFormat="1" ht="27" customHeight="1">
      <c r="A6" s="94">
        <v>3</v>
      </c>
      <c r="B6" s="80" t="s">
        <v>195</v>
      </c>
      <c r="C6" s="80" t="s">
        <v>196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192</v>
      </c>
      <c r="J6" s="98"/>
      <c r="K6" s="98"/>
    </row>
    <row r="7" spans="1:25" s="99" customFormat="1" ht="27" customHeight="1">
      <c r="A7" s="94">
        <v>4</v>
      </c>
      <c r="B7" s="80" t="s">
        <v>197</v>
      </c>
      <c r="C7" s="80" t="s">
        <v>198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192</v>
      </c>
      <c r="J7" s="98"/>
      <c r="K7" s="98"/>
    </row>
    <row r="8" spans="1:25" s="99" customFormat="1" ht="27" customHeight="1">
      <c r="A8" s="94">
        <v>5</v>
      </c>
      <c r="B8" s="80" t="s">
        <v>109</v>
      </c>
      <c r="C8" s="80" t="s">
        <v>110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199</v>
      </c>
      <c r="J8" s="98"/>
      <c r="K8" s="98"/>
    </row>
    <row r="9" spans="1:25" s="99" customFormat="1" ht="27" customHeight="1">
      <c r="A9" s="94">
        <v>6</v>
      </c>
      <c r="B9" s="80" t="s">
        <v>108</v>
      </c>
      <c r="C9" s="80" t="s">
        <v>200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192</v>
      </c>
      <c r="J9" s="98"/>
      <c r="K9" s="98"/>
    </row>
    <row r="10" spans="1:25" s="99" customFormat="1" ht="27" customHeight="1">
      <c r="A10" s="94">
        <v>7</v>
      </c>
      <c r="B10" s="80" t="s">
        <v>201</v>
      </c>
      <c r="C10" s="80" t="s">
        <v>202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192</v>
      </c>
      <c r="J10" s="98"/>
      <c r="K10" s="98"/>
    </row>
    <row r="11" spans="1:25" s="99" customFormat="1" ht="27" customHeight="1">
      <c r="A11" s="94">
        <v>8</v>
      </c>
      <c r="B11" s="80" t="s">
        <v>203</v>
      </c>
      <c r="C11" s="80" t="s">
        <v>204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205</v>
      </c>
      <c r="C12" s="80" t="s">
        <v>206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199</v>
      </c>
      <c r="J12" s="98"/>
      <c r="K12" s="98"/>
    </row>
    <row r="13" spans="1:25" s="99" customFormat="1" ht="27" customHeight="1">
      <c r="A13" s="94">
        <v>10</v>
      </c>
      <c r="B13" s="80" t="s">
        <v>207</v>
      </c>
      <c r="C13" s="80" t="s">
        <v>111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199</v>
      </c>
      <c r="J13" s="98"/>
      <c r="K13" s="98"/>
    </row>
    <row r="14" spans="1:25" s="99" customFormat="1" ht="27" customHeight="1">
      <c r="A14" s="94">
        <v>11</v>
      </c>
      <c r="B14" s="80" t="s">
        <v>208</v>
      </c>
      <c r="C14" s="80" t="s">
        <v>209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210</v>
      </c>
      <c r="C15" s="80" t="s">
        <v>211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212</v>
      </c>
      <c r="C16" s="80" t="s">
        <v>213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214</v>
      </c>
      <c r="C17" s="104" t="s">
        <v>107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D5D529-F52C-4D85-9431-3964A55FF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ED916C1-5477-469F-8716-7037E5F6DBA9}">
  <ds:schemaRefs>
    <ds:schemaRef ds:uri="http://purl.org/dc/terms/"/>
    <ds:schemaRef ds:uri="http://purl.org/dc/dcmitype/"/>
    <ds:schemaRef ds:uri="http://schemas.microsoft.com/office/infopath/2007/PartnerControls"/>
    <ds:schemaRef ds:uri="1972f4fa-a3a2-4010-a47e-cf3d6c5d1421"/>
    <ds:schemaRef ds:uri="8acacb1a-d766-4a03-bc0c-a95b168db3c7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1. CUTTING</vt:lpstr>
      <vt:lpstr>2. TRIM</vt:lpstr>
      <vt:lpstr>M-DESIGN </vt:lpstr>
      <vt:lpstr>M-SPEC</vt:lpstr>
      <vt:lpstr>M-GRADING ALPHA(M)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Sen Huynh Thi</cp:lastModifiedBy>
  <cp:revision/>
  <cp:lastPrinted>2024-05-31T06:03:42Z</cp:lastPrinted>
  <dcterms:created xsi:type="dcterms:W3CDTF">2016-05-06T01:47:29Z</dcterms:created>
  <dcterms:modified xsi:type="dcterms:W3CDTF">2024-06-04T04:14:20Z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