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en.huynh\Downloads\MSCHF\CUTTING DOCKET\"/>
    </mc:Choice>
  </mc:AlternateContent>
  <xr:revisionPtr revIDLastSave="0" documentId="13_ncr:1_{4E2B0F9D-6EBC-4AC9-8D06-11976A5AFB01}" xr6:coauthVersionLast="47" xr6:coauthVersionMax="47" xr10:uidLastSave="{00000000-0000-0000-0000-000000000000}"/>
  <bookViews>
    <workbookView xWindow="-110" yWindow="-110" windowWidth="19420" windowHeight="10300" tabRatio="895" xr2:uid="{00000000-000D-0000-FFFF-FFFF00000000}"/>
  </bookViews>
  <sheets>
    <sheet name="1. CUTTING" sheetId="21" r:id="rId1"/>
    <sheet name="2. TRIM" sheetId="22" r:id="rId2"/>
    <sheet name="M-SPEC" sheetId="32" r:id="rId3"/>
    <sheet name="1. CUTTING " sheetId="1" state="hidden" r:id="rId4"/>
    <sheet name="1099-624675" sheetId="14" state="hidden" r:id="rId5"/>
    <sheet name="3. ĐỊNH VỊ HÌNH IN.THÊU" sheetId="7" state="hidden" r:id="rId6"/>
    <sheet name="4. THÔNG SỐ SẢN XUẤT" sheetId="8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CAP002">[1]MTP!#REF!</definedName>
    <definedName name="_2STREO7">[2]MTP!#REF!</definedName>
    <definedName name="_4GOIC01">[3]MTP!#REF!</definedName>
    <definedName name="_4OSLCTT">[3]MTP!#REF!</definedName>
    <definedName name="_6BNTTTH">[2]MTP1!#REF!</definedName>
    <definedName name="_6DCTTBO">[2]MTP1!#REF!</definedName>
    <definedName name="_6DD24TT">[2]MTP1!#REF!</definedName>
    <definedName name="_6FCOTBU">[2]MTP1!#REF!</definedName>
    <definedName name="_6LATUBU">[2]MTP1!#REF!</definedName>
    <definedName name="_6SDTT24">[2]MTP1!#REF!</definedName>
    <definedName name="_6TBUDTT">[2]MTP1!#REF!</definedName>
    <definedName name="_6TDDDTT">[2]MTP1!#REF!</definedName>
    <definedName name="_6TLTTTH">[2]MTP1!#REF!</definedName>
    <definedName name="_6TUBUTT">[2]MTP1!#REF!</definedName>
    <definedName name="_6UCLVIS">[2]MTP1!#REF!</definedName>
    <definedName name="_7DNCABC">[2]MTP1!#REF!</definedName>
    <definedName name="_7HDCTBU">[2]MTP1!#REF!</definedName>
    <definedName name="_7PKTUBU">[2]MTP1!#REF!</definedName>
    <definedName name="_7TBHT20">[2]MTP1!#REF!</definedName>
    <definedName name="_7TBHT30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4">'[5]Chiet tinh dz22'!#REF!</definedName>
    <definedName name="_day1">'[5]Chiet tinh dz22'!#REF!</definedName>
    <definedName name="_day2">'[6]Chiet tinh dz35'!$H$3</definedName>
    <definedName name="_dbu1" localSheetId="4">'[4]CT Thang Mo'!#REF!</definedName>
    <definedName name="_dbu1">'[4]CT Thang Mo'!#REF!</definedName>
    <definedName name="_dbu2">'[4]CT Thang Mo'!$B$93:$F$93</definedName>
    <definedName name="_Fill" localSheetId="4">#REF!</definedName>
    <definedName name="_Fill" hidden="1">#REF!</definedName>
    <definedName name="_lap1" localSheetId="4">#REF!</definedName>
    <definedName name="_lap1">#REF!</definedName>
    <definedName name="_lap2" localSheetId="4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4">#REF!</definedName>
    <definedName name="B_Giaù">#REF!</definedName>
    <definedName name="Bang_TK">[7]TK!$A:$IV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4">#REF!</definedName>
    <definedName name="Caáp_Baät">#REF!</definedName>
    <definedName name="cap" localSheetId="4">#REF!</definedName>
    <definedName name="cap">#REF!</definedName>
    <definedName name="cap0.7" localSheetId="4">#REF!</definedName>
    <definedName name="cap0.7">#REF!</definedName>
    <definedName name="CCNK" localSheetId="4">[9]QMCT!#REF!</definedName>
    <definedName name="CCNK">[9]QMCT!#REF!</definedName>
    <definedName name="CL" localSheetId="4">#REF!</definedName>
    <definedName name="CL">#REF!</definedName>
    <definedName name="CLTMP" localSheetId="4">[9]QMCT!#REF!</definedName>
    <definedName name="CLTMP">[9]QMCT!#REF!</definedName>
    <definedName name="ctdn9697" localSheetId="4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4">#REF!</definedName>
    <definedName name="DATA_DATA2_List">#REF!</definedName>
    <definedName name="_xlnm.Database" localSheetId="4">#REF!</definedName>
    <definedName name="_xlnm.Database">#REF!</definedName>
    <definedName name="DDAY" localSheetId="4">#REF!</definedName>
    <definedName name="DDAY">#REF!</definedName>
    <definedName name="DM">#REF!</definedName>
    <definedName name="DM_1">[7]TK!$E$11:$E$60</definedName>
    <definedName name="DM_2">[7]TK!$M$11:$M$60</definedName>
    <definedName name="dobt" localSheetId="4">#REF!</definedName>
    <definedName name="dobt">#REF!</definedName>
    <definedName name="Döõ_Lieäu_Thoâ">[7]TK!$E$11:$E$60,[7]TK!$G$11:$G$60,[7]TK!$M$11:$M$60,[7]TK!$Q$11:$Q$60</definedName>
    <definedName name="dulieu" localSheetId="4">#REF!</definedName>
    <definedName name="dulieu">#REF!</definedName>
    <definedName name="FHT" localSheetId="4">#REF!</definedName>
    <definedName name="FHT">#REF!</definedName>
    <definedName name="Full" localSheetId="4">[9]QMCT!#REF!</definedName>
    <definedName name="Full">[9]QMCT!#REF!</definedName>
    <definedName name="giaca">'[10]dg-VTu'!$C$6:$F$55</definedName>
    <definedName name="HDCCT" localSheetId="4">[9]QMCT!#REF!</definedName>
    <definedName name="HDCCT">[9]QMCT!#REF!</definedName>
    <definedName name="HDCD" localSheetId="4">[9]QMCT!#REF!</definedName>
    <definedName name="HDCD">[9]QMCT!#REF!</definedName>
    <definedName name="Heâ_Soá">'[11]He so'!$A$1:$AU$1</definedName>
    <definedName name="Heä_Soá_NS" localSheetId="4">#REF!</definedName>
    <definedName name="Heä_Soá_NS">#REF!</definedName>
    <definedName name="Heä_Soá_TC">[7]HS!$C$66:$E$79</definedName>
    <definedName name="HS_1" localSheetId="4">[7]HS!#REF!</definedName>
    <definedName name="HS_1">[7]HS!#REF!</definedName>
    <definedName name="HS_2" localSheetId="4">[7]HS!#REF!</definedName>
    <definedName name="HS_2">[7]HS!#REF!</definedName>
    <definedName name="HS_3" localSheetId="4">[7]HS!#REF!</definedName>
    <definedName name="HS_3">[7]HS!#REF!</definedName>
    <definedName name="HS_4" localSheetId="4">[7]HS!#REF!</definedName>
    <definedName name="HS_4">[7]HS!#REF!</definedName>
    <definedName name="HS_5">[7]HS!#REF!</definedName>
    <definedName name="HS_6">[7]HS!#REF!</definedName>
    <definedName name="HS_7">[7]HS!#REF!</definedName>
    <definedName name="HS_8">[7]HS!#REF!</definedName>
    <definedName name="HS_9">[7]HS!#REF!</definedName>
    <definedName name="K" localSheetId="4">#REF!</definedName>
    <definedName name="K">#REF!</definedName>
    <definedName name="K_1">[12]!K_1</definedName>
    <definedName name="K_2">[12]!K_2</definedName>
    <definedName name="Khaû_Naêng" localSheetId="4">#REF!</definedName>
    <definedName name="Khaû_Naêng">#REF!</definedName>
    <definedName name="KN" localSheetId="4">#REF!</definedName>
    <definedName name="KN">#REF!</definedName>
    <definedName name="KNIT">'[13]GENERAL (K)'!$C$7:$C$4072</definedName>
    <definedName name="KVC" localSheetId="4">#REF!</definedName>
    <definedName name="KVC">#REF!</definedName>
    <definedName name="L" localSheetId="4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4">#REF!</definedName>
    <definedName name="LÑP">#REF!</definedName>
    <definedName name="lVC" localSheetId="4">#REF!</definedName>
    <definedName name="lVC">#REF!</definedName>
    <definedName name="Maõ_CÑ" localSheetId="4">#REF!</definedName>
    <definedName name="Maõ_CÑ">#REF!</definedName>
    <definedName name="Maõ_Haøng">#REF!</definedName>
    <definedName name="mat">[14]Tke!$AD$10:$AR$96</definedName>
    <definedName name="May" localSheetId="4">#REF!</definedName>
    <definedName name="May">#REF!</definedName>
    <definedName name="Naêng_Suaát_BQ">[8]QT!$P$3</definedName>
    <definedName name="Naêng_suaát_BQ__taïm" localSheetId="4">#REF!</definedName>
    <definedName name="Naêng_suaát_BQ__taïm">#REF!</definedName>
    <definedName name="Naêng_suaát_QÑ" localSheetId="4">#REF!</definedName>
    <definedName name="Naêng_suaát_QÑ">#REF!</definedName>
    <definedName name="NCcap0.7" localSheetId="4">#REF!</definedName>
    <definedName name="NCcap0.7">#REF!</definedName>
    <definedName name="NCcap1">#REF!</definedName>
    <definedName name="ÑG">[8]QT!$K$6</definedName>
    <definedName name="Ngaøy_thaùng_HH" localSheetId="4">#REF!</definedName>
    <definedName name="Ngaøy_thaùng_HH">#REF!</definedName>
    <definedName name="NHÃN_CHÍNH_GẮN_CHIP_NFC_70MM_x_38MM">'1. CUTTING '!$C$67:$E$67</definedName>
    <definedName name="Ñinh_Möùc_BQ">[8]QT!$B$5</definedName>
    <definedName name="ÑMTB" localSheetId="4">#REF!</definedName>
    <definedName name="ÑMTB">#REF!</definedName>
    <definedName name="Ñoåi_teân" localSheetId="4">[7]HS!#REF!</definedName>
    <definedName name="Ñoåi_teân">[7]HS!#REF!</definedName>
    <definedName name="Ñôn_Giaù_Duyeät" localSheetId="4">#REF!</definedName>
    <definedName name="Ñôn_Giaù_Duyeät">#REF!</definedName>
    <definedName name="Ñònh_Möùc_BQ" localSheetId="4">#REF!</definedName>
    <definedName name="Ñònh_Möùc_BQ">#REF!</definedName>
    <definedName name="NSNM" localSheetId="4">#REF!</definedName>
    <definedName name="NSNM">#REF!</definedName>
    <definedName name="NToS">[15]!NToS</definedName>
    <definedName name="PRICE" localSheetId="4">#REF!</definedName>
    <definedName name="PRICE">#REF!</definedName>
    <definedName name="_xlnm.Print_Area" localSheetId="0">'1. CUTTING'!$A$1:$P$91</definedName>
    <definedName name="_xlnm.Print_Area" localSheetId="3">'1. CUTTING '!$A$1:$P$149</definedName>
    <definedName name="_xlnm.Print_Area" localSheetId="1">'2. TRIM'!$A$1:$D$20</definedName>
    <definedName name="Print_erea">[8]QT!$A$1:$U$54</definedName>
    <definedName name="_xlnm.Print_Titles" localSheetId="0">'1. CUTTING'!$1:$15</definedName>
    <definedName name="_xlnm.Print_Titles" localSheetId="3">'1. CUTTING '!$1:$15</definedName>
    <definedName name="_xlnm.Print_Titles" localSheetId="1">'2. TRIM'!$1:$5</definedName>
    <definedName name="Quyõ_TG_SX" localSheetId="4">#REF!</definedName>
    <definedName name="Quyõ_TG_SX">#REF!</definedName>
    <definedName name="Quyõ_TGTB" localSheetId="4">#REF!</definedName>
    <definedName name="Quyõ_TGTB">#REF!</definedName>
    <definedName name="S_löôïng_BQ1toå" localSheetId="4">#REF!</definedName>
    <definedName name="S_löôïng_BQ1toå">#REF!</definedName>
    <definedName name="sau">'[6]Chiet tinh dz35'!$H$4</definedName>
    <definedName name="SDDL" localSheetId="4">[9]QMCT!#REF!</definedName>
    <definedName name="SDDL">[9]QMCT!#REF!</definedName>
    <definedName name="Soá_Giôø_TC" localSheetId="4">#REF!</definedName>
    <definedName name="Soá_Giôø_TC">#REF!</definedName>
    <definedName name="Soá_Löôïng" localSheetId="4">#REF!</definedName>
    <definedName name="Soá_Löôïng">#REF!</definedName>
    <definedName name="Soá_ngaøy_SX" localSheetId="4">#REF!</definedName>
    <definedName name="Soá_ngaøy_SX">#REF!</definedName>
    <definedName name="Soá_TT">#REF!</definedName>
    <definedName name="style">#REF!</definedName>
    <definedName name="TableStart">[16]Tables!$C$3</definedName>
    <definedName name="tablestart1">[17]Tables!$C$3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'[4]CT Thang Mo'!$B$309:$M$309</definedName>
    <definedName name="tttb">'[4]CT Thang Mo'!$B$431:$I$431</definedName>
    <definedName name="UH" localSheetId="4">#REF!</definedName>
    <definedName name="UH">#REF!</definedName>
    <definedName name="vc3.">'[4]CT  PL'!$B$125:$H$125</definedName>
    <definedName name="vca">'[4]CT  PL'!$B$25:$H$25</definedName>
    <definedName name="vccot" localSheetId="4">#REF!</definedName>
    <definedName name="vccot">#REF!</definedName>
    <definedName name="vccot.">'[4]CT  PL'!$B$8:$H$8</definedName>
    <definedName name="vcdbt">'[4]CT Thang Mo'!$B$220:$I$220</definedName>
    <definedName name="vcdc." localSheetId="4">'[18]Chi tiet'!#REF!</definedName>
    <definedName name="vcdc.">'[18]Chi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4">#REF!</definedName>
    <definedName name="vctb">#REF!</definedName>
    <definedName name="vctt">'[4]CT  PL'!$B$288:$H$288</definedName>
    <definedName name="VDCLY" localSheetId="4">[9]QMCT!#REF!</definedName>
    <definedName name="VDCLY">[9]QMCT!#REF!</definedName>
    <definedName name="Vlcap0.7" localSheetId="4">#REF!</definedName>
    <definedName name="Vlcap0.7">#REF!</definedName>
    <definedName name="VLcap1" localSheetId="4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6" i="21" l="1"/>
  <c r="O7" i="32"/>
  <c r="M7" i="32"/>
  <c r="J7" i="32"/>
  <c r="H7" i="32"/>
  <c r="O6" i="32"/>
  <c r="M6" i="32"/>
  <c r="J6" i="32"/>
  <c r="H6" i="32"/>
  <c r="O5" i="32"/>
  <c r="M5" i="32"/>
  <c r="J5" i="32"/>
  <c r="H5" i="32"/>
  <c r="O4" i="32"/>
  <c r="M4" i="32"/>
  <c r="J4" i="32"/>
  <c r="H4" i="32"/>
  <c r="O3" i="32"/>
  <c r="M3" i="32"/>
  <c r="J3" i="32"/>
  <c r="H3" i="32"/>
  <c r="O2" i="32"/>
  <c r="M2" i="32"/>
  <c r="J2" i="32"/>
  <c r="H2" i="32"/>
  <c r="B11" i="22"/>
  <c r="D11" i="22"/>
  <c r="C11" i="22"/>
  <c r="B68" i="21" l="1"/>
  <c r="A19" i="22"/>
  <c r="A17" i="22"/>
  <c r="B17" i="22"/>
  <c r="H44" i="21" l="1"/>
  <c r="H45" i="21"/>
  <c r="L42" i="21" l="1"/>
  <c r="I20" i="21" l="1"/>
  <c r="J19" i="21"/>
  <c r="J20" i="21" s="1"/>
  <c r="K19" i="21"/>
  <c r="K20" i="21" s="1"/>
  <c r="L19" i="21"/>
  <c r="L20" i="21" s="1"/>
  <c r="H19" i="21"/>
  <c r="L26" i="21" l="1"/>
  <c r="L27" i="21" s="1"/>
  <c r="K26" i="21"/>
  <c r="K27" i="21" s="1"/>
  <c r="J26" i="21"/>
  <c r="J27" i="21" s="1"/>
  <c r="I26" i="21"/>
  <c r="I27" i="21" s="1"/>
  <c r="H26" i="21"/>
  <c r="H27" i="21" s="1"/>
  <c r="G26" i="21"/>
  <c r="G27" i="21" s="1"/>
  <c r="G19" i="21"/>
  <c r="C14" i="22" l="1"/>
  <c r="L52" i="21" l="1"/>
  <c r="L51" i="21"/>
  <c r="L50" i="21"/>
  <c r="L49" i="21"/>
  <c r="L48" i="21"/>
  <c r="L47" i="21"/>
  <c r="P29" i="21"/>
  <c r="P28" i="21"/>
  <c r="P22" i="21"/>
  <c r="P21" i="21"/>
  <c r="B76" i="21" l="1"/>
  <c r="D5" i="22" l="1"/>
  <c r="D6" i="22" s="1"/>
  <c r="D9" i="22" s="1"/>
  <c r="C5" i="22"/>
  <c r="C6" i="22" s="1"/>
  <c r="C9" i="22" s="1"/>
  <c r="D13" i="22"/>
  <c r="P26" i="21"/>
  <c r="D26" i="21"/>
  <c r="D27" i="21" s="1"/>
  <c r="P25" i="21"/>
  <c r="D28" i="21" l="1"/>
  <c r="D29" i="21" s="1"/>
  <c r="P27" i="21"/>
  <c r="H20" i="21"/>
  <c r="H31" i="21" s="1"/>
  <c r="D89" i="21" s="1"/>
  <c r="I31" i="21"/>
  <c r="E89" i="21" s="1"/>
  <c r="J31" i="21"/>
  <c r="F89" i="21" s="1"/>
  <c r="K31" i="21"/>
  <c r="G89" i="21" s="1"/>
  <c r="L31" i="21"/>
  <c r="H89" i="21" s="1"/>
  <c r="G20" i="21"/>
  <c r="G31" i="21" s="1"/>
  <c r="E36" i="21"/>
  <c r="E37" i="21" s="1"/>
  <c r="E38" i="21" s="1"/>
  <c r="B77" i="21" l="1"/>
  <c r="C13" i="22"/>
  <c r="A15" i="22"/>
  <c r="B7" i="22"/>
  <c r="H48" i="21" l="1"/>
  <c r="H50" i="21" s="1"/>
  <c r="H52" i="21" s="1"/>
  <c r="H54" i="21" s="1"/>
  <c r="P31" i="21"/>
  <c r="G38" i="21" s="1"/>
  <c r="I38" i="21" s="1"/>
  <c r="C89" i="21"/>
  <c r="I89" i="21" s="1"/>
  <c r="H43" i="21"/>
  <c r="H47" i="21" s="1"/>
  <c r="H49" i="21" s="1"/>
  <c r="H51" i="21" s="1"/>
  <c r="H53" i="21" s="1"/>
  <c r="H55" i="21" s="1"/>
  <c r="H42" i="21"/>
  <c r="J38" i="21" l="1"/>
  <c r="L38" i="21" s="1"/>
  <c r="K45" i="21"/>
  <c r="M45" i="21" s="1"/>
  <c r="O45" i="21" s="1"/>
  <c r="K44" i="21"/>
  <c r="M44" i="21" s="1"/>
  <c r="O44" i="21" s="1"/>
  <c r="G37" i="21"/>
  <c r="G36" i="21"/>
  <c r="K48" i="21"/>
  <c r="K56" i="21"/>
  <c r="K42" i="21"/>
  <c r="K58" i="21"/>
  <c r="K47" i="21"/>
  <c r="K43" i="21"/>
  <c r="K49" i="21"/>
  <c r="K57" i="21"/>
  <c r="K52" i="21"/>
  <c r="K53" i="21"/>
  <c r="K54" i="21"/>
  <c r="K55" i="21"/>
  <c r="K50" i="21"/>
  <c r="K51" i="21"/>
  <c r="H56" i="21"/>
  <c r="H57" i="21"/>
  <c r="B13" i="22"/>
  <c r="A8" i="22"/>
  <c r="A13" i="22"/>
  <c r="H59" i="21" l="1"/>
  <c r="H61" i="21" s="1"/>
  <c r="H58" i="21"/>
  <c r="H60" i="21" s="1"/>
  <c r="M48" i="21"/>
  <c r="O48" i="21" s="1"/>
  <c r="M50" i="21" l="1"/>
  <c r="O50" i="21" s="1"/>
  <c r="M58" i="21"/>
  <c r="O58" i="21" s="1"/>
  <c r="B15" i="22"/>
  <c r="M52" i="21" l="1"/>
  <c r="O52" i="21" s="1"/>
  <c r="A10" i="22"/>
  <c r="A9" i="22"/>
  <c r="M54" i="21" l="1"/>
  <c r="O54" i="21" s="1"/>
  <c r="A35" i="2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K59" i="21" l="1"/>
  <c r="M56" i="21"/>
  <c r="O56" i="21" s="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0" i="21"/>
  <c r="B9" i="22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P20" i="21"/>
  <c r="M59" i="21" l="1"/>
  <c r="O59" i="21" s="1"/>
  <c r="K61" i="21"/>
  <c r="M61" i="21" s="1"/>
  <c r="O61" i="21" s="1"/>
  <c r="B83" i="21"/>
  <c r="D21" i="21"/>
  <c r="D22" i="21" s="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42" i="21"/>
  <c r="O42" i="21" s="1"/>
  <c r="B6" i="22"/>
  <c r="M43" i="21" l="1"/>
  <c r="O43" i="21" s="1"/>
  <c r="G47" i="1"/>
  <c r="I46" i="1"/>
  <c r="G55" i="1"/>
  <c r="I54" i="1"/>
  <c r="G43" i="1"/>
  <c r="I42" i="1"/>
  <c r="G51" i="1"/>
  <c r="I50" i="1"/>
  <c r="I36" i="21"/>
  <c r="J36" i="21" s="1"/>
  <c r="L36" i="21" l="1"/>
  <c r="M47" i="21"/>
  <c r="O47" i="21" s="1"/>
  <c r="J46" i="1"/>
  <c r="L46" i="1"/>
  <c r="G48" i="1"/>
  <c r="I48" i="1" s="1"/>
  <c r="I47" i="1"/>
  <c r="I37" i="21"/>
  <c r="J37" i="21" s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L37" i="21" l="1"/>
  <c r="M49" i="21"/>
  <c r="O49" i="21" s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  <c r="M51" i="21" l="1"/>
  <c r="O51" i="21" s="1"/>
  <c r="M57" i="21" l="1"/>
  <c r="O57" i="21" s="1"/>
  <c r="M53" i="21"/>
  <c r="O53" i="21" s="1"/>
  <c r="M55" i="21" l="1"/>
  <c r="O55" i="21" s="1"/>
  <c r="K60" i="21" l="1"/>
  <c r="M60" i="21" s="1"/>
  <c r="O60" i="21" s="1"/>
</calcChain>
</file>

<file path=xl/sharedStrings.xml><?xml version="1.0" encoding="utf-8"?>
<sst xmlns="http://schemas.openxmlformats.org/spreadsheetml/2006/main" count="788" uniqueCount="332">
  <si>
    <t>Mã số:</t>
  </si>
  <si>
    <t>MER.QT-1.BM.4</t>
  </si>
  <si>
    <t>Lần ban hành:</t>
  </si>
  <si>
    <t>01</t>
  </si>
  <si>
    <t>Số trang</t>
  </si>
  <si>
    <t>03/03</t>
  </si>
  <si>
    <t>MER - CHI/NGAN 210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</si>
  <si>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</si>
  <si>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</si>
  <si>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</si>
  <si>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</si>
  <si>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</si>
  <si>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</si>
  <si>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</si>
  <si>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</si>
  <si>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</si>
  <si>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</si>
  <si>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</si>
  <si>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100%COTTON</t>
  </si>
  <si>
    <t>KHỔ VẢI: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</si>
  <si>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</si>
  <si>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</si>
  <si>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</si>
  <si>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</si>
  <si>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</si>
  <si>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</si>
  <si>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</si>
  <si>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</si>
  <si>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</si>
  <si>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</si>
  <si>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</si>
  <si>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</si>
  <si>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</si>
  <si>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</si>
  <si>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</si>
  <si>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</si>
  <si>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</si>
  <si>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</si>
  <si>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SHIPPING</t>
  </si>
  <si>
    <t>ÁO CHO PAUL</t>
  </si>
  <si>
    <t>BLACK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</si>
  <si>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</si>
  <si>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</si>
  <si>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</si>
  <si>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</si>
  <si>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</si>
  <si>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</si>
  <si>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</si>
  <si>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</si>
  <si>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</si>
  <si>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</si>
  <si>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</si>
  <si>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</si>
  <si>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</si>
  <si>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</si>
  <si>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BO CỔ</t>
  </si>
  <si>
    <t>- LƯU Ý: CẮT/MAY ĐỒNG BỘ LOT VẢI CHÍNH TRÊN 1 SẢN PHẨM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</si>
  <si>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</si>
  <si>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</si>
  <si>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</si>
  <si>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</si>
  <si>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</si>
  <si>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</si>
  <si>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</si>
  <si>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</si>
  <si>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</si>
  <si>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</si>
  <si>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</si>
  <si>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</si>
  <si>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</si>
  <si>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</si>
  <si>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</si>
  <si>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BAO LỚN (100CMX120CM)</t>
  </si>
  <si>
    <t>CLEAR</t>
  </si>
  <si>
    <t>LÓT THÙNG</t>
  </si>
  <si>
    <t>NATURAL</t>
  </si>
  <si>
    <t>THÙNG CARTON</t>
  </si>
  <si>
    <t>GIẤY CHỐNG ẨM 32cm (L) x 20cm (W)</t>
  </si>
  <si>
    <t>THẺ BÀI</t>
  </si>
  <si>
    <t>POLYBAG MAINLINE 18” (L) X 13.875” (W)</t>
  </si>
  <si>
    <t>BARCODE STICKER 2” (L) x 1” (W)</t>
  </si>
  <si>
    <t>POLYBAG 18” (L) X 13.875” (W)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</si>
  <si>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</si>
  <si>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</si>
  <si>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</si>
  <si>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</si>
  <si>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</si>
  <si>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</si>
  <si>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r>
      <t>THÊU :</t>
    </r>
    <r>
      <rPr>
        <b/>
        <sz val="32"/>
        <rFont val="Muli"/>
      </rPr>
      <t xml:space="preserve"> </t>
    </r>
  </si>
  <si>
    <t>KHÔNG THÊU</t>
  </si>
  <si>
    <t>DUYỆT HÌNH THÊU THEO</t>
  </si>
  <si>
    <t>DUYỆT MÀU SẮC, CHẤT LƯỢNG, KÍCH THƯỚC HÌNH THÊU THEO ÁO MẪU PROTO, MÃ CRTZ-1113, MÀU WHITE, SIZE L</t>
  </si>
  <si>
    <t>DUYỆT MÀU SẮC, CHẤT LƯỢNG, KÍCH THƯỚC HÌNH THÊU THEO ÁO MẪU PROTO, MÃ CRTZ-1113, MÀU HEATHER GREY, SIZE L</t>
  </si>
  <si>
    <t>ĐỊNH VỊ HÌNH THÊU: CANH GIỮA THÂN TRƯỚC, TỪ GIỮA ĐƯỜNG ĐÁNH BÔNG XUỐNG</t>
  </si>
  <si>
    <t>1/2 INCH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</si>
  <si>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</si>
  <si>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</si>
  <si>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</si>
  <si>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</si>
  <si>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</si>
  <si>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</si>
  <si>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</si>
  <si>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</si>
  <si>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</si>
  <si>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</si>
  <si>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</si>
  <si>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</si>
  <si>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CHỈ MAY CHÍNH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</si>
  <si>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</si>
  <si>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</si>
  <si>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</si>
  <si>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</si>
  <si>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</si>
  <si>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</si>
  <si>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</si>
  <si>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</si>
  <si>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</si>
  <si>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</si>
  <si>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</si>
  <si>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</si>
  <si>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</si>
  <si>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</si>
  <si>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</si>
  <si>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</si>
  <si>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</si>
  <si>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</si>
  <si>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</si>
  <si>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</si>
  <si>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</si>
  <si>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</si>
  <si>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</si>
  <si>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</si>
  <si>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</si>
  <si>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</si>
  <si>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</si>
  <si>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</si>
  <si>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</si>
  <si>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</si>
  <si>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</si>
  <si>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</si>
  <si>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</si>
  <si>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</si>
  <si>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</si>
  <si>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</si>
  <si>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</si>
  <si>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</si>
  <si>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</si>
  <si>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</si>
  <si>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</si>
  <si>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</si>
  <si>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</si>
  <si>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</si>
  <si>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</si>
  <si>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</si>
  <si>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</si>
  <si>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</si>
  <si>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</si>
  <si>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</si>
  <si>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</si>
  <si>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</si>
  <si>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</si>
  <si>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</si>
  <si>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</si>
  <si>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</si>
  <si>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</si>
  <si>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</si>
  <si>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</si>
  <si>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</si>
  <si>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</si>
  <si>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</si>
  <si>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</si>
  <si>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</si>
  <si>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</si>
  <si>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</si>
  <si>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</si>
  <si>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</si>
  <si>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</si>
  <si>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</si>
  <si>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</si>
  <si>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</si>
  <si>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</si>
  <si>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</si>
  <si>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</si>
  <si>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</si>
  <si>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</si>
  <si>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</si>
  <si>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</si>
  <si>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</si>
  <si>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</si>
  <si>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</si>
  <si>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</si>
  <si>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</si>
  <si>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</si>
  <si>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</si>
  <si>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</si>
  <si>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</si>
  <si>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</si>
  <si>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</si>
  <si>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</si>
  <si>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</si>
  <si>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</si>
  <si>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</si>
  <si>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</si>
  <si>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</si>
  <si>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</si>
  <si>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</si>
  <si>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</si>
  <si>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</si>
  <si>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</si>
  <si>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</si>
  <si>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</si>
  <si>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</si>
  <si>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</si>
  <si>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</si>
  <si>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</si>
  <si>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</si>
  <si>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</si>
  <si>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</si>
  <si>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</si>
  <si>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SAMPLING</t>
  </si>
  <si>
    <t xml:space="preserve">NHÃN THÀNH PHẦN </t>
  </si>
  <si>
    <t>NHÃN SIZE</t>
  </si>
  <si>
    <t>TEE</t>
  </si>
  <si>
    <t>SS25</t>
  </si>
  <si>
    <t>HẠ CỔ TRƯỚC TỪ ĐỈNH VAI</t>
  </si>
  <si>
    <t>HẠ CỔ SAU TỪ ĐỈNH VAI</t>
  </si>
  <si>
    <t>NHƯ TECHPACKS</t>
  </si>
  <si>
    <t>ĐỊNH VỊ HÌNH IN: CANH GIỮA THÂN TRƯỚC</t>
  </si>
  <si>
    <t>PHÒNG RẬP ADVISE</t>
  </si>
  <si>
    <t>MAY XUNG QUANH 4 CẠNH 
2CM MÉP DƯỚI VIỀN CỔ  - TẠI GIỮA CỔ SAU</t>
  </si>
  <si>
    <t>NHÃN CHÍNH +SIZE</t>
  </si>
  <si>
    <t>MAY KẸP DƯỚI - GIỮA NHÃN CHÍNH</t>
  </si>
  <si>
    <t>MAY TẠI SƯỜN TRÁI NGƯỜI MẶC -
TỪ MÉPLAI LÊN 10CM</t>
  </si>
  <si>
    <t>SINGLE JERSEY 100% COTTON CM16/1_230GSM</t>
  </si>
  <si>
    <t>RIB 1X1 320GSM</t>
  </si>
  <si>
    <t>KHÔNG IN</t>
  </si>
  <si>
    <t>GÓP Ý MẪU 1ST PROTO SAMPLE</t>
  </si>
  <si>
    <t>M29  SS25  S2751</t>
  </si>
  <si>
    <t>RELAXED TEE</t>
  </si>
  <si>
    <t>QUY CÁCH MAY : THEO TÀI LIỆU ĐÍNH KÈM</t>
  </si>
  <si>
    <t>MSCHF</t>
  </si>
  <si>
    <t>SỬ DỤNG NHÃN THAY THẾ</t>
  </si>
  <si>
    <t>Sketch</t>
  </si>
  <si>
    <t>SPEC</t>
  </si>
  <si>
    <t>POM</t>
  </si>
  <si>
    <t>Measurement description</t>
  </si>
  <si>
    <t>POM / CHINESE</t>
  </si>
  <si>
    <t>tol + / -</t>
  </si>
  <si>
    <t>1st msmt factory</t>
  </si>
  <si>
    <t>1st msmt difference</t>
  </si>
  <si>
    <t>2nd msmt request</t>
  </si>
  <si>
    <t>2nd msmt factory</t>
  </si>
  <si>
    <t>2nd msmt difference</t>
  </si>
  <si>
    <t>TOP measures</t>
  </si>
  <si>
    <t>/</t>
  </si>
  <si>
    <t>FINAL     SPEC</t>
  </si>
  <si>
    <t>KNITS</t>
  </si>
  <si>
    <t>BODY LENGTH</t>
  </si>
  <si>
    <t>from HPS</t>
  </si>
  <si>
    <t>DÀI THÂN TỪ ĐỈNH VAI</t>
  </si>
  <si>
    <t>前身长从肩高点到边</t>
  </si>
  <si>
    <t>CHEST CIRCUMFERENCE</t>
  </si>
  <si>
    <t>at 1" below AH</t>
  </si>
  <si>
    <t>NGUYÊN VÒNG NGỰC DƯỚI NÁCH 1 INCH</t>
  </si>
  <si>
    <t>胸围-1"距夹</t>
  </si>
  <si>
    <t>SWEEP  CIRCUMFERENCE</t>
  </si>
  <si>
    <t>NGUYÊN VÒNG LAI</t>
  </si>
  <si>
    <t>下摆</t>
  </si>
  <si>
    <t>SWEEP HEM HEIGHT</t>
  </si>
  <si>
    <t>下摆脚边高</t>
  </si>
  <si>
    <t>肩宽</t>
  </si>
  <si>
    <t>at 6" below HPS</t>
  </si>
  <si>
    <t>NGANG THÂN TRƯỚC DƯỚI ĐỈNH VAI 6 INCH</t>
  </si>
  <si>
    <t>前宽-6"距夹</t>
  </si>
  <si>
    <t>NGANG THÂN SAU DƯỚI ĐỈNH VAI 6 INCH</t>
  </si>
  <si>
    <t>后宽-6"距夹</t>
  </si>
  <si>
    <t>FORWARD SHOULDER SEAM</t>
  </si>
  <si>
    <t>CHÒM VAI</t>
  </si>
  <si>
    <t>肩缝朝前</t>
  </si>
  <si>
    <t>SHOULDER SLOPE</t>
  </si>
  <si>
    <t>XUÔI VAI</t>
  </si>
  <si>
    <t>肩斜</t>
  </si>
  <si>
    <t>from CB</t>
  </si>
  <si>
    <t>袖长</t>
  </si>
  <si>
    <t xml:space="preserve">ARMHOLE HEIGHT </t>
  </si>
  <si>
    <t>straight</t>
  </si>
  <si>
    <t>夹直-从袖肩点到袖笼底直量</t>
    <phoneticPr fontId="2" type="noConversion"/>
  </si>
  <si>
    <t>MUSCLE CIRCUMFERENCE</t>
  </si>
  <si>
    <t>NGUYÊN VÒNG BẮP TAY DƯỚI NÁCH 1 INCH</t>
  </si>
  <si>
    <t>臂围-1"距夹</t>
  </si>
  <si>
    <t>at edge</t>
  </si>
  <si>
    <t>NGUYÊN VÒNG CỬA TAY</t>
  </si>
  <si>
    <t>袖口围</t>
  </si>
  <si>
    <t>CUFF HEM HEIGHT</t>
  </si>
  <si>
    <t>TO BẢN CỬA TAY</t>
  </si>
  <si>
    <t>袖克夫高</t>
  </si>
  <si>
    <t>NECK WIDTH</t>
  </si>
  <si>
    <t>seam to seam</t>
  </si>
  <si>
    <t>RỘNG CỔ</t>
  </si>
  <si>
    <t>领宽</t>
  </si>
  <si>
    <t>FRONT NECK DROP</t>
  </si>
  <si>
    <t>HPS to seam</t>
  </si>
  <si>
    <t>前领深-肩高点到</t>
    <phoneticPr fontId="2" type="noConversion"/>
  </si>
  <si>
    <t>BACK NECK DROP</t>
  </si>
  <si>
    <t>后领深-肩高点到</t>
  </si>
  <si>
    <t>NECK TRIM HEIGHT</t>
  </si>
  <si>
    <t>领捆边高</t>
  </si>
  <si>
    <t>BACK NECK TAPE</t>
  </si>
  <si>
    <t>后领捆</t>
    <phoneticPr fontId="2" type="noConversion"/>
  </si>
  <si>
    <t>FRONT GRAPHIC PLACEMENT</t>
  </si>
  <si>
    <t>below neck seam</t>
  </si>
  <si>
    <t>前车花/印花位置-领骨下</t>
    <phoneticPr fontId="2" type="noConversion"/>
  </si>
  <si>
    <r>
      <t>ACROSS SHOULDER</t>
    </r>
    <r>
      <rPr>
        <sz val="16"/>
        <color rgb="FFFF0000"/>
        <rFont val="Calibri"/>
        <family val="2"/>
        <scheme val="minor"/>
      </rPr>
      <t xml:space="preserve"> - SET-IN</t>
    </r>
  </si>
  <si>
    <r>
      <t xml:space="preserve">ACROSS FRONT </t>
    </r>
    <r>
      <rPr>
        <sz val="16"/>
        <color rgb="FFFF0000"/>
        <rFont val="Calibri"/>
        <family val="2"/>
        <scheme val="minor"/>
      </rPr>
      <t>- SET-IN</t>
    </r>
  </si>
  <si>
    <r>
      <t xml:space="preserve">ACROSS BACK </t>
    </r>
    <r>
      <rPr>
        <sz val="16"/>
        <color rgb="FFFF0000"/>
        <rFont val="Calibri"/>
        <family val="2"/>
        <scheme val="minor"/>
      </rPr>
      <t>- SET-IN</t>
    </r>
  </si>
  <si>
    <r>
      <t xml:space="preserve">SLEEVE LENGTH </t>
    </r>
    <r>
      <rPr>
        <sz val="16"/>
        <color rgb="FFFF0000"/>
        <rFont val="Calibri"/>
        <family val="2"/>
        <scheme val="minor"/>
      </rPr>
      <t>- SHORT SLEEVES</t>
    </r>
  </si>
  <si>
    <r>
      <rPr>
        <sz val="16"/>
        <rFont val="Calibri"/>
        <family val="2"/>
        <scheme val="minor"/>
      </rPr>
      <t>CUFF CIRCUMFERENCE</t>
    </r>
    <r>
      <rPr>
        <sz val="16"/>
        <color rgb="FFFF0000"/>
        <rFont val="Calibri"/>
        <family val="2"/>
        <scheme val="minor"/>
      </rPr>
      <t xml:space="preserve"> - SHORT SLEEVES</t>
    </r>
  </si>
  <si>
    <t>M29-SS02</t>
  </si>
  <si>
    <t>NYLON RIP STOP</t>
  </si>
  <si>
    <t>PHỐI TẠI VAI</t>
  </si>
  <si>
    <t>"AG" Ref SMPL</t>
  </si>
  <si>
    <t>Proto request</t>
  </si>
  <si>
    <t>Proto msmt factory</t>
  </si>
  <si>
    <t>Proto msmt difference</t>
  </si>
  <si>
    <t>1st sample request</t>
  </si>
  <si>
    <t>VỊ TRÍ HÌNH IN THÂN TRƯỚC DƯỚI ĐƯỜNG TRA CỔ</t>
  </si>
  <si>
    <t>below HPS</t>
  </si>
  <si>
    <t>VỊ TRÍ HÌNH IN THÂN TRƯỚC DƯỚI ĐỈNH VAI</t>
  </si>
  <si>
    <t>FRONT GRAPHIC PLACEMENT</t>
    <phoneticPr fontId="2" type="noConversion"/>
  </si>
  <si>
    <t>from CF</t>
  </si>
  <si>
    <t>VỊ TRÍ HÌNH IN THÂN TRƯỚC TỪ GIỮA TRƯỚC</t>
  </si>
  <si>
    <t>前车花/印花位置-前中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</si>
</sst>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mm/dd/yy;@"/>
    <numFmt numFmtId="176" formatCode="#\ ??/16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45"/>
      <name val="Muli"/>
    </font>
    <font>
      <b/>
      <sz val="35"/>
      <name val="Muli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 tint="-0.499984740745262"/>
      <name val="Calibri (Body)"/>
    </font>
    <font>
      <sz val="14"/>
      <color theme="0" tint="-0.499984740745262"/>
      <name val="Calibri (Body)"/>
    </font>
    <font>
      <sz val="14"/>
      <color rgb="FFFF0000"/>
      <name val="Calibri"/>
      <family val="2"/>
      <scheme val="minor"/>
    </font>
    <font>
      <sz val="14"/>
      <color rgb="FFFF0000"/>
      <name val="Calibri (Body)"/>
    </font>
    <font>
      <b/>
      <i/>
      <sz val="14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FF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D78"/>
        <bgColor indexed="64"/>
      </patternFill>
    </fill>
  </fills>
  <borders count="6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7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</cellStyleXfs>
  <cellXfs count="61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57" fillId="0" borderId="14" xfId="2" applyNumberFormat="1" applyFont="1" applyBorder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11" xfId="1" applyNumberFormat="1" applyFont="1" applyBorder="1" applyAlignment="1">
      <alignment horizontal="center" vertical="center" wrapText="1"/>
    </xf>
    <xf numFmtId="1" fontId="32" fillId="0" borderId="11" xfId="1" applyNumberFormat="1" applyFont="1" applyBorder="1" applyAlignment="1">
      <alignment horizontal="center" vertical="center" wrapText="1"/>
    </xf>
    <xf numFmtId="0" fontId="31" fillId="2" borderId="11" xfId="0" applyFont="1" applyFill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" fontId="32" fillId="0" borderId="14" xfId="1" applyNumberFormat="1" applyFont="1" applyBorder="1" applyAlignment="1">
      <alignment horizontal="center" vertical="center" wrapText="1"/>
    </xf>
    <xf numFmtId="0" fontId="83" fillId="2" borderId="0" xfId="0" quotePrefix="1" applyFont="1" applyFill="1" applyAlignment="1">
      <alignment horizontal="left" vertical="center"/>
    </xf>
    <xf numFmtId="0" fontId="31" fillId="0" borderId="0" xfId="0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173" fontId="3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5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5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3" fillId="5" borderId="8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73" fontId="29" fillId="2" borderId="14" xfId="0" applyNumberFormat="1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1" fontId="29" fillId="0" borderId="14" xfId="1" applyNumberFormat="1" applyFont="1" applyBorder="1" applyAlignment="1">
      <alignment horizontal="center" vertical="center" wrapText="1"/>
    </xf>
    <xf numFmtId="1" fontId="26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12" fontId="26" fillId="0" borderId="14" xfId="0" quotePrefix="1" applyNumberFormat="1" applyFont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2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1" fontId="87" fillId="0" borderId="0" xfId="1" applyNumberFormat="1" applyFont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0" fontId="87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166" fontId="86" fillId="2" borderId="0" xfId="0" applyNumberFormat="1" applyFont="1" applyFill="1" applyAlignment="1">
      <alignment horizontal="center" vertical="center"/>
    </xf>
    <xf numFmtId="0" fontId="86" fillId="2" borderId="0" xfId="0" quotePrefix="1" applyFont="1" applyFill="1" applyAlignment="1">
      <alignment horizontal="left" vertical="center"/>
    </xf>
    <xf numFmtId="0" fontId="87" fillId="4" borderId="2" xfId="0" quotePrefix="1" applyFont="1" applyFill="1" applyBorder="1" applyAlignment="1">
      <alignment horizontal="center" vertical="center"/>
    </xf>
    <xf numFmtId="0" fontId="87" fillId="0" borderId="3" xfId="0" applyFont="1" applyBorder="1" applyAlignment="1">
      <alignment horizontal="left" vertical="center"/>
    </xf>
    <xf numFmtId="0" fontId="87" fillId="2" borderId="3" xfId="0" applyFont="1" applyFill="1" applyBorder="1" applyAlignment="1">
      <alignment vertical="center"/>
    </xf>
    <xf numFmtId="0" fontId="87" fillId="2" borderId="3" xfId="0" applyFont="1" applyFill="1" applyBorder="1" applyAlignment="1">
      <alignment horizontal="center" vertical="center"/>
    </xf>
    <xf numFmtId="3" fontId="87" fillId="2" borderId="3" xfId="0" applyNumberFormat="1" applyFont="1" applyFill="1" applyBorder="1" applyAlignment="1">
      <alignment horizontal="center" vertical="center"/>
    </xf>
    <xf numFmtId="0" fontId="89" fillId="17" borderId="0" xfId="0" applyFont="1" applyFill="1" applyAlignment="1">
      <alignment horizontal="center"/>
    </xf>
    <xf numFmtId="0" fontId="87" fillId="0" borderId="3" xfId="0" applyFont="1" applyBorder="1" applyAlignment="1">
      <alignment vertical="center"/>
    </xf>
    <xf numFmtId="0" fontId="87" fillId="13" borderId="3" xfId="0" applyFont="1" applyFill="1" applyBorder="1" applyAlignment="1">
      <alignment horizontal="center" vertical="center"/>
    </xf>
    <xf numFmtId="1" fontId="87" fillId="13" borderId="3" xfId="0" applyNumberFormat="1" applyFont="1" applyFill="1" applyBorder="1" applyAlignment="1">
      <alignment vertical="center"/>
    </xf>
    <xf numFmtId="1" fontId="87" fillId="13" borderId="3" xfId="0" applyNumberFormat="1" applyFont="1" applyFill="1" applyBorder="1" applyAlignment="1">
      <alignment horizontal="center" vertical="center"/>
    </xf>
    <xf numFmtId="0" fontId="87" fillId="20" borderId="0" xfId="0" applyFont="1" applyFill="1" applyAlignment="1">
      <alignment horizontal="center" vertical="center"/>
    </xf>
    <xf numFmtId="1" fontId="87" fillId="20" borderId="0" xfId="0" applyNumberFormat="1" applyFont="1" applyFill="1" applyAlignment="1">
      <alignment vertical="center"/>
    </xf>
    <xf numFmtId="1" fontId="87" fillId="20" borderId="0" xfId="0" applyNumberFormat="1" applyFont="1" applyFill="1" applyAlignment="1">
      <alignment horizontal="center" vertical="center"/>
    </xf>
    <xf numFmtId="1" fontId="87" fillId="20" borderId="2" xfId="0" applyNumberFormat="1" applyFont="1" applyFill="1" applyBorder="1" applyAlignment="1">
      <alignment horizontal="center" vertical="center"/>
    </xf>
    <xf numFmtId="0" fontId="87" fillId="19" borderId="0" xfId="0" applyFont="1" applyFill="1" applyAlignment="1">
      <alignment vertical="center"/>
    </xf>
    <xf numFmtId="0" fontId="87" fillId="20" borderId="0" xfId="0" applyFont="1" applyFill="1" applyAlignment="1">
      <alignment horizontal="left" vertical="center"/>
    </xf>
    <xf numFmtId="0" fontId="87" fillId="3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right" vertical="center"/>
    </xf>
    <xf numFmtId="0" fontId="87" fillId="2" borderId="0" xfId="0" applyFont="1" applyFill="1" applyAlignment="1">
      <alignment horizontal="right" vertical="center" wrapText="1"/>
    </xf>
    <xf numFmtId="0" fontId="87" fillId="0" borderId="2" xfId="0" applyFont="1" applyBorder="1" applyAlignment="1">
      <alignment horizontal="right" vertical="center"/>
    </xf>
    <xf numFmtId="0" fontId="87" fillId="2" borderId="2" xfId="0" applyFont="1" applyFill="1" applyBorder="1" applyAlignment="1">
      <alignment horizontal="right" vertical="center"/>
    </xf>
    <xf numFmtId="0" fontId="87" fillId="11" borderId="0" xfId="0" applyFont="1" applyFill="1" applyAlignment="1">
      <alignment horizontal="left" vertical="center"/>
    </xf>
    <xf numFmtId="0" fontId="87" fillId="11" borderId="0" xfId="0" applyFont="1" applyFill="1" applyAlignment="1">
      <alignment horizontal="center" vertical="center"/>
    </xf>
    <xf numFmtId="1" fontId="87" fillId="11" borderId="0" xfId="0" applyNumberFormat="1" applyFont="1" applyFill="1" applyAlignment="1">
      <alignment horizontal="right" vertical="center"/>
    </xf>
    <xf numFmtId="1" fontId="87" fillId="11" borderId="0" xfId="0" applyNumberFormat="1" applyFont="1" applyFill="1" applyAlignment="1">
      <alignment horizontal="center" vertical="center"/>
    </xf>
    <xf numFmtId="0" fontId="87" fillId="2" borderId="2" xfId="0" applyFont="1" applyFill="1" applyBorder="1" applyAlignment="1">
      <alignment horizontal="center" vertical="center"/>
    </xf>
    <xf numFmtId="0" fontId="87" fillId="3" borderId="0" xfId="0" applyFont="1" applyFill="1" applyAlignment="1">
      <alignment vertical="center"/>
    </xf>
    <xf numFmtId="0" fontId="87" fillId="2" borderId="2" xfId="0" applyFont="1" applyFill="1" applyBorder="1" applyAlignment="1">
      <alignment horizontal="left" vertical="center"/>
    </xf>
    <xf numFmtId="0" fontId="87" fillId="0" borderId="0" xfId="68" applyFont="1" applyAlignment="1">
      <alignment horizontal="center"/>
    </xf>
    <xf numFmtId="3" fontId="90" fillId="2" borderId="4" xfId="0" applyNumberFormat="1" applyFont="1" applyFill="1" applyBorder="1" applyAlignment="1">
      <alignment vertical="center"/>
    </xf>
    <xf numFmtId="3" fontId="90" fillId="2" borderId="4" xfId="0" applyNumberFormat="1" applyFont="1" applyFill="1" applyBorder="1" applyAlignment="1">
      <alignment horizontal="center" vertical="center"/>
    </xf>
    <xf numFmtId="0" fontId="91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0" borderId="14" xfId="0" applyNumberFormat="1" applyFont="1" applyBorder="1" applyAlignment="1">
      <alignment horizontal="center" vertical="center" wrapText="1"/>
    </xf>
    <xf numFmtId="1" fontId="26" fillId="2" borderId="11" xfId="0" applyNumberFormat="1" applyFont="1" applyFill="1" applyBorder="1" applyAlignment="1">
      <alignment horizontal="center" vertical="center" wrapText="1"/>
    </xf>
    <xf numFmtId="1" fontId="87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2" fillId="0" borderId="0" xfId="0" applyFont="1" applyAlignment="1">
      <alignment vertical="center" wrapText="1"/>
    </xf>
    <xf numFmtId="1" fontId="29" fillId="2" borderId="0" xfId="0" applyNumberFormat="1" applyFont="1" applyFill="1" applyAlignment="1">
      <alignment vertical="center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72" fillId="0" borderId="0" xfId="60"/>
    <xf numFmtId="0" fontId="95" fillId="3" borderId="0" xfId="60" applyFont="1" applyFill="1" applyAlignment="1">
      <alignment horizontal="center" vertical="center"/>
    </xf>
    <xf numFmtId="0" fontId="96" fillId="0" borderId="50" xfId="60" applyFont="1" applyBorder="1"/>
    <xf numFmtId="0" fontId="95" fillId="0" borderId="0" xfId="60" applyFont="1"/>
    <xf numFmtId="0" fontId="96" fillId="0" borderId="50" xfId="60" quotePrefix="1" applyFont="1" applyBorder="1"/>
    <xf numFmtId="0" fontId="101" fillId="5" borderId="0" xfId="60" applyFont="1" applyFill="1" applyAlignment="1">
      <alignment horizontal="left"/>
    </xf>
    <xf numFmtId="0" fontId="103" fillId="5" borderId="61" xfId="60" applyFont="1" applyFill="1" applyBorder="1" applyAlignment="1">
      <alignment horizontal="center" vertical="center"/>
    </xf>
    <xf numFmtId="0" fontId="103" fillId="5" borderId="17" xfId="60" applyFont="1" applyFill="1" applyBorder="1" applyAlignment="1">
      <alignment horizontal="center"/>
    </xf>
    <xf numFmtId="175" fontId="103" fillId="0" borderId="20" xfId="60" applyNumberFormat="1" applyFont="1" applyBorder="1" applyAlignment="1">
      <alignment horizontal="center"/>
    </xf>
    <xf numFmtId="175" fontId="103" fillId="0" borderId="51" xfId="60" applyNumberFormat="1" applyFont="1" applyBorder="1" applyAlignment="1">
      <alignment horizontal="center"/>
    </xf>
    <xf numFmtId="0" fontId="103" fillId="0" borderId="0" xfId="60" applyFont="1" applyAlignment="1">
      <alignment horizontal="center"/>
    </xf>
    <xf numFmtId="0" fontId="103" fillId="5" borderId="48" xfId="60" applyFont="1" applyFill="1" applyBorder="1" applyAlignment="1">
      <alignment horizontal="center" vertical="center"/>
    </xf>
    <xf numFmtId="0" fontId="103" fillId="16" borderId="11" xfId="60" applyFont="1" applyFill="1" applyBorder="1" applyAlignment="1">
      <alignment vertical="center"/>
    </xf>
    <xf numFmtId="0" fontId="103" fillId="5" borderId="10" xfId="60" applyFont="1" applyFill="1" applyBorder="1" applyAlignment="1">
      <alignment horizontal="center" vertical="center"/>
    </xf>
    <xf numFmtId="0" fontId="103" fillId="16" borderId="10" xfId="60" applyFont="1" applyFill="1" applyBorder="1" applyAlignment="1">
      <alignment horizontal="center" vertical="center"/>
    </xf>
    <xf numFmtId="0" fontId="104" fillId="3" borderId="65" xfId="60" applyFont="1" applyFill="1" applyBorder="1"/>
    <xf numFmtId="0" fontId="104" fillId="0" borderId="14" xfId="60" applyFont="1" applyBorder="1"/>
    <xf numFmtId="0" fontId="104" fillId="0" borderId="15" xfId="60" applyFont="1" applyBorder="1"/>
    <xf numFmtId="12" fontId="104" fillId="16" borderId="14" xfId="60" applyNumberFormat="1" applyFont="1" applyFill="1" applyBorder="1" applyAlignment="1">
      <alignment horizontal="center"/>
    </xf>
    <xf numFmtId="12" fontId="104" fillId="0" borderId="14" xfId="60" applyNumberFormat="1" applyFont="1" applyBorder="1" applyAlignment="1">
      <alignment horizontal="center"/>
    </xf>
    <xf numFmtId="0" fontId="104" fillId="0" borderId="0" xfId="60" applyFont="1"/>
    <xf numFmtId="0" fontId="104" fillId="0" borderId="65" xfId="60" applyFont="1" applyBorder="1"/>
    <xf numFmtId="0" fontId="104" fillId="3" borderId="15" xfId="60" applyFont="1" applyFill="1" applyBorder="1"/>
    <xf numFmtId="0" fontId="105" fillId="0" borderId="14" xfId="60" applyFont="1" applyBorder="1"/>
    <xf numFmtId="176" fontId="104" fillId="16" borderId="14" xfId="60" applyNumberFormat="1" applyFont="1" applyFill="1" applyBorder="1" applyAlignment="1">
      <alignment horizontal="center"/>
    </xf>
    <xf numFmtId="0" fontId="104" fillId="3" borderId="14" xfId="60" applyFont="1" applyFill="1" applyBorder="1"/>
    <xf numFmtId="12" fontId="104" fillId="22" borderId="53" xfId="60" applyNumberFormat="1" applyFont="1" applyFill="1" applyBorder="1" applyAlignment="1">
      <alignment horizontal="center"/>
    </xf>
    <xf numFmtId="0" fontId="104" fillId="0" borderId="66" xfId="60" applyFont="1" applyBorder="1"/>
    <xf numFmtId="0" fontId="104" fillId="0" borderId="58" xfId="60" applyFont="1" applyBorder="1"/>
    <xf numFmtId="0" fontId="104" fillId="0" borderId="56" xfId="60" applyFont="1" applyBorder="1"/>
    <xf numFmtId="0" fontId="104" fillId="3" borderId="58" xfId="60" applyFont="1" applyFill="1" applyBorder="1"/>
    <xf numFmtId="12" fontId="104" fillId="16" borderId="58" xfId="60" applyNumberFormat="1" applyFont="1" applyFill="1" applyBorder="1" applyAlignment="1">
      <alignment horizontal="center"/>
    </xf>
    <xf numFmtId="12" fontId="104" fillId="0" borderId="58" xfId="60" applyNumberFormat="1" applyFont="1" applyBorder="1" applyAlignment="1">
      <alignment horizontal="center"/>
    </xf>
    <xf numFmtId="12" fontId="104" fillId="22" borderId="59" xfId="60" applyNumberFormat="1" applyFont="1" applyFill="1" applyBorder="1" applyAlignment="1">
      <alignment horizontal="center"/>
    </xf>
    <xf numFmtId="12" fontId="104" fillId="22" borderId="14" xfId="60" applyNumberFormat="1" applyFont="1" applyFill="1" applyBorder="1" applyAlignment="1">
      <alignment horizontal="center"/>
    </xf>
    <xf numFmtId="12" fontId="105" fillId="22" borderId="14" xfId="60" applyNumberFormat="1" applyFont="1" applyFill="1" applyBorder="1" applyAlignment="1">
      <alignment horizontal="center"/>
    </xf>
    <xf numFmtId="12" fontId="104" fillId="22" borderId="58" xfId="60" applyNumberFormat="1" applyFont="1" applyFill="1" applyBorder="1" applyAlignment="1">
      <alignment horizont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47" xfId="0" applyFont="1" applyFill="1" applyBorder="1" applyAlignment="1">
      <alignment horizontal="center" vertical="center" wrapText="1"/>
    </xf>
    <xf numFmtId="0" fontId="31" fillId="2" borderId="29" xfId="0" applyFont="1" applyFill="1" applyBorder="1" applyAlignment="1">
      <alignment horizontal="center" vertical="center" wrapText="1"/>
    </xf>
    <xf numFmtId="0" fontId="31" fillId="2" borderId="30" xfId="0" applyFont="1" applyFill="1" applyBorder="1" applyAlignment="1">
      <alignment horizontal="center" vertical="center" wrapText="1"/>
    </xf>
    <xf numFmtId="0" fontId="93" fillId="3" borderId="23" xfId="0" applyFont="1" applyFill="1" applyBorder="1" applyAlignment="1">
      <alignment horizontal="center" vertical="center" wrapText="1"/>
    </xf>
    <xf numFmtId="0" fontId="93" fillId="3" borderId="24" xfId="0" applyFont="1" applyFill="1" applyBorder="1" applyAlignment="1">
      <alignment horizontal="center" vertical="center" wrapText="1"/>
    </xf>
    <xf numFmtId="0" fontId="93" fillId="3" borderId="25" xfId="0" applyFont="1" applyFill="1" applyBorder="1" applyAlignment="1">
      <alignment horizontal="center" vertical="center" wrapText="1"/>
    </xf>
    <xf numFmtId="0" fontId="93" fillId="3" borderId="26" xfId="0" applyFont="1" applyFill="1" applyBorder="1" applyAlignment="1">
      <alignment horizontal="center" vertical="center" wrapText="1"/>
    </xf>
    <xf numFmtId="0" fontId="93" fillId="3" borderId="0" xfId="0" applyFont="1" applyFill="1" applyAlignment="1">
      <alignment horizontal="center" vertical="center" wrapText="1"/>
    </xf>
    <xf numFmtId="0" fontId="93" fillId="3" borderId="27" xfId="0" applyFont="1" applyFill="1" applyBorder="1" applyAlignment="1">
      <alignment horizontal="center" vertical="center" wrapText="1"/>
    </xf>
    <xf numFmtId="0" fontId="93" fillId="3" borderId="31" xfId="0" applyFont="1" applyFill="1" applyBorder="1" applyAlignment="1">
      <alignment horizontal="center" vertical="center" wrapText="1"/>
    </xf>
    <xf numFmtId="0" fontId="93" fillId="3" borderId="28" xfId="0" applyFont="1" applyFill="1" applyBorder="1" applyAlignment="1">
      <alignment horizontal="center" vertical="center" wrapText="1"/>
    </xf>
    <xf numFmtId="0" fontId="93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 wrapText="1"/>
    </xf>
    <xf numFmtId="0" fontId="73" fillId="5" borderId="6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5" fillId="3" borderId="0" xfId="0" applyFont="1" applyFill="1" applyAlignment="1">
      <alignment horizontal="left" vertical="center" wrapText="1"/>
    </xf>
    <xf numFmtId="0" fontId="55" fillId="3" borderId="27" xfId="0" applyFont="1" applyFill="1" applyBorder="1" applyAlignment="1">
      <alignment horizontal="left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32" fillId="21" borderId="16" xfId="0" applyFont="1" applyFill="1" applyBorder="1" applyAlignment="1">
      <alignment horizontal="center" vertical="center"/>
    </xf>
    <xf numFmtId="0" fontId="32" fillId="21" borderId="19" xfId="0" applyFont="1" applyFill="1" applyBorder="1" applyAlignment="1">
      <alignment horizontal="center" vertical="center"/>
    </xf>
    <xf numFmtId="0" fontId="32" fillId="21" borderId="17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 wrapText="1"/>
    </xf>
    <xf numFmtId="0" fontId="55" fillId="2" borderId="14" xfId="0" applyFont="1" applyFill="1" applyBorder="1" applyAlignment="1">
      <alignment horizontal="center" vertical="center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55" fillId="2" borderId="15" xfId="0" applyFont="1" applyFill="1" applyBorder="1" applyAlignment="1">
      <alignment horizontal="center" vertical="center" wrapText="1"/>
    </xf>
    <xf numFmtId="0" fontId="55" fillId="2" borderId="12" xfId="0" applyFont="1" applyFill="1" applyBorder="1" applyAlignment="1">
      <alignment horizontal="center" vertical="center"/>
    </xf>
    <xf numFmtId="0" fontId="29" fillId="2" borderId="15" xfId="0" quotePrefix="1" applyFont="1" applyFill="1" applyBorder="1" applyAlignment="1">
      <alignment horizontal="center" vertical="center" wrapText="1"/>
    </xf>
    <xf numFmtId="0" fontId="29" fillId="2" borderId="12" xfId="0" quotePrefix="1" applyFont="1" applyFill="1" applyBorder="1" applyAlignment="1">
      <alignment horizontal="center" vertical="center" wrapText="1"/>
    </xf>
    <xf numFmtId="0" fontId="29" fillId="2" borderId="13" xfId="0" quotePrefix="1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0" borderId="15" xfId="0" quotePrefix="1" applyFont="1" applyBorder="1" applyAlignment="1">
      <alignment horizontal="center" vertical="center"/>
    </xf>
    <xf numFmtId="0" fontId="26" fillId="0" borderId="12" xfId="0" quotePrefix="1" applyFont="1" applyBorder="1" applyAlignment="1">
      <alignment horizontal="center" vertical="center"/>
    </xf>
    <xf numFmtId="0" fontId="26" fillId="0" borderId="13" xfId="0" quotePrefix="1" applyFont="1" applyBorder="1" applyAlignment="1">
      <alignment horizontal="center" vertical="center"/>
    </xf>
    <xf numFmtId="12" fontId="26" fillId="0" borderId="15" xfId="0" quotePrefix="1" applyNumberFormat="1" applyFont="1" applyBorder="1" applyAlignment="1">
      <alignment horizontal="center" vertical="center" wrapText="1"/>
    </xf>
    <xf numFmtId="12" fontId="26" fillId="0" borderId="12" xfId="0" quotePrefix="1" applyNumberFormat="1" applyFont="1" applyBorder="1" applyAlignment="1">
      <alignment horizontal="center" vertical="center" wrapText="1"/>
    </xf>
    <xf numFmtId="12" fontId="26" fillId="0" borderId="13" xfId="0" quotePrefix="1" applyNumberFormat="1" applyFont="1" applyBorder="1" applyAlignment="1">
      <alignment horizontal="center" vertical="center" wrapText="1"/>
    </xf>
    <xf numFmtId="1" fontId="55" fillId="5" borderId="15" xfId="2" applyNumberFormat="1" applyFont="1" applyFill="1" applyBorder="1" applyAlignment="1">
      <alignment horizontal="center" vertical="center" wrapText="1"/>
    </xf>
    <xf numFmtId="1" fontId="55" fillId="5" borderId="12" xfId="2" applyNumberFormat="1" applyFont="1" applyFill="1" applyBorder="1" applyAlignment="1">
      <alignment horizontal="center" vertical="center" wrapText="1"/>
    </xf>
    <xf numFmtId="0" fontId="55" fillId="0" borderId="15" xfId="2" applyFont="1" applyBorder="1" applyAlignment="1">
      <alignment horizontal="center" wrapText="1"/>
    </xf>
    <xf numFmtId="0" fontId="55" fillId="0" borderId="12" xfId="2" applyFont="1" applyBorder="1" applyAlignment="1">
      <alignment horizont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0" fontId="103" fillId="5" borderId="11" xfId="60" applyFont="1" applyFill="1" applyBorder="1" applyAlignment="1">
      <alignment horizontal="center" wrapText="1"/>
    </xf>
    <xf numFmtId="0" fontId="103" fillId="5" borderId="10" xfId="60" applyFont="1" applyFill="1" applyBorder="1" applyAlignment="1">
      <alignment horizontal="center" wrapText="1"/>
    </xf>
    <xf numFmtId="0" fontId="101" fillId="5" borderId="0" xfId="60" applyFont="1" applyFill="1" applyAlignment="1">
      <alignment horizontal="left"/>
    </xf>
    <xf numFmtId="0" fontId="102" fillId="5" borderId="0" xfId="60" applyFont="1" applyFill="1" applyAlignment="1">
      <alignment horizontal="center"/>
    </xf>
    <xf numFmtId="0" fontId="103" fillId="5" borderId="23" xfId="60" applyFont="1" applyFill="1" applyBorder="1" applyAlignment="1">
      <alignment horizontal="center" vertical="center"/>
    </xf>
    <xf numFmtId="0" fontId="103" fillId="5" borderId="60" xfId="60" applyFont="1" applyFill="1" applyBorder="1" applyAlignment="1">
      <alignment horizontal="center" vertical="center"/>
    </xf>
    <xf numFmtId="0" fontId="103" fillId="5" borderId="26" xfId="60" applyFont="1" applyFill="1" applyBorder="1" applyAlignment="1">
      <alignment horizontal="center" vertical="center"/>
    </xf>
    <xf numFmtId="0" fontId="103" fillId="5" borderId="50" xfId="60" applyFont="1" applyFill="1" applyBorder="1" applyAlignment="1">
      <alignment horizontal="center" vertical="center"/>
    </xf>
    <xf numFmtId="0" fontId="103" fillId="5" borderId="63" xfId="60" applyFont="1" applyFill="1" applyBorder="1" applyAlignment="1">
      <alignment horizontal="center" vertical="center"/>
    </xf>
    <xf numFmtId="0" fontId="103" fillId="5" borderId="49" xfId="60" applyFont="1" applyFill="1" applyBorder="1" applyAlignment="1">
      <alignment horizontal="center" vertical="center"/>
    </xf>
    <xf numFmtId="0" fontId="103" fillId="5" borderId="61" xfId="60" applyFont="1" applyFill="1" applyBorder="1" applyAlignment="1">
      <alignment horizontal="center" vertical="center"/>
    </xf>
    <xf numFmtId="0" fontId="103" fillId="5" borderId="48" xfId="60" applyFont="1" applyFill="1" applyBorder="1" applyAlignment="1">
      <alignment horizontal="center" vertical="center"/>
    </xf>
    <xf numFmtId="0" fontId="103" fillId="5" borderId="10" xfId="60" applyFont="1" applyFill="1" applyBorder="1" applyAlignment="1">
      <alignment horizontal="center" vertical="center"/>
    </xf>
    <xf numFmtId="0" fontId="103" fillId="5" borderId="11" xfId="60" applyFont="1" applyFill="1" applyBorder="1" applyAlignment="1">
      <alignment horizontal="center"/>
    </xf>
    <xf numFmtId="0" fontId="103" fillId="5" borderId="10" xfId="60" applyFont="1" applyFill="1" applyBorder="1" applyAlignment="1">
      <alignment horizontal="center"/>
    </xf>
    <xf numFmtId="0" fontId="103" fillId="5" borderId="62" xfId="60" applyFont="1" applyFill="1" applyBorder="1" applyAlignment="1">
      <alignment horizontal="center" vertical="center" wrapText="1"/>
    </xf>
    <xf numFmtId="0" fontId="103" fillId="5" borderId="64" xfId="60" applyFont="1" applyFill="1" applyBorder="1" applyAlignment="1">
      <alignment horizontal="center" vertical="center" wrapText="1"/>
    </xf>
    <xf numFmtId="0" fontId="96" fillId="5" borderId="54" xfId="60" applyFont="1" applyFill="1" applyBorder="1" applyAlignment="1">
      <alignment horizontal="center"/>
    </xf>
    <xf numFmtId="0" fontId="96" fillId="5" borderId="55" xfId="60" applyFont="1" applyFill="1" applyBorder="1" applyAlignment="1">
      <alignment horizontal="center"/>
    </xf>
    <xf numFmtId="14" fontId="95" fillId="0" borderId="56" xfId="60" applyNumberFormat="1" applyFont="1" applyBorder="1" applyAlignment="1">
      <alignment horizontal="center"/>
    </xf>
    <xf numFmtId="14" fontId="95" fillId="0" borderId="57" xfId="60" applyNumberFormat="1" applyFont="1" applyBorder="1" applyAlignment="1">
      <alignment horizontal="center"/>
    </xf>
    <xf numFmtId="14" fontId="95" fillId="0" borderId="55" xfId="60" applyNumberFormat="1" applyFont="1" applyBorder="1" applyAlignment="1">
      <alignment horizontal="center"/>
    </xf>
    <xf numFmtId="0" fontId="96" fillId="5" borderId="56" xfId="60" applyFont="1" applyFill="1" applyBorder="1" applyAlignment="1">
      <alignment horizontal="center"/>
    </xf>
    <xf numFmtId="0" fontId="95" fillId="22" borderId="58" xfId="60" applyFont="1" applyFill="1" applyBorder="1" applyAlignment="1">
      <alignment horizontal="center"/>
    </xf>
    <xf numFmtId="0" fontId="95" fillId="22" borderId="59" xfId="60" applyFont="1" applyFill="1" applyBorder="1" applyAlignment="1">
      <alignment horizontal="center"/>
    </xf>
    <xf numFmtId="0" fontId="72" fillId="0" borderId="0" xfId="60" applyAlignment="1">
      <alignment horizontal="center"/>
    </xf>
    <xf numFmtId="0" fontId="95" fillId="0" borderId="15" xfId="60" applyFont="1" applyBorder="1" applyAlignment="1">
      <alignment horizontal="center"/>
    </xf>
    <xf numFmtId="0" fontId="95" fillId="0" borderId="12" xfId="60" applyFont="1" applyBorder="1" applyAlignment="1">
      <alignment horizontal="center"/>
    </xf>
    <xf numFmtId="0" fontId="95" fillId="0" borderId="13" xfId="60" applyFont="1" applyBorder="1" applyAlignment="1">
      <alignment horizontal="center"/>
    </xf>
    <xf numFmtId="0" fontId="96" fillId="5" borderId="15" xfId="60" applyFont="1" applyFill="1" applyBorder="1" applyAlignment="1">
      <alignment horizontal="center"/>
    </xf>
    <xf numFmtId="0" fontId="96" fillId="5" borderId="13" xfId="60" applyFont="1" applyFill="1" applyBorder="1" applyAlignment="1">
      <alignment horizontal="center"/>
    </xf>
    <xf numFmtId="0" fontId="95" fillId="0" borderId="14" xfId="60" applyFont="1" applyBorder="1" applyAlignment="1">
      <alignment horizontal="center"/>
    </xf>
    <xf numFmtId="0" fontId="95" fillId="0" borderId="53" xfId="60" applyFont="1" applyBorder="1" applyAlignment="1">
      <alignment horizontal="center"/>
    </xf>
    <xf numFmtId="0" fontId="96" fillId="5" borderId="52" xfId="60" applyFont="1" applyFill="1" applyBorder="1" applyAlignment="1">
      <alignment horizontal="center"/>
    </xf>
    <xf numFmtId="14" fontId="95" fillId="0" borderId="15" xfId="60" applyNumberFormat="1" applyFont="1" applyBorder="1" applyAlignment="1">
      <alignment horizontal="center"/>
    </xf>
    <xf numFmtId="14" fontId="95" fillId="0" borderId="12" xfId="60" applyNumberFormat="1" applyFont="1" applyBorder="1" applyAlignment="1">
      <alignment horizontal="center"/>
    </xf>
    <xf numFmtId="14" fontId="95" fillId="0" borderId="13" xfId="60" applyNumberFormat="1" applyFont="1" applyBorder="1" applyAlignment="1">
      <alignment horizontal="center"/>
    </xf>
    <xf numFmtId="0" fontId="99" fillId="0" borderId="14" xfId="60" applyFont="1" applyBorder="1" applyAlignment="1">
      <alignment horizontal="center"/>
    </xf>
    <xf numFmtId="0" fontId="99" fillId="0" borderId="53" xfId="60" applyFont="1" applyBorder="1" applyAlignment="1">
      <alignment horizontal="center"/>
    </xf>
    <xf numFmtId="0" fontId="96" fillId="5" borderId="52" xfId="60" quotePrefix="1" applyFont="1" applyFill="1" applyBorder="1" applyAlignment="1">
      <alignment horizontal="center"/>
    </xf>
    <xf numFmtId="0" fontId="96" fillId="5" borderId="13" xfId="60" quotePrefix="1" applyFont="1" applyFill="1" applyBorder="1" applyAlignment="1">
      <alignment horizontal="center"/>
    </xf>
    <xf numFmtId="0" fontId="95" fillId="3" borderId="0" xfId="60" applyFont="1" applyFill="1" applyAlignment="1">
      <alignment horizontal="center" vertical="center"/>
    </xf>
    <xf numFmtId="0" fontId="96" fillId="5" borderId="16" xfId="60" applyFont="1" applyFill="1" applyBorder="1" applyAlignment="1">
      <alignment horizontal="center"/>
    </xf>
    <xf numFmtId="0" fontId="96" fillId="5" borderId="17" xfId="60" applyFont="1" applyFill="1" applyBorder="1" applyAlignment="1">
      <alignment horizontal="center"/>
    </xf>
    <xf numFmtId="0" fontId="96" fillId="0" borderId="18" xfId="60" applyFont="1" applyBorder="1" applyAlignment="1">
      <alignment horizontal="center"/>
    </xf>
    <xf numFmtId="0" fontId="96" fillId="0" borderId="19" xfId="60" applyFont="1" applyBorder="1" applyAlignment="1">
      <alignment horizontal="center"/>
    </xf>
    <xf numFmtId="0" fontId="96" fillId="0" borderId="17" xfId="60" applyFont="1" applyBorder="1" applyAlignment="1">
      <alignment horizontal="center"/>
    </xf>
    <xf numFmtId="0" fontId="96" fillId="5" borderId="18" xfId="60" applyFont="1" applyFill="1" applyBorder="1" applyAlignment="1">
      <alignment horizontal="center"/>
    </xf>
    <xf numFmtId="0" fontId="96" fillId="0" borderId="20" xfId="60" applyFont="1" applyBorder="1" applyAlignment="1">
      <alignment horizontal="center"/>
    </xf>
    <xf numFmtId="0" fontId="96" fillId="0" borderId="51" xfId="60" applyFont="1" applyBorder="1" applyAlignment="1">
      <alignment horizontal="center"/>
    </xf>
    <xf numFmtId="0" fontId="97" fillId="0" borderId="23" xfId="60" applyFont="1" applyBorder="1" applyAlignment="1">
      <alignment horizontal="center" vertical="center"/>
    </xf>
    <xf numFmtId="0" fontId="97" fillId="0" borderId="25" xfId="60" applyFont="1" applyBorder="1" applyAlignment="1">
      <alignment horizontal="center" vertical="center"/>
    </xf>
    <xf numFmtId="0" fontId="97" fillId="0" borderId="26" xfId="60" applyFont="1" applyBorder="1" applyAlignment="1">
      <alignment horizontal="center" vertical="center"/>
    </xf>
    <xf numFmtId="0" fontId="97" fillId="0" borderId="27" xfId="60" applyFont="1" applyBorder="1" applyAlignment="1">
      <alignment horizontal="center" vertical="center"/>
    </xf>
    <xf numFmtId="0" fontId="98" fillId="0" borderId="26" xfId="60" applyFont="1" applyBorder="1" applyAlignment="1">
      <alignment horizontal="center" vertical="center"/>
    </xf>
    <xf numFmtId="0" fontId="98" fillId="0" borderId="27" xfId="60" applyFont="1" applyBorder="1" applyAlignment="1">
      <alignment horizontal="center" vertical="center"/>
    </xf>
    <xf numFmtId="0" fontId="100" fillId="0" borderId="26" xfId="60" applyFont="1" applyBorder="1" applyAlignment="1">
      <alignment horizontal="center" vertical="center"/>
    </xf>
    <xf numFmtId="0" fontId="100" fillId="0" borderId="27" xfId="60" applyFont="1" applyBorder="1" applyAlignment="1">
      <alignment horizontal="center" vertical="center"/>
    </xf>
    <xf numFmtId="0" fontId="98" fillId="0" borderId="31" xfId="60" applyFont="1" applyBorder="1" applyAlignment="1">
      <alignment horizontal="center" vertical="center"/>
    </xf>
    <xf numFmtId="0" fontId="98" fillId="0" borderId="32" xfId="60" applyFont="1" applyBorder="1" applyAlignment="1">
      <alignment horizontal="center" vertical="center"/>
    </xf>
    <xf numFmtId="0" fontId="96" fillId="0" borderId="15" xfId="60" applyFont="1" applyBorder="1" applyAlignment="1">
      <alignment horizontal="center"/>
    </xf>
    <xf numFmtId="0" fontId="96" fillId="0" borderId="12" xfId="60" applyFont="1" applyBorder="1" applyAlignment="1">
      <alignment horizontal="center"/>
    </xf>
    <xf numFmtId="0" fontId="96" fillId="0" borderId="13" xfId="60" applyFont="1" applyBorder="1" applyAlignment="1">
      <alignment horizont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sharedStrings" Target="sharedStrings.xml"/><Relationship Id="rId8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9.png"/><Relationship Id="rId5" Type="http://schemas.openxmlformats.org/officeDocument/2006/relationships/image" Target="../media/image110.png"/><Relationship Id="rId4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396876</xdr:colOff>
      <xdr:row>4</xdr:row>
      <xdr:rowOff>0</xdr:rowOff>
    </xdr:from>
    <xdr:to>
      <xdr:col>15</xdr:col>
      <xdr:colOff>3737453</xdr:colOff>
      <xdr:row>7</xdr:row>
      <xdr:rowOff>936625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AE62283-89D5-3765-EA1A-AA6B97C5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97876" y="1397000"/>
          <a:ext cx="5705952" cy="336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460375</xdr:colOff>
      <xdr:row>71</xdr:row>
      <xdr:rowOff>508000</xdr:rowOff>
    </xdr:from>
    <xdr:to>
      <xdr:col>15</xdr:col>
      <xdr:colOff>2436101</xdr:colOff>
      <xdr:row>87</xdr:row>
      <xdr:rowOff>63284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EC9B3BF-06A6-389C-40B2-B0B9251A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96125" y="35401250"/>
          <a:ext cx="5706351" cy="33652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9699625</xdr:colOff>
      <xdr:row>0</xdr:row>
      <xdr:rowOff>333375</xdr:rowOff>
    </xdr:from>
    <xdr:to>
      <xdr:col>1</xdr:col>
      <xdr:colOff>13271500</xdr:colOff>
      <xdr:row>3</xdr:row>
      <xdr:rowOff>392273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FA4F22-B27D-44DF-8173-D6C761E8C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6625" y="333375"/>
          <a:ext cx="3571875" cy="21067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43960</xdr:colOff>
      <xdr:row>1</xdr:row>
      <xdr:rowOff>94958</xdr:rowOff>
    </xdr:from>
    <xdr:to>
      <xdr:col>3</xdr:col>
      <xdr:colOff>1095292</xdr:colOff>
      <xdr:row>6</xdr:row>
      <xdr:rowOff>96825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76030-9DFD-470E-BF31-335A603C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9710" y="298158"/>
          <a:ext cx="5515382" cy="1176617"/>
        </a:xfrm>
        <a:prstGeom prst="rect">
          <a:avLst/>
        </a:prstGeom>
      </xdr:spPr>
    </xdr:pic>
    <xdr:clientData/>
  </xdr:twoCellAnchor>
  <xdr:twoCellAnchor editAs="oneCell">
    <xdr:from>
      <xdr:col>9</xdr:col>
      <xdr:colOff>464799</xdr:colOff>
      <xdr:row>35</xdr:row>
      <xdr:rowOff>21048</xdr:rowOff>
    </xdr:from>
    <xdr:to>
      <xdr:col>18</xdr:col>
      <xdr:colOff>816031</xdr:colOff>
      <xdr:row>59</xdr:row>
      <xdr:rowOff>151093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DB0CD4-DAB0-4A22-98F6-9A400175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91999" y="8784048"/>
          <a:ext cx="8066482" cy="4854445"/>
        </a:xfrm>
        <a:prstGeom prst="rect">
          <a:avLst/>
        </a:prstGeom>
      </xdr:spPr>
    </xdr:pic>
    <xdr:clientData/>
  </xdr:twoCellAnchor>
  <xdr:twoCellAnchor editAs="oneCell">
    <xdr:from>
      <xdr:col>1</xdr:col>
      <xdr:colOff>2137061</xdr:colOff>
      <xdr:row>35</xdr:row>
      <xdr:rowOff>93757</xdr:rowOff>
    </xdr:from>
    <xdr:to>
      <xdr:col>5</xdr:col>
      <xdr:colOff>203425</xdr:colOff>
      <xdr:row>59</xdr:row>
      <xdr:rowOff>1904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F52B7A-0573-402D-A295-C4BF2C3C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2811" y="8856757"/>
          <a:ext cx="9121714" cy="4632547"/>
        </a:xfrm>
        <a:prstGeom prst="rect">
          <a:avLst/>
        </a:prstGeom>
      </xdr:spPr>
    </xdr:pic>
    <xdr:clientData/>
  </xdr:twoCellAnchor>
  <xdr:twoCellAnchor editAs="oneCell">
    <xdr:from>
      <xdr:col>10</xdr:col>
      <xdr:colOff>827787</xdr:colOff>
      <xdr:row>26</xdr:row>
      <xdr:rowOff>146269</xdr:rowOff>
    </xdr:from>
    <xdr:to>
      <xdr:col>10</xdr:col>
      <xdr:colOff>828147</xdr:colOff>
      <xdr:row>26</xdr:row>
      <xdr:rowOff>146629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8F4FEA9-6D15-42AC-A136-B0FF231054DF}"/>
                </a:ext>
              </a:extLst>
            </xdr14:cNvPr>
            <xdr14:cNvContentPartPr/>
          </xdr14:nvContentPartPr>
          <xdr14:nvPr macro=""/>
          <xdr14:xfrm>
            <a:off x="12670920" y="5482564"/>
            <a:ext cx="360" cy="36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3A1A1AD6-CA5D-D2E8-3F6E-2DC66090875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2664800" y="5476444"/>
              <a:ext cx="12600" cy="12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2120994</xdr:colOff>
      <xdr:row>35</xdr:row>
      <xdr:rowOff>54739</xdr:rowOff>
    </xdr:from>
    <xdr:to>
      <xdr:col>5</xdr:col>
      <xdr:colOff>345620</xdr:colOff>
      <xdr:row>59</xdr:row>
      <xdr:rowOff>9181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41088E-DE1C-45F7-96F9-A01463FCA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744" y="8817739"/>
          <a:ext cx="9279976" cy="46788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CUSTOMER/MSCHF/2-SS25/1-SAMPLE/2-STYLE-FILE/TECH%20PACK/TP%20RECEIVED/MSCHF_gaip%20drop%20tee.xlsx" TargetMode="External"/><Relationship Id="rId1" Type="http://schemas.openxmlformats.org/officeDocument/2006/relationships/externalLinkPath" Target="https://unavailablevn.sharepoint.com/sites/DEVELOPMENT-DevelopmentReporting/Shared%20Documents/CUSTOMER/MSCHF/2-SS25/1-SAMPLE/2-STYLE-FILE/TECH%20PACK/TP%20RECEIVED/MSCHF_gaip%20drop%20te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-COVER PAGE"/>
      <sheetName val="(OPTION1) M-BOM"/>
      <sheetName val="(OPTION1) M-DESIGN"/>
      <sheetName val="(OPTION2) M-BOM"/>
      <sheetName val="(OPTION2) M-DESIGN"/>
      <sheetName val="M-SPEC"/>
      <sheetName val="M-GRADING ALPHA(M)"/>
      <sheetName val="M-Proto COMMENT-NYC"/>
      <sheetName val="M-SMS COMMENT-NYC"/>
      <sheetName val="M-PP COMMENT-NYC"/>
    </sheetNames>
    <sheetDataSet>
      <sheetData sheetId="0">
        <row r="2">
          <cell r="D2" t="str">
            <v>Factory</v>
          </cell>
          <cell r="I2" t="str">
            <v>Sample size</v>
          </cell>
          <cell r="K2" t="str">
            <v>M</v>
          </cell>
        </row>
        <row r="3">
          <cell r="D3" t="str">
            <v xml:space="preserve">Style </v>
          </cell>
          <cell r="F3" t="str">
            <v>MSCHF</v>
          </cell>
          <cell r="I3" t="str">
            <v xml:space="preserve">Size range </v>
          </cell>
          <cell r="K3" t="str">
            <v>XS - XL</v>
          </cell>
        </row>
        <row r="4">
          <cell r="D4" t="str">
            <v>Description</v>
          </cell>
          <cell r="F4" t="str">
            <v>GAIP DROP TEE</v>
          </cell>
        </row>
        <row r="5">
          <cell r="D5" t="str">
            <v>CONCEPT</v>
          </cell>
          <cell r="F5" t="str">
            <v>BIG TECH RUNNER</v>
          </cell>
          <cell r="I5" t="str">
            <v>Sample due date</v>
          </cell>
        </row>
        <row r="6">
          <cell r="D6" t="str">
            <v>Date created</v>
          </cell>
          <cell r="F6">
            <v>45367</v>
          </cell>
          <cell r="I6" t="str">
            <v>Reference style</v>
          </cell>
          <cell r="K6" t="str">
            <v>REF HEELSLIDE BLOCK</v>
          </cell>
        </row>
        <row r="7">
          <cell r="D7" t="str">
            <v>Date revised</v>
          </cell>
          <cell r="F7">
            <v>45426</v>
          </cell>
          <cell r="I7" t="str">
            <v>STATUS</v>
          </cell>
          <cell r="K7" t="str">
            <v>SUBMIT PROTO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5-22T11:03:19.285"/>
    </inkml:context>
    <inkml:brush xml:id="br0">
      <inkml:brushProperty name="width" value="0.035" units="cm"/>
      <inkml:brushProperty name="height" value="0.035" units="cm"/>
    </inkml:brush>
  </inkml:definitions>
  <inkml:trace contextRef="#ctx0" brushRef="#br0">0 0 7770,'0'0'1384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01"/>
  <sheetViews>
    <sheetView tabSelected="1" view="pageBreakPreview" topLeftCell="A11" zoomScale="40" zoomScaleNormal="55" zoomScaleSheetLayoutView="40" zoomScalePageLayoutView="40" workbookViewId="0">
      <selection activeCell="N15" sqref="N15"/>
    </sheetView>
  </sheetViews>
  <sheetFormatPr defaultColWidth="9.1796875" defaultRowHeight="16.5"/>
  <cols>
    <col min="1" max="1" width="8.453125" style="354" customWidth="1"/>
    <col min="2" max="2" width="24.54296875" style="354" customWidth="1"/>
    <col min="3" max="3" width="26" style="354" customWidth="1"/>
    <col min="4" max="4" width="32" style="354" customWidth="1"/>
    <col min="5" max="5" width="20.26953125" style="354" bestFit="1" customWidth="1"/>
    <col min="6" max="6" width="25.453125" style="354" bestFit="1" customWidth="1"/>
    <col min="7" max="7" width="17.81640625" style="355" customWidth="1"/>
    <col min="8" max="10" width="27.26953125" style="354" customWidth="1"/>
    <col min="11" max="11" width="21.7265625" style="354" customWidth="1"/>
    <col min="12" max="12" width="18.81640625" style="354" customWidth="1"/>
    <col min="13" max="13" width="19.54296875" style="354" customWidth="1"/>
    <col min="14" max="14" width="13.453125" style="354" customWidth="1"/>
    <col min="15" max="15" width="20.54296875" style="354" customWidth="1"/>
    <col min="16" max="16" width="83.26953125" style="354" customWidth="1"/>
    <col min="17" max="17" width="15" style="354" bestFit="1" customWidth="1"/>
    <col min="18" max="19" width="14.26953125" style="354" bestFit="1" customWidth="1"/>
    <col min="20" max="21" width="11.1796875" style="354" bestFit="1" customWidth="1"/>
    <col min="22" max="22" width="9.1796875" style="354" bestFit="1" customWidth="1"/>
    <col min="23" max="23" width="16.453125" style="354" bestFit="1" customWidth="1"/>
    <col min="24" max="16384" width="9.1796875" style="354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45" t="s">
        <v>0</v>
      </c>
      <c r="N1" s="445" t="s">
        <v>0</v>
      </c>
      <c r="O1" s="446" t="s">
        <v>1</v>
      </c>
      <c r="P1" s="446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45" t="s">
        <v>2</v>
      </c>
      <c r="N2" s="445" t="s">
        <v>2</v>
      </c>
      <c r="O2" s="447" t="s">
        <v>3</v>
      </c>
      <c r="P2" s="447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45" t="s">
        <v>4</v>
      </c>
      <c r="N3" s="445" t="s">
        <v>4</v>
      </c>
      <c r="O3" s="448" t="s">
        <v>5</v>
      </c>
      <c r="P3" s="446"/>
    </row>
    <row r="4" spans="1:16" s="5" customFormat="1" ht="42" thickBot="1">
      <c r="B4" s="222" t="s">
        <v>6</v>
      </c>
      <c r="C4" s="238"/>
      <c r="D4" s="238"/>
      <c r="E4" s="238"/>
      <c r="F4" s="238"/>
      <c r="G4" s="7"/>
    </row>
    <row r="5" spans="1:16" s="219" customFormat="1" ht="63.75" customHeight="1">
      <c r="B5" s="239" t="s">
        <v>7</v>
      </c>
      <c r="C5" s="239"/>
      <c r="D5" s="240"/>
      <c r="E5" s="241"/>
      <c r="F5" s="242"/>
      <c r="G5" s="426" t="s">
        <v>239</v>
      </c>
      <c r="H5" s="427"/>
      <c r="I5" s="427"/>
      <c r="J5" s="427"/>
      <c r="K5" s="427"/>
      <c r="L5" s="428"/>
      <c r="N5" s="153"/>
      <c r="O5" s="153"/>
    </row>
    <row r="6" spans="1:16" s="219" customFormat="1" ht="63.75" customHeight="1">
      <c r="B6" s="240" t="s">
        <v>8</v>
      </c>
      <c r="C6" s="240"/>
      <c r="D6" s="243" t="s">
        <v>237</v>
      </c>
      <c r="E6" s="244"/>
      <c r="F6" s="240"/>
      <c r="G6" s="429"/>
      <c r="H6" s="430"/>
      <c r="I6" s="430"/>
      <c r="J6" s="430"/>
      <c r="K6" s="430"/>
      <c r="L6" s="431"/>
      <c r="M6" s="153"/>
      <c r="N6" s="153"/>
      <c r="O6" s="153"/>
      <c r="P6" s="153"/>
    </row>
    <row r="7" spans="1:16" s="219" customFormat="1" ht="63.75" customHeight="1">
      <c r="B7" s="240" t="s">
        <v>9</v>
      </c>
      <c r="C7" s="240"/>
      <c r="D7" s="243" t="s">
        <v>317</v>
      </c>
      <c r="E7" s="245"/>
      <c r="F7" s="240"/>
      <c r="G7" s="429"/>
      <c r="H7" s="430"/>
      <c r="I7" s="430"/>
      <c r="J7" s="430"/>
      <c r="K7" s="430"/>
      <c r="L7" s="431"/>
      <c r="M7" s="153"/>
      <c r="N7" s="153"/>
      <c r="O7" s="153"/>
      <c r="P7" s="153"/>
    </row>
    <row r="8" spans="1:16" s="219" customFormat="1" ht="97.5" customHeight="1" thickBot="1">
      <c r="B8" s="240" t="s">
        <v>10</v>
      </c>
      <c r="C8" s="240"/>
      <c r="D8" s="443" t="s">
        <v>238</v>
      </c>
      <c r="E8" s="443"/>
      <c r="F8" s="444"/>
      <c r="G8" s="432"/>
      <c r="H8" s="433"/>
      <c r="I8" s="433"/>
      <c r="J8" s="433"/>
      <c r="K8" s="433"/>
      <c r="L8" s="434"/>
      <c r="M8" s="153"/>
      <c r="N8" s="153"/>
      <c r="O8" s="153"/>
      <c r="P8" s="153"/>
    </row>
    <row r="9" spans="1:16" s="220" customFormat="1" ht="56.25" customHeight="1">
      <c r="B9" s="245" t="s">
        <v>11</v>
      </c>
      <c r="C9" s="245"/>
      <c r="D9" s="240" t="s">
        <v>223</v>
      </c>
      <c r="E9" s="240"/>
      <c r="F9" s="240"/>
      <c r="G9" s="221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46" t="s">
        <v>12</v>
      </c>
      <c r="C10" s="246"/>
      <c r="D10" s="247" t="s">
        <v>222</v>
      </c>
      <c r="E10" s="247"/>
      <c r="F10" s="247"/>
      <c r="G10" s="255"/>
      <c r="H10" s="247"/>
      <c r="I10" s="248"/>
      <c r="J10" s="248" t="s">
        <v>13</v>
      </c>
      <c r="K10" s="248"/>
      <c r="L10" s="248" t="s">
        <v>219</v>
      </c>
      <c r="M10" s="256"/>
      <c r="N10" s="256"/>
      <c r="O10" s="256"/>
      <c r="P10" s="256"/>
    </row>
    <row r="11" spans="1:16" s="14" customFormat="1" ht="77.25" customHeight="1">
      <c r="B11" s="248" t="s">
        <v>14</v>
      </c>
      <c r="C11" s="248"/>
      <c r="D11" s="249">
        <v>45434</v>
      </c>
      <c r="E11" s="250"/>
      <c r="F11" s="250"/>
      <c r="G11" s="257"/>
      <c r="H11" s="258"/>
      <c r="I11" s="248"/>
      <c r="J11" s="248" t="s">
        <v>15</v>
      </c>
      <c r="K11" s="248"/>
      <c r="L11" s="441" t="s">
        <v>233</v>
      </c>
      <c r="M11" s="441"/>
      <c r="N11" s="441"/>
      <c r="O11" s="441"/>
      <c r="P11" s="441"/>
    </row>
    <row r="12" spans="1:16" s="14" customFormat="1" ht="56.25" customHeight="1">
      <c r="B12" s="248" t="s">
        <v>16</v>
      </c>
      <c r="C12" s="248"/>
      <c r="D12" s="251"/>
      <c r="E12" s="248"/>
      <c r="F12" s="248"/>
      <c r="G12" s="259"/>
      <c r="H12" s="252"/>
      <c r="I12" s="248"/>
      <c r="J12" s="248" t="s">
        <v>17</v>
      </c>
      <c r="K12" s="238"/>
      <c r="L12" s="248" t="s">
        <v>18</v>
      </c>
      <c r="M12" s="248"/>
      <c r="N12" s="252"/>
      <c r="O12" s="252"/>
      <c r="P12" s="260"/>
    </row>
    <row r="13" spans="1:16" s="14" customFormat="1" ht="56.25" customHeight="1">
      <c r="B13" s="435"/>
      <c r="C13" s="435"/>
      <c r="D13" s="435"/>
      <c r="E13" s="435"/>
      <c r="F13" s="435"/>
      <c r="G13" s="259"/>
      <c r="H13" s="252"/>
      <c r="I13" s="248"/>
      <c r="J13" s="248" t="s">
        <v>19</v>
      </c>
      <c r="K13" s="248"/>
      <c r="L13" s="248"/>
      <c r="M13" s="252"/>
      <c r="N13" s="256"/>
      <c r="O13" s="256"/>
      <c r="P13" s="252"/>
    </row>
    <row r="14" spans="1:16" s="14" customFormat="1" ht="56.25" customHeight="1">
      <c r="B14" s="248" t="s">
        <v>20</v>
      </c>
      <c r="C14" s="248"/>
      <c r="D14" s="248" t="s">
        <v>21</v>
      </c>
      <c r="E14" s="248"/>
      <c r="F14" s="248"/>
      <c r="G14" s="261"/>
      <c r="H14" s="248"/>
      <c r="I14" s="248"/>
      <c r="J14" s="248" t="s">
        <v>22</v>
      </c>
      <c r="K14" s="248"/>
      <c r="L14" s="256" t="s">
        <v>240</v>
      </c>
      <c r="M14" s="256"/>
      <c r="N14" s="256"/>
      <c r="O14" s="256"/>
      <c r="P14" s="256"/>
    </row>
    <row r="15" spans="1:16" s="14" customFormat="1" ht="56.25" customHeight="1">
      <c r="B15" s="245" t="s">
        <v>23</v>
      </c>
      <c r="C15" s="245"/>
      <c r="D15" s="245"/>
      <c r="E15" s="253"/>
      <c r="F15" s="253"/>
      <c r="G15" s="262"/>
      <c r="H15" s="253"/>
      <c r="I15" s="253"/>
      <c r="J15" s="253"/>
      <c r="K15" s="253"/>
      <c r="L15" s="253"/>
      <c r="M15" s="253"/>
      <c r="N15" s="253"/>
      <c r="O15" s="253"/>
      <c r="P15" s="253"/>
    </row>
    <row r="16" spans="1:16" s="32" customFormat="1" ht="18.75" customHeight="1"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</row>
    <row r="17" spans="2:22" s="308" customFormat="1" ht="51.75" customHeight="1">
      <c r="B17" s="341"/>
      <c r="C17" s="342" t="s">
        <v>24</v>
      </c>
      <c r="D17" s="342" t="s">
        <v>25</v>
      </c>
      <c r="E17" s="316" t="s">
        <v>26</v>
      </c>
      <c r="F17" s="316"/>
      <c r="G17" s="316" t="s">
        <v>27</v>
      </c>
      <c r="H17" s="316" t="s">
        <v>28</v>
      </c>
      <c r="I17" s="316" t="s">
        <v>29</v>
      </c>
      <c r="J17" s="316" t="s">
        <v>30</v>
      </c>
      <c r="K17" s="316" t="s">
        <v>31</v>
      </c>
      <c r="L17" s="316" t="s">
        <v>32</v>
      </c>
      <c r="M17" s="316"/>
      <c r="N17" s="316"/>
      <c r="O17" s="316"/>
      <c r="P17" s="341" t="s">
        <v>33</v>
      </c>
    </row>
    <row r="18" spans="2:22" s="308" customFormat="1" ht="51.75" customHeight="1">
      <c r="B18" s="343" t="s">
        <v>34</v>
      </c>
      <c r="C18" s="343"/>
      <c r="D18" s="317" t="s">
        <v>40</v>
      </c>
      <c r="E18" s="318"/>
      <c r="F18" s="319"/>
      <c r="G18" s="344">
        <v>0</v>
      </c>
      <c r="H18" s="344">
        <v>0</v>
      </c>
      <c r="I18" s="344">
        <v>1</v>
      </c>
      <c r="J18" s="344">
        <v>0</v>
      </c>
      <c r="K18" s="344">
        <v>0</v>
      </c>
      <c r="L18" s="344">
        <v>0</v>
      </c>
      <c r="M18" s="319"/>
      <c r="N18" s="319"/>
      <c r="O18" s="319"/>
      <c r="P18" s="320">
        <f>SUM(G18:O18)</f>
        <v>1</v>
      </c>
      <c r="Q18" s="321"/>
      <c r="R18" s="321"/>
      <c r="S18" s="321"/>
      <c r="T18" s="321"/>
      <c r="U18" s="321"/>
      <c r="V18" s="321"/>
    </row>
    <row r="19" spans="2:22" s="308" customFormat="1" ht="51.75" customHeight="1">
      <c r="B19" s="343" t="s">
        <v>36</v>
      </c>
      <c r="C19" s="343"/>
      <c r="D19" s="322" t="str">
        <f>D18</f>
        <v>BLACK</v>
      </c>
      <c r="E19" s="318"/>
      <c r="F19" s="319"/>
      <c r="G19" s="319">
        <f>ROUNDUP(G18*5%,0)</f>
        <v>0</v>
      </c>
      <c r="H19" s="319">
        <f>ROUNDUP(H18*5%,0)</f>
        <v>0</v>
      </c>
      <c r="I19" s="319">
        <v>1</v>
      </c>
      <c r="J19" s="319">
        <f t="shared" ref="J19:L19" si="0">ROUNDUP(J18*5%,0)</f>
        <v>0</v>
      </c>
      <c r="K19" s="319">
        <f t="shared" si="0"/>
        <v>0</v>
      </c>
      <c r="L19" s="319">
        <f t="shared" si="0"/>
        <v>0</v>
      </c>
      <c r="M19" s="319"/>
      <c r="N19" s="319"/>
      <c r="O19" s="319"/>
      <c r="P19" s="320">
        <f>SUM(G19:O19)</f>
        <v>1</v>
      </c>
    </row>
    <row r="20" spans="2:22" s="307" customFormat="1" ht="51.75" customHeight="1">
      <c r="B20" s="323" t="s">
        <v>37</v>
      </c>
      <c r="C20" s="323"/>
      <c r="D20" s="324" t="str">
        <f>D19</f>
        <v>BLACK</v>
      </c>
      <c r="E20" s="324"/>
      <c r="F20" s="325"/>
      <c r="G20" s="325">
        <f>SUM(G18:G19)</f>
        <v>0</v>
      </c>
      <c r="H20" s="325">
        <f t="shared" ref="H20:L20" si="1">SUM(H18:H19)</f>
        <v>0</v>
      </c>
      <c r="I20" s="325">
        <f t="shared" si="1"/>
        <v>2</v>
      </c>
      <c r="J20" s="325">
        <f t="shared" si="1"/>
        <v>0</v>
      </c>
      <c r="K20" s="325">
        <f t="shared" si="1"/>
        <v>0</v>
      </c>
      <c r="L20" s="325">
        <f t="shared" si="1"/>
        <v>0</v>
      </c>
      <c r="M20" s="325"/>
      <c r="N20" s="325"/>
      <c r="O20" s="325"/>
      <c r="P20" s="325">
        <f>SUM(G20:O20)</f>
        <v>2</v>
      </c>
    </row>
    <row r="21" spans="2:22" s="330" customFormat="1" ht="51.75" hidden="1" customHeight="1">
      <c r="B21" s="326" t="s">
        <v>38</v>
      </c>
      <c r="C21" s="326"/>
      <c r="D21" s="327" t="str">
        <f>D20</f>
        <v>BLACK</v>
      </c>
      <c r="E21" s="327"/>
      <c r="F21" s="328"/>
      <c r="G21" s="328">
        <v>0</v>
      </c>
      <c r="H21" s="328">
        <v>0</v>
      </c>
      <c r="I21" s="328">
        <v>0</v>
      </c>
      <c r="J21" s="328">
        <v>0</v>
      </c>
      <c r="K21" s="328">
        <v>0</v>
      </c>
      <c r="L21" s="328">
        <v>0</v>
      </c>
      <c r="M21" s="329"/>
      <c r="N21" s="329"/>
      <c r="O21" s="329"/>
      <c r="P21" s="329">
        <f>SUM(G21:O21)</f>
        <v>0</v>
      </c>
    </row>
    <row r="22" spans="2:22" s="330" customFormat="1" ht="51.75" hidden="1" customHeight="1">
      <c r="B22" s="331" t="s">
        <v>39</v>
      </c>
      <c r="C22" s="331"/>
      <c r="D22" s="327" t="str">
        <f>D21</f>
        <v>BLACK</v>
      </c>
      <c r="E22" s="327"/>
      <c r="F22" s="328"/>
      <c r="G22" s="328">
        <v>0</v>
      </c>
      <c r="H22" s="328">
        <v>0</v>
      </c>
      <c r="I22" s="328">
        <v>0</v>
      </c>
      <c r="J22" s="328">
        <v>0</v>
      </c>
      <c r="K22" s="328">
        <v>0</v>
      </c>
      <c r="L22" s="328">
        <v>0</v>
      </c>
      <c r="M22" s="329"/>
      <c r="N22" s="329"/>
      <c r="O22" s="329"/>
      <c r="P22" s="329">
        <f>SUM(G22:O22)</f>
        <v>0</v>
      </c>
    </row>
    <row r="23" spans="2:22" s="308" customFormat="1" ht="18" customHeight="1">
      <c r="B23" s="332"/>
      <c r="C23" s="332"/>
      <c r="D23" s="332"/>
      <c r="E23" s="333"/>
      <c r="F23" s="333"/>
      <c r="G23" s="334"/>
      <c r="H23" s="333"/>
      <c r="I23" s="333"/>
      <c r="J23" s="333"/>
      <c r="L23" s="333"/>
      <c r="M23" s="335"/>
      <c r="N23" s="336"/>
      <c r="O23" s="336"/>
      <c r="P23" s="336"/>
    </row>
    <row r="24" spans="2:22" s="308" customFormat="1" ht="55.5" hidden="1" customHeight="1">
      <c r="B24" s="341"/>
      <c r="C24" s="342" t="s">
        <v>24</v>
      </c>
      <c r="D24" s="342" t="s">
        <v>25</v>
      </c>
      <c r="E24" s="316" t="s">
        <v>26</v>
      </c>
      <c r="F24" s="316"/>
      <c r="G24" s="316" t="s">
        <v>27</v>
      </c>
      <c r="H24" s="316" t="s">
        <v>28</v>
      </c>
      <c r="I24" s="316" t="s">
        <v>29</v>
      </c>
      <c r="J24" s="316" t="s">
        <v>30</v>
      </c>
      <c r="K24" s="316" t="s">
        <v>31</v>
      </c>
      <c r="L24" s="316" t="s">
        <v>32</v>
      </c>
      <c r="M24" s="316"/>
      <c r="N24" s="316"/>
      <c r="O24" s="316"/>
      <c r="P24" s="341" t="s">
        <v>33</v>
      </c>
    </row>
    <row r="25" spans="2:22" s="308" customFormat="1" ht="55.5" hidden="1" customHeight="1">
      <c r="B25" s="343" t="s">
        <v>34</v>
      </c>
      <c r="C25" s="343"/>
      <c r="D25" s="317" t="s">
        <v>40</v>
      </c>
      <c r="E25" s="318"/>
      <c r="F25" s="319"/>
      <c r="G25" s="344">
        <v>0</v>
      </c>
      <c r="H25" s="344">
        <v>0</v>
      </c>
      <c r="I25" s="344">
        <v>0</v>
      </c>
      <c r="J25" s="344">
        <v>0</v>
      </c>
      <c r="K25" s="344">
        <v>0</v>
      </c>
      <c r="L25" s="344">
        <v>0</v>
      </c>
      <c r="M25" s="319"/>
      <c r="N25" s="319"/>
      <c r="O25" s="319"/>
      <c r="P25" s="320">
        <f>SUM(G25:O25)</f>
        <v>0</v>
      </c>
      <c r="Q25" s="321"/>
      <c r="R25" s="321"/>
      <c r="S25" s="321"/>
      <c r="T25" s="321"/>
      <c r="U25" s="321"/>
      <c r="V25" s="321"/>
    </row>
    <row r="26" spans="2:22" s="308" customFormat="1" ht="55.5" hidden="1" customHeight="1">
      <c r="B26" s="343" t="s">
        <v>36</v>
      </c>
      <c r="C26" s="343"/>
      <c r="D26" s="322" t="str">
        <f>D25</f>
        <v>BLACK</v>
      </c>
      <c r="E26" s="318"/>
      <c r="F26" s="319"/>
      <c r="G26" s="319">
        <f>ROUNDUP(G25*5%,0)</f>
        <v>0</v>
      </c>
      <c r="H26" s="319">
        <f t="shared" ref="H26:L26" si="2">ROUNDUP(H25*5%,0)</f>
        <v>0</v>
      </c>
      <c r="I26" s="319">
        <f t="shared" si="2"/>
        <v>0</v>
      </c>
      <c r="J26" s="319">
        <f t="shared" si="2"/>
        <v>0</v>
      </c>
      <c r="K26" s="319">
        <f t="shared" si="2"/>
        <v>0</v>
      </c>
      <c r="L26" s="319">
        <f t="shared" si="2"/>
        <v>0</v>
      </c>
      <c r="M26" s="319"/>
      <c r="N26" s="319"/>
      <c r="O26" s="319"/>
      <c r="P26" s="320">
        <f>SUM(G26:O26)</f>
        <v>0</v>
      </c>
    </row>
    <row r="27" spans="2:22" s="307" customFormat="1" ht="55.5" hidden="1" customHeight="1">
      <c r="B27" s="323" t="s">
        <v>37</v>
      </c>
      <c r="C27" s="323"/>
      <c r="D27" s="324" t="str">
        <f>D26</f>
        <v>BLACK</v>
      </c>
      <c r="E27" s="324"/>
      <c r="F27" s="325"/>
      <c r="G27" s="325">
        <f>SUM(G25:G26)</f>
        <v>0</v>
      </c>
      <c r="H27" s="325">
        <f t="shared" ref="H27:L27" si="3">SUM(H25:H26)</f>
        <v>0</v>
      </c>
      <c r="I27" s="325">
        <f t="shared" si="3"/>
        <v>0</v>
      </c>
      <c r="J27" s="325">
        <f t="shared" si="3"/>
        <v>0</v>
      </c>
      <c r="K27" s="325">
        <f t="shared" si="3"/>
        <v>0</v>
      </c>
      <c r="L27" s="325">
        <f t="shared" si="3"/>
        <v>0</v>
      </c>
      <c r="M27" s="325"/>
      <c r="N27" s="325"/>
      <c r="O27" s="325"/>
      <c r="P27" s="325">
        <f>SUM(G27:O27)</f>
        <v>0</v>
      </c>
    </row>
    <row r="28" spans="2:22" s="330" customFormat="1" ht="55.5" hidden="1" customHeight="1">
      <c r="B28" s="326" t="s">
        <v>38</v>
      </c>
      <c r="C28" s="326"/>
      <c r="D28" s="327" t="str">
        <f>D27</f>
        <v>BLACK</v>
      </c>
      <c r="E28" s="327"/>
      <c r="F28" s="328"/>
      <c r="G28" s="328">
        <v>0</v>
      </c>
      <c r="H28" s="328">
        <v>0</v>
      </c>
      <c r="I28" s="328">
        <v>0</v>
      </c>
      <c r="J28" s="328">
        <v>0</v>
      </c>
      <c r="K28" s="328">
        <v>0</v>
      </c>
      <c r="L28" s="328">
        <v>0</v>
      </c>
      <c r="M28" s="329"/>
      <c r="N28" s="329"/>
      <c r="O28" s="329"/>
      <c r="P28" s="329">
        <f>SUM(G28:O28)</f>
        <v>0</v>
      </c>
    </row>
    <row r="29" spans="2:22" s="330" customFormat="1" ht="55.5" hidden="1" customHeight="1">
      <c r="B29" s="331" t="s">
        <v>39</v>
      </c>
      <c r="C29" s="331"/>
      <c r="D29" s="327" t="str">
        <f>D28</f>
        <v>BLACK</v>
      </c>
      <c r="E29" s="327"/>
      <c r="F29" s="328"/>
      <c r="G29" s="328">
        <v>0</v>
      </c>
      <c r="H29" s="328">
        <v>0</v>
      </c>
      <c r="I29" s="328">
        <v>0</v>
      </c>
      <c r="J29" s="328">
        <v>0</v>
      </c>
      <c r="K29" s="328">
        <v>0</v>
      </c>
      <c r="L29" s="328">
        <v>0</v>
      </c>
      <c r="M29" s="329"/>
      <c r="N29" s="329"/>
      <c r="O29" s="329"/>
      <c r="P29" s="329">
        <f>SUM(G29:O29)</f>
        <v>0</v>
      </c>
    </row>
    <row r="30" spans="2:22" s="308" customFormat="1" ht="55.5" hidden="1" customHeight="1">
      <c r="B30" s="332"/>
      <c r="C30" s="332"/>
      <c r="D30" s="332"/>
      <c r="E30" s="333"/>
      <c r="F30" s="333"/>
      <c r="G30" s="334"/>
      <c r="H30" s="333"/>
      <c r="I30" s="333"/>
      <c r="J30" s="333"/>
      <c r="L30" s="333"/>
      <c r="M30" s="335"/>
      <c r="N30" s="336"/>
      <c r="O30" s="336"/>
      <c r="P30" s="336"/>
    </row>
    <row r="31" spans="2:22" s="307" customFormat="1" ht="51.75" customHeight="1">
      <c r="B31" s="337" t="s">
        <v>41</v>
      </c>
      <c r="C31" s="338"/>
      <c r="D31" s="337"/>
      <c r="E31" s="339"/>
      <c r="F31" s="340"/>
      <c r="G31" s="340">
        <f>SUM(G20,G27)</f>
        <v>0</v>
      </c>
      <c r="H31" s="340">
        <f>SUM(H20,H27)</f>
        <v>0</v>
      </c>
      <c r="I31" s="340">
        <f t="shared" ref="I31:L31" si="4">SUM(I20,I27)</f>
        <v>2</v>
      </c>
      <c r="J31" s="340">
        <f t="shared" si="4"/>
        <v>0</v>
      </c>
      <c r="K31" s="340">
        <f t="shared" si="4"/>
        <v>0</v>
      </c>
      <c r="L31" s="340">
        <f t="shared" si="4"/>
        <v>0</v>
      </c>
      <c r="M31" s="340"/>
      <c r="N31" s="340"/>
      <c r="O31" s="340"/>
      <c r="P31" s="340">
        <f>SUM(G31:O31)</f>
        <v>2</v>
      </c>
    </row>
    <row r="32" spans="2:22" s="47" customFormat="1" ht="53.25" customHeight="1">
      <c r="B32" s="48"/>
      <c r="C32" s="48"/>
      <c r="D32" s="442"/>
      <c r="E32" s="442"/>
      <c r="F32" s="442"/>
      <c r="G32" s="442"/>
      <c r="H32" s="442"/>
      <c r="I32" s="442"/>
      <c r="J32" s="442"/>
      <c r="K32" s="442"/>
      <c r="L32" s="54"/>
      <c r="M32" s="345"/>
      <c r="N32" s="346"/>
      <c r="O32" s="346"/>
      <c r="P32" s="347"/>
    </row>
    <row r="33" spans="1:19" s="4" customFormat="1" ht="30.75" customHeight="1" thickBot="1">
      <c r="B33" s="17" t="s">
        <v>42</v>
      </c>
      <c r="C33" s="348"/>
      <c r="D33" s="348"/>
      <c r="E33" s="348"/>
      <c r="F33" s="57"/>
      <c r="G33" s="58"/>
      <c r="H33" s="57"/>
      <c r="I33" s="57"/>
      <c r="J33" s="57"/>
      <c r="K33" s="57"/>
      <c r="L33" s="57"/>
      <c r="N33" s="59"/>
      <c r="O33" s="59"/>
      <c r="P33" s="349"/>
    </row>
    <row r="34" spans="1:19" s="266" customFormat="1" ht="180.5" thickBot="1">
      <c r="A34" s="436" t="s">
        <v>43</v>
      </c>
      <c r="B34" s="437"/>
      <c r="C34" s="437"/>
      <c r="D34" s="263" t="s">
        <v>44</v>
      </c>
      <c r="E34" s="264" t="s">
        <v>45</v>
      </c>
      <c r="F34" s="263" t="s">
        <v>46</v>
      </c>
      <c r="G34" s="265" t="s">
        <v>47</v>
      </c>
      <c r="H34" s="265" t="s">
        <v>48</v>
      </c>
      <c r="I34" s="265" t="s">
        <v>49</v>
      </c>
      <c r="J34" s="265" t="s">
        <v>50</v>
      </c>
      <c r="K34" s="265" t="s">
        <v>51</v>
      </c>
      <c r="L34" s="265" t="s">
        <v>52</v>
      </c>
      <c r="M34" s="438" t="s">
        <v>53</v>
      </c>
      <c r="N34" s="439"/>
      <c r="O34" s="439"/>
      <c r="P34" s="440"/>
    </row>
    <row r="35" spans="1:19" s="14" customFormat="1" ht="80.25" customHeight="1">
      <c r="A35" s="449" t="str">
        <f>D18</f>
        <v>BLACK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1"/>
    </row>
    <row r="36" spans="1:19" s="5" customFormat="1" ht="381.75" customHeight="1">
      <c r="A36" s="267">
        <v>1</v>
      </c>
      <c r="B36" s="452" t="str">
        <f>L11</f>
        <v>SINGLE JERSEY 100% COTTON CM16/1_230GSM</v>
      </c>
      <c r="C36" s="452"/>
      <c r="D36" s="269" t="s">
        <v>54</v>
      </c>
      <c r="E36" s="269" t="str">
        <f>D18</f>
        <v>BLACK</v>
      </c>
      <c r="F36" s="270" t="s">
        <v>29</v>
      </c>
      <c r="G36" s="271">
        <f>$P$31</f>
        <v>2</v>
      </c>
      <c r="H36" s="272">
        <v>0.76</v>
      </c>
      <c r="I36" s="273">
        <f>G36*H36</f>
        <v>1.52</v>
      </c>
      <c r="J36" s="271">
        <f>I36/50*0.5+I36*1.55%</f>
        <v>3.8760000000000003E-2</v>
      </c>
      <c r="K36" s="271">
        <v>0</v>
      </c>
      <c r="L36" s="350">
        <f>ROUNDUP(SUM(I36:K36),0)</f>
        <v>2</v>
      </c>
      <c r="M36" s="453"/>
      <c r="N36" s="454"/>
      <c r="O36" s="454"/>
      <c r="P36" s="454"/>
    </row>
    <row r="37" spans="1:19" s="5" customFormat="1" ht="225" customHeight="1">
      <c r="A37" s="267">
        <v>2</v>
      </c>
      <c r="B37" s="452" t="s">
        <v>234</v>
      </c>
      <c r="C37" s="452"/>
      <c r="D37" s="269" t="s">
        <v>55</v>
      </c>
      <c r="E37" s="269" t="str">
        <f>E36</f>
        <v>BLACK</v>
      </c>
      <c r="F37" s="270" t="s">
        <v>29</v>
      </c>
      <c r="G37" s="271">
        <f>$P$31</f>
        <v>2</v>
      </c>
      <c r="H37" s="275">
        <v>2.1999999999999999E-2</v>
      </c>
      <c r="I37" s="273">
        <f>G37*H37</f>
        <v>4.3999999999999997E-2</v>
      </c>
      <c r="J37" s="271">
        <f>I37/40*0.5+I37*1.1%</f>
        <v>1.034E-3</v>
      </c>
      <c r="K37" s="271">
        <v>0</v>
      </c>
      <c r="L37" s="350">
        <f>ROUNDUP(SUM(I37:K37),0)</f>
        <v>1</v>
      </c>
      <c r="M37" s="460"/>
      <c r="N37" s="461"/>
      <c r="O37" s="461"/>
      <c r="P37" s="461"/>
      <c r="S37" s="356"/>
    </row>
    <row r="38" spans="1:19" s="5" customFormat="1" ht="225" customHeight="1">
      <c r="A38" s="267">
        <v>3</v>
      </c>
      <c r="B38" s="452" t="s">
        <v>318</v>
      </c>
      <c r="C38" s="452"/>
      <c r="D38" s="269" t="s">
        <v>319</v>
      </c>
      <c r="E38" s="269" t="str">
        <f>E37</f>
        <v>BLACK</v>
      </c>
      <c r="F38" s="270" t="s">
        <v>29</v>
      </c>
      <c r="G38" s="271">
        <f>$P$31</f>
        <v>2</v>
      </c>
      <c r="H38" s="275">
        <v>2.1999999999999999E-2</v>
      </c>
      <c r="I38" s="273">
        <f>G38*H38</f>
        <v>4.3999999999999997E-2</v>
      </c>
      <c r="J38" s="271">
        <f>I38/40*0.5+I38*1.1%</f>
        <v>1.034E-3</v>
      </c>
      <c r="K38" s="271">
        <v>0</v>
      </c>
      <c r="L38" s="350">
        <f>ROUNDUP(SUM(I38:K38),0)</f>
        <v>1</v>
      </c>
      <c r="M38" s="460"/>
      <c r="N38" s="461"/>
      <c r="O38" s="461"/>
      <c r="P38" s="461"/>
      <c r="S38" s="356"/>
    </row>
    <row r="39" spans="1:19" s="14" customFormat="1" ht="87" hidden="1" customHeight="1">
      <c r="A39" s="70"/>
      <c r="B39" s="233" t="s">
        <v>56</v>
      </c>
      <c r="C39" s="159"/>
      <c r="D39" s="234"/>
      <c r="E39" s="234"/>
      <c r="F39" s="182"/>
      <c r="G39" s="235"/>
      <c r="H39" s="236"/>
      <c r="I39" s="237"/>
      <c r="J39" s="235"/>
      <c r="K39" s="235"/>
      <c r="L39" s="229"/>
      <c r="M39" s="188"/>
      <c r="N39" s="74"/>
      <c r="O39" s="74"/>
      <c r="P39" s="74"/>
    </row>
    <row r="40" spans="1:19" s="64" customFormat="1" ht="33" thickBot="1">
      <c r="B40" s="17" t="s">
        <v>57</v>
      </c>
      <c r="G40" s="66"/>
      <c r="P40" s="67"/>
    </row>
    <row r="41" spans="1:19" s="266" customFormat="1" ht="90">
      <c r="A41" s="455" t="s">
        <v>58</v>
      </c>
      <c r="B41" s="456"/>
      <c r="C41" s="456"/>
      <c r="D41" s="456"/>
      <c r="E41" s="457"/>
      <c r="F41" s="276" t="s">
        <v>59</v>
      </c>
      <c r="G41" s="276" t="s">
        <v>60</v>
      </c>
      <c r="H41" s="458" t="s">
        <v>61</v>
      </c>
      <c r="I41" s="459"/>
      <c r="J41" s="278" t="s">
        <v>46</v>
      </c>
      <c r="K41" s="276" t="s">
        <v>62</v>
      </c>
      <c r="L41" s="276" t="s">
        <v>63</v>
      </c>
      <c r="M41" s="277" t="s">
        <v>64</v>
      </c>
      <c r="N41" s="277" t="s">
        <v>65</v>
      </c>
      <c r="O41" s="277" t="s">
        <v>66</v>
      </c>
      <c r="P41" s="277" t="s">
        <v>67</v>
      </c>
    </row>
    <row r="42" spans="1:19" s="7" customFormat="1" ht="126.75" customHeight="1">
      <c r="A42" s="279">
        <v>1</v>
      </c>
      <c r="B42" s="419" t="s">
        <v>68</v>
      </c>
      <c r="C42" s="420"/>
      <c r="D42" s="420"/>
      <c r="E42" s="421"/>
      <c r="F42" s="280" t="s">
        <v>40</v>
      </c>
      <c r="G42" s="351"/>
      <c r="H42" s="417" t="str">
        <f>$D$18</f>
        <v>BLACK</v>
      </c>
      <c r="I42" s="418"/>
      <c r="J42" s="270" t="s">
        <v>69</v>
      </c>
      <c r="K42" s="270">
        <f>$P$31</f>
        <v>2</v>
      </c>
      <c r="L42" s="281">
        <f>170/4500</f>
        <v>3.7777777777777778E-2</v>
      </c>
      <c r="M42" s="282">
        <f t="shared" ref="M42:M43" si="5">K42*L42</f>
        <v>7.5555555555555556E-2</v>
      </c>
      <c r="N42" s="282"/>
      <c r="O42" s="283">
        <f t="shared" ref="O42" si="6">ROUNDUP(SUM(M42:N42),0)</f>
        <v>1</v>
      </c>
      <c r="P42" s="284"/>
    </row>
    <row r="43" spans="1:19" s="7" customFormat="1" ht="126.75" customHeight="1">
      <c r="A43" s="279">
        <v>2</v>
      </c>
      <c r="B43" s="419" t="s">
        <v>230</v>
      </c>
      <c r="C43" s="420"/>
      <c r="D43" s="420"/>
      <c r="E43" s="421"/>
      <c r="F43" s="280" t="s">
        <v>40</v>
      </c>
      <c r="G43" s="351"/>
      <c r="H43" s="417" t="str">
        <f t="shared" ref="H43:H45" si="7">$D$18</f>
        <v>BLACK</v>
      </c>
      <c r="I43" s="418"/>
      <c r="J43" s="270" t="s">
        <v>70</v>
      </c>
      <c r="K43" s="270">
        <f t="shared" ref="K43:K45" si="8">$P$31</f>
        <v>2</v>
      </c>
      <c r="L43" s="281">
        <v>1</v>
      </c>
      <c r="M43" s="282">
        <f t="shared" si="5"/>
        <v>2</v>
      </c>
      <c r="N43" s="282"/>
      <c r="O43" s="283">
        <f t="shared" ref="O43" si="9">SUM(M43:N43)</f>
        <v>2</v>
      </c>
      <c r="P43" s="284" t="s">
        <v>241</v>
      </c>
    </row>
    <row r="44" spans="1:19" s="7" customFormat="1" ht="126.75" customHeight="1">
      <c r="A44" s="279">
        <v>2</v>
      </c>
      <c r="B44" s="419" t="s">
        <v>221</v>
      </c>
      <c r="C44" s="420"/>
      <c r="D44" s="420"/>
      <c r="E44" s="421"/>
      <c r="F44" s="280" t="s">
        <v>40</v>
      </c>
      <c r="G44" s="351"/>
      <c r="H44" s="417" t="str">
        <f t="shared" si="7"/>
        <v>BLACK</v>
      </c>
      <c r="I44" s="418"/>
      <c r="J44" s="270" t="s">
        <v>70</v>
      </c>
      <c r="K44" s="270">
        <f t="shared" si="8"/>
        <v>2</v>
      </c>
      <c r="L44" s="281">
        <v>1</v>
      </c>
      <c r="M44" s="282">
        <f t="shared" ref="M44" si="10">K44*L44</f>
        <v>2</v>
      </c>
      <c r="N44" s="282"/>
      <c r="O44" s="283">
        <f t="shared" ref="O44" si="11">SUM(M44:N44)</f>
        <v>2</v>
      </c>
      <c r="P44" s="284" t="s">
        <v>241</v>
      </c>
    </row>
    <row r="45" spans="1:19" s="7" customFormat="1" ht="100.5" customHeight="1">
      <c r="A45" s="268">
        <v>3</v>
      </c>
      <c r="B45" s="452" t="s">
        <v>220</v>
      </c>
      <c r="C45" s="452"/>
      <c r="D45" s="452"/>
      <c r="E45" s="452"/>
      <c r="F45" s="285" t="s">
        <v>40</v>
      </c>
      <c r="G45" s="283"/>
      <c r="H45" s="417" t="str">
        <f t="shared" si="7"/>
        <v>BLACK</v>
      </c>
      <c r="I45" s="418"/>
      <c r="J45" s="270" t="s">
        <v>70</v>
      </c>
      <c r="K45" s="270">
        <f t="shared" si="8"/>
        <v>2</v>
      </c>
      <c r="L45" s="281">
        <v>1</v>
      </c>
      <c r="M45" s="282">
        <f t="shared" ref="M45" si="12">K45*L45</f>
        <v>2</v>
      </c>
      <c r="N45" s="282"/>
      <c r="O45" s="283">
        <f t="shared" ref="O45" si="13">SUM(M45:N45)</f>
        <v>2</v>
      </c>
      <c r="P45" s="284" t="s">
        <v>241</v>
      </c>
    </row>
    <row r="46" spans="1:19" s="64" customFormat="1" ht="43.15" hidden="1" customHeight="1">
      <c r="B46" s="17" t="s">
        <v>71</v>
      </c>
      <c r="G46" s="66"/>
      <c r="P46" s="67"/>
    </row>
    <row r="47" spans="1:19" s="7" customFormat="1" ht="92.25" hidden="1" customHeight="1">
      <c r="A47" s="279">
        <v>1</v>
      </c>
      <c r="B47" s="419" t="s">
        <v>72</v>
      </c>
      <c r="C47" s="420"/>
      <c r="D47" s="420"/>
      <c r="E47" s="421"/>
      <c r="F47" s="280" t="s">
        <v>73</v>
      </c>
      <c r="G47" s="351"/>
      <c r="H47" s="417" t="str">
        <f>H43</f>
        <v>BLACK</v>
      </c>
      <c r="I47" s="418"/>
      <c r="J47" s="270" t="s">
        <v>70</v>
      </c>
      <c r="K47" s="270">
        <f>$P$31</f>
        <v>2</v>
      </c>
      <c r="L47" s="281">
        <f>1/40</f>
        <v>2.5000000000000001E-2</v>
      </c>
      <c r="M47" s="282">
        <f t="shared" ref="M47:M61" si="14">K47*L47</f>
        <v>0.05</v>
      </c>
      <c r="N47" s="282"/>
      <c r="O47" s="283">
        <f>SUM(M47:N47)</f>
        <v>0.05</v>
      </c>
      <c r="P47" s="284"/>
    </row>
    <row r="48" spans="1:19" s="71" customFormat="1" ht="36.65" hidden="1" customHeight="1">
      <c r="A48" s="225">
        <v>2</v>
      </c>
      <c r="B48" s="423" t="s">
        <v>72</v>
      </c>
      <c r="C48" s="424"/>
      <c r="D48" s="424"/>
      <c r="E48" s="425"/>
      <c r="F48" s="223" t="s">
        <v>73</v>
      </c>
      <c r="G48" s="158"/>
      <c r="H48" s="414" t="e">
        <f>#REF!</f>
        <v>#REF!</v>
      </c>
      <c r="I48" s="415"/>
      <c r="J48" s="160" t="s">
        <v>70</v>
      </c>
      <c r="K48" s="160">
        <f t="shared" ref="K48:K58" si="15">$P$31</f>
        <v>2</v>
      </c>
      <c r="L48" s="156">
        <f>1/40</f>
        <v>2.5000000000000001E-2</v>
      </c>
      <c r="M48" s="157">
        <f t="shared" si="14"/>
        <v>0.05</v>
      </c>
      <c r="N48" s="157"/>
      <c r="O48" s="158">
        <f t="shared" ref="O48" si="16">SUM(M48:N48)</f>
        <v>0.05</v>
      </c>
      <c r="P48" s="224"/>
    </row>
    <row r="49" spans="1:16" s="7" customFormat="1" ht="92.25" hidden="1" customHeight="1">
      <c r="A49" s="279">
        <v>3</v>
      </c>
      <c r="B49" s="419" t="s">
        <v>74</v>
      </c>
      <c r="C49" s="420"/>
      <c r="D49" s="420"/>
      <c r="E49" s="421"/>
      <c r="F49" s="280" t="s">
        <v>75</v>
      </c>
      <c r="G49" s="351"/>
      <c r="H49" s="417" t="str">
        <f t="shared" ref="H49:H61" si="17">H47</f>
        <v>BLACK</v>
      </c>
      <c r="I49" s="418"/>
      <c r="J49" s="270" t="s">
        <v>70</v>
      </c>
      <c r="K49" s="270">
        <f t="shared" si="15"/>
        <v>2</v>
      </c>
      <c r="L49" s="281">
        <f>2/40</f>
        <v>0.05</v>
      </c>
      <c r="M49" s="282">
        <f t="shared" si="14"/>
        <v>0.1</v>
      </c>
      <c r="N49" s="282"/>
      <c r="O49" s="283">
        <f>SUM(M49:N49)-1</f>
        <v>-0.9</v>
      </c>
      <c r="P49" s="284"/>
    </row>
    <row r="50" spans="1:16" s="71" customFormat="1" ht="36.65" hidden="1" customHeight="1">
      <c r="A50" s="225">
        <v>4</v>
      </c>
      <c r="B50" s="423" t="s">
        <v>74</v>
      </c>
      <c r="C50" s="424"/>
      <c r="D50" s="424"/>
      <c r="E50" s="425"/>
      <c r="F50" s="223" t="s">
        <v>75</v>
      </c>
      <c r="G50" s="158"/>
      <c r="H50" s="414" t="e">
        <f t="shared" si="17"/>
        <v>#REF!</v>
      </c>
      <c r="I50" s="415"/>
      <c r="J50" s="160" t="s">
        <v>70</v>
      </c>
      <c r="K50" s="160">
        <f t="shared" si="15"/>
        <v>2</v>
      </c>
      <c r="L50" s="156">
        <f>2/40</f>
        <v>0.05</v>
      </c>
      <c r="M50" s="157">
        <f t="shared" si="14"/>
        <v>0.1</v>
      </c>
      <c r="N50" s="157"/>
      <c r="O50" s="158">
        <f>SUM(M50:N50)+1</f>
        <v>1.1000000000000001</v>
      </c>
      <c r="P50" s="224"/>
    </row>
    <row r="51" spans="1:16" s="7" customFormat="1" ht="92.25" hidden="1" customHeight="1">
      <c r="A51" s="279">
        <v>5</v>
      </c>
      <c r="B51" s="419" t="s">
        <v>76</v>
      </c>
      <c r="C51" s="420"/>
      <c r="D51" s="420"/>
      <c r="E51" s="421"/>
      <c r="F51" s="280" t="s">
        <v>75</v>
      </c>
      <c r="G51" s="351"/>
      <c r="H51" s="417" t="str">
        <f t="shared" si="17"/>
        <v>BLACK</v>
      </c>
      <c r="I51" s="418"/>
      <c r="J51" s="270" t="s">
        <v>70</v>
      </c>
      <c r="K51" s="270">
        <f t="shared" si="15"/>
        <v>2</v>
      </c>
      <c r="L51" s="281">
        <f>1/40</f>
        <v>2.5000000000000001E-2</v>
      </c>
      <c r="M51" s="282">
        <f t="shared" si="14"/>
        <v>0.05</v>
      </c>
      <c r="N51" s="282"/>
      <c r="O51" s="283">
        <f t="shared" ref="O51:O61" si="18">SUM(M51:N51)</f>
        <v>0.05</v>
      </c>
      <c r="P51" s="284"/>
    </row>
    <row r="52" spans="1:16" s="71" customFormat="1" ht="36.65" hidden="1" customHeight="1">
      <c r="A52" s="225">
        <v>6</v>
      </c>
      <c r="B52" s="422" t="s">
        <v>76</v>
      </c>
      <c r="C52" s="422"/>
      <c r="D52" s="422"/>
      <c r="E52" s="422"/>
      <c r="F52" s="223" t="s">
        <v>75</v>
      </c>
      <c r="G52" s="158"/>
      <c r="H52" s="414" t="e">
        <f t="shared" si="17"/>
        <v>#REF!</v>
      </c>
      <c r="I52" s="415"/>
      <c r="J52" s="160" t="s">
        <v>70</v>
      </c>
      <c r="K52" s="160">
        <f t="shared" si="15"/>
        <v>2</v>
      </c>
      <c r="L52" s="156">
        <f>1/40</f>
        <v>2.5000000000000001E-2</v>
      </c>
      <c r="M52" s="157">
        <f t="shared" si="14"/>
        <v>0.05</v>
      </c>
      <c r="N52" s="157"/>
      <c r="O52" s="158">
        <f t="shared" si="18"/>
        <v>0.05</v>
      </c>
      <c r="P52" s="224"/>
    </row>
    <row r="53" spans="1:16" s="7" customFormat="1" ht="92.25" hidden="1" customHeight="1">
      <c r="A53" s="279">
        <v>7</v>
      </c>
      <c r="B53" s="419" t="s">
        <v>77</v>
      </c>
      <c r="C53" s="420"/>
      <c r="D53" s="420"/>
      <c r="E53" s="421"/>
      <c r="F53" s="280" t="s">
        <v>35</v>
      </c>
      <c r="G53" s="351"/>
      <c r="H53" s="417" t="str">
        <f t="shared" si="17"/>
        <v>BLACK</v>
      </c>
      <c r="I53" s="418"/>
      <c r="J53" s="270" t="s">
        <v>70</v>
      </c>
      <c r="K53" s="270">
        <f t="shared" si="15"/>
        <v>2</v>
      </c>
      <c r="L53" s="281">
        <v>1</v>
      </c>
      <c r="M53" s="282">
        <f t="shared" si="14"/>
        <v>2</v>
      </c>
      <c r="N53" s="282"/>
      <c r="O53" s="283">
        <f t="shared" si="18"/>
        <v>2</v>
      </c>
      <c r="P53" s="284"/>
    </row>
    <row r="54" spans="1:16" s="71" customFormat="1" ht="36.65" hidden="1" customHeight="1">
      <c r="A54" s="225">
        <v>8</v>
      </c>
      <c r="B54" s="422" t="s">
        <v>77</v>
      </c>
      <c r="C54" s="422"/>
      <c r="D54" s="422"/>
      <c r="E54" s="422"/>
      <c r="F54" s="223" t="s">
        <v>35</v>
      </c>
      <c r="G54" s="158"/>
      <c r="H54" s="414" t="e">
        <f t="shared" si="17"/>
        <v>#REF!</v>
      </c>
      <c r="I54" s="415"/>
      <c r="J54" s="160" t="s">
        <v>70</v>
      </c>
      <c r="K54" s="160">
        <f t="shared" si="15"/>
        <v>2</v>
      </c>
      <c r="L54" s="156">
        <v>1</v>
      </c>
      <c r="M54" s="157">
        <f t="shared" si="14"/>
        <v>2</v>
      </c>
      <c r="N54" s="157"/>
      <c r="O54" s="158">
        <f t="shared" si="18"/>
        <v>2</v>
      </c>
      <c r="P54" s="224"/>
    </row>
    <row r="55" spans="1:16" s="71" customFormat="1" ht="36.65" hidden="1" customHeight="1">
      <c r="A55" s="225">
        <v>9</v>
      </c>
      <c r="B55" s="411" t="s">
        <v>78</v>
      </c>
      <c r="C55" s="412"/>
      <c r="D55" s="412"/>
      <c r="E55" s="413"/>
      <c r="F55" s="223" t="s">
        <v>75</v>
      </c>
      <c r="G55" s="158"/>
      <c r="H55" s="414" t="str">
        <f t="shared" si="17"/>
        <v>BLACK</v>
      </c>
      <c r="I55" s="415"/>
      <c r="J55" s="160" t="s">
        <v>70</v>
      </c>
      <c r="K55" s="160">
        <f t="shared" si="15"/>
        <v>2</v>
      </c>
      <c r="L55" s="156">
        <v>1</v>
      </c>
      <c r="M55" s="157">
        <f t="shared" si="14"/>
        <v>2</v>
      </c>
      <c r="N55" s="157"/>
      <c r="O55" s="158">
        <f t="shared" si="18"/>
        <v>2</v>
      </c>
      <c r="P55" s="224"/>
    </row>
    <row r="56" spans="1:16" s="71" customFormat="1" ht="36.65" hidden="1" customHeight="1">
      <c r="A56" s="225">
        <v>10</v>
      </c>
      <c r="B56" s="411" t="s">
        <v>78</v>
      </c>
      <c r="C56" s="412"/>
      <c r="D56" s="412"/>
      <c r="E56" s="413"/>
      <c r="F56" s="223" t="s">
        <v>75</v>
      </c>
      <c r="G56" s="158"/>
      <c r="H56" s="414" t="e">
        <f t="shared" si="17"/>
        <v>#REF!</v>
      </c>
      <c r="I56" s="415"/>
      <c r="J56" s="160" t="s">
        <v>70</v>
      </c>
      <c r="K56" s="160">
        <f t="shared" si="15"/>
        <v>2</v>
      </c>
      <c r="L56" s="156">
        <v>1</v>
      </c>
      <c r="M56" s="157">
        <f t="shared" si="14"/>
        <v>2</v>
      </c>
      <c r="N56" s="157"/>
      <c r="O56" s="158">
        <f t="shared" si="18"/>
        <v>2</v>
      </c>
      <c r="P56" s="224"/>
    </row>
    <row r="57" spans="1:16" s="7" customFormat="1" ht="92.25" hidden="1" customHeight="1">
      <c r="A57" s="279">
        <v>11</v>
      </c>
      <c r="B57" s="419" t="s">
        <v>79</v>
      </c>
      <c r="C57" s="420"/>
      <c r="D57" s="420"/>
      <c r="E57" s="421"/>
      <c r="F57" s="280" t="s">
        <v>73</v>
      </c>
      <c r="G57" s="351"/>
      <c r="H57" s="417" t="e">
        <f>H54</f>
        <v>#REF!</v>
      </c>
      <c r="I57" s="418"/>
      <c r="J57" s="270" t="s">
        <v>70</v>
      </c>
      <c r="K57" s="270">
        <f t="shared" si="15"/>
        <v>2</v>
      </c>
      <c r="L57" s="281">
        <v>1</v>
      </c>
      <c r="M57" s="282">
        <f t="shared" ref="M57:M58" si="19">K57*L57</f>
        <v>2</v>
      </c>
      <c r="N57" s="282"/>
      <c r="O57" s="283">
        <f t="shared" ref="O57:O58" si="20">SUM(M57:N57)</f>
        <v>2</v>
      </c>
      <c r="P57" s="284"/>
    </row>
    <row r="58" spans="1:16" s="7" customFormat="1" ht="92.25" hidden="1" customHeight="1">
      <c r="A58" s="268">
        <v>12</v>
      </c>
      <c r="B58" s="400" t="s">
        <v>80</v>
      </c>
      <c r="C58" s="416"/>
      <c r="D58" s="416"/>
      <c r="E58" s="401"/>
      <c r="F58" s="285" t="s">
        <v>35</v>
      </c>
      <c r="G58" s="283"/>
      <c r="H58" s="417" t="e">
        <f t="shared" ref="H58" si="21">H56</f>
        <v>#REF!</v>
      </c>
      <c r="I58" s="418"/>
      <c r="J58" s="270" t="s">
        <v>70</v>
      </c>
      <c r="K58" s="270">
        <f t="shared" si="15"/>
        <v>2</v>
      </c>
      <c r="L58" s="281">
        <v>1</v>
      </c>
      <c r="M58" s="282">
        <f t="shared" si="19"/>
        <v>2</v>
      </c>
      <c r="N58" s="282"/>
      <c r="O58" s="283">
        <f t="shared" si="20"/>
        <v>2</v>
      </c>
      <c r="P58" s="286"/>
    </row>
    <row r="59" spans="1:16" s="71" customFormat="1" ht="36.65" hidden="1" customHeight="1">
      <c r="A59" s="225">
        <v>3</v>
      </c>
      <c r="B59" s="411" t="s">
        <v>81</v>
      </c>
      <c r="C59" s="412"/>
      <c r="D59" s="412"/>
      <c r="E59" s="413"/>
      <c r="F59" s="223" t="s">
        <v>73</v>
      </c>
      <c r="G59" s="158"/>
      <c r="H59" s="414" t="e">
        <f>H56</f>
        <v>#REF!</v>
      </c>
      <c r="I59" s="415"/>
      <c r="J59" s="160" t="s">
        <v>70</v>
      </c>
      <c r="K59" s="160">
        <f>K56</f>
        <v>2</v>
      </c>
      <c r="L59" s="156">
        <v>1</v>
      </c>
      <c r="M59" s="157">
        <f t="shared" si="14"/>
        <v>2</v>
      </c>
      <c r="N59" s="157"/>
      <c r="O59" s="158">
        <f t="shared" si="18"/>
        <v>2</v>
      </c>
      <c r="P59" s="224"/>
    </row>
    <row r="60" spans="1:16" s="71" customFormat="1" ht="36.65" hidden="1" customHeight="1">
      <c r="A60" s="146">
        <v>3</v>
      </c>
      <c r="B60" s="411" t="s">
        <v>80</v>
      </c>
      <c r="C60" s="412"/>
      <c r="D60" s="412"/>
      <c r="E60" s="413"/>
      <c r="F60" s="170" t="s">
        <v>35</v>
      </c>
      <c r="G60" s="158"/>
      <c r="H60" s="414" t="e">
        <f t="shared" si="17"/>
        <v>#REF!</v>
      </c>
      <c r="I60" s="415"/>
      <c r="J60" s="160" t="s">
        <v>70</v>
      </c>
      <c r="K60" s="160">
        <f t="shared" ref="K60:K61" si="22">K58</f>
        <v>2</v>
      </c>
      <c r="L60" s="156">
        <v>1</v>
      </c>
      <c r="M60" s="157">
        <f t="shared" si="14"/>
        <v>2</v>
      </c>
      <c r="N60" s="157"/>
      <c r="O60" s="158">
        <f t="shared" si="18"/>
        <v>2</v>
      </c>
      <c r="P60" s="232"/>
    </row>
    <row r="61" spans="1:16" s="71" customFormat="1" ht="36.65" hidden="1" customHeight="1">
      <c r="A61" s="146">
        <v>3</v>
      </c>
      <c r="B61" s="411" t="s">
        <v>80</v>
      </c>
      <c r="C61" s="412"/>
      <c r="D61" s="412"/>
      <c r="E61" s="413"/>
      <c r="F61" s="170" t="s">
        <v>35</v>
      </c>
      <c r="G61" s="158"/>
      <c r="H61" s="414" t="e">
        <f t="shared" si="17"/>
        <v>#REF!</v>
      </c>
      <c r="I61" s="415"/>
      <c r="J61" s="160" t="s">
        <v>70</v>
      </c>
      <c r="K61" s="160">
        <f t="shared" si="22"/>
        <v>2</v>
      </c>
      <c r="L61" s="156">
        <v>1</v>
      </c>
      <c r="M61" s="157">
        <f t="shared" si="14"/>
        <v>2</v>
      </c>
      <c r="N61" s="157"/>
      <c r="O61" s="158">
        <f t="shared" si="18"/>
        <v>2</v>
      </c>
      <c r="P61" s="232"/>
    </row>
    <row r="62" spans="1:16" s="174" customFormat="1" ht="24" customHeight="1">
      <c r="A62" s="159"/>
      <c r="B62" s="159"/>
      <c r="C62" s="159"/>
      <c r="D62" s="159"/>
      <c r="E62" s="159"/>
      <c r="F62" s="185"/>
      <c r="G62" s="187"/>
      <c r="H62" s="185"/>
      <c r="I62" s="185"/>
      <c r="J62" s="226"/>
      <c r="K62" s="182"/>
      <c r="L62" s="227"/>
      <c r="M62" s="228"/>
      <c r="N62" s="228"/>
      <c r="O62" s="229"/>
      <c r="P62" s="230"/>
    </row>
    <row r="63" spans="1:16" s="304" customFormat="1" ht="49.5" customHeight="1">
      <c r="A63" s="297"/>
      <c r="B63" s="307" t="s">
        <v>82</v>
      </c>
      <c r="C63" s="297"/>
      <c r="D63" s="297"/>
      <c r="E63" s="297"/>
      <c r="F63" s="298"/>
      <c r="G63" s="352"/>
      <c r="H63" s="298"/>
      <c r="I63" s="298"/>
      <c r="J63" s="299"/>
      <c r="K63" s="307" t="s">
        <v>83</v>
      </c>
      <c r="L63" s="300"/>
      <c r="M63" s="301"/>
      <c r="N63" s="301"/>
      <c r="O63" s="302"/>
      <c r="P63" s="303"/>
    </row>
    <row r="64" spans="1:16" s="305" customFormat="1" ht="49.5" customHeight="1">
      <c r="A64" s="305">
        <v>1</v>
      </c>
      <c r="B64" s="306" t="s">
        <v>84</v>
      </c>
      <c r="C64" s="307" t="s">
        <v>235</v>
      </c>
      <c r="D64" s="308"/>
      <c r="E64" s="308"/>
      <c r="F64" s="308"/>
      <c r="G64" s="309"/>
      <c r="H64" s="309"/>
      <c r="I64" s="309"/>
      <c r="J64" s="309"/>
      <c r="K64" s="310"/>
      <c r="L64" s="309"/>
      <c r="M64" s="309"/>
      <c r="N64" s="309"/>
      <c r="O64" s="309"/>
      <c r="P64" s="309"/>
    </row>
    <row r="65" spans="1:17" s="287" customFormat="1" ht="16.899999999999999" customHeight="1">
      <c r="A65" s="288"/>
      <c r="B65" s="288"/>
      <c r="C65" s="11"/>
      <c r="D65" s="11"/>
      <c r="E65" s="11"/>
      <c r="F65" s="11"/>
      <c r="G65" s="7"/>
      <c r="H65" s="7"/>
      <c r="I65" s="7"/>
      <c r="J65" s="7"/>
      <c r="K65" s="9"/>
      <c r="L65" s="7"/>
      <c r="M65" s="7"/>
      <c r="N65" s="7"/>
      <c r="O65" s="7"/>
      <c r="P65" s="7"/>
    </row>
    <row r="66" spans="1:17" s="5" customFormat="1" ht="60.75" hidden="1" customHeight="1">
      <c r="A66" s="287"/>
      <c r="B66" s="396" t="s">
        <v>85</v>
      </c>
      <c r="C66" s="397"/>
      <c r="D66" s="397"/>
      <c r="E66" s="397"/>
      <c r="F66" s="397"/>
      <c r="G66" s="397"/>
      <c r="H66" s="397"/>
      <c r="I66" s="465"/>
      <c r="J66" s="7"/>
      <c r="K66" s="9"/>
      <c r="L66" s="7"/>
      <c r="M66" s="7"/>
      <c r="N66" s="7"/>
      <c r="O66" s="7"/>
      <c r="P66" s="7"/>
      <c r="Q66" s="7"/>
    </row>
    <row r="67" spans="1:17" s="5" customFormat="1" ht="60.75" hidden="1" customHeight="1">
      <c r="A67" s="287"/>
      <c r="B67" s="289" t="s">
        <v>61</v>
      </c>
      <c r="C67" s="404" t="s">
        <v>86</v>
      </c>
      <c r="D67" s="405"/>
      <c r="E67" s="405"/>
      <c r="F67" s="405"/>
      <c r="G67" s="405"/>
      <c r="H67" s="405"/>
      <c r="I67" s="406"/>
      <c r="J67" s="7"/>
      <c r="K67" s="7"/>
      <c r="L67" s="7"/>
      <c r="M67" s="7"/>
      <c r="N67" s="7"/>
      <c r="O67" s="7"/>
      <c r="P67" s="7"/>
      <c r="Q67" s="7"/>
    </row>
    <row r="68" spans="1:17" s="5" customFormat="1" ht="96.75" hidden="1" customHeight="1">
      <c r="A68" s="287"/>
      <c r="B68" s="290" t="str">
        <f>D18</f>
        <v>BLACK</v>
      </c>
      <c r="C68" s="462" t="s">
        <v>226</v>
      </c>
      <c r="D68" s="463"/>
      <c r="E68" s="463"/>
      <c r="F68" s="463"/>
      <c r="G68" s="463"/>
      <c r="H68" s="463"/>
      <c r="I68" s="464"/>
      <c r="J68" s="7"/>
      <c r="K68" s="7"/>
      <c r="L68" s="7"/>
      <c r="M68" s="7"/>
      <c r="N68" s="7"/>
    </row>
    <row r="69" spans="1:17" s="5" customFormat="1" ht="51.75" hidden="1" customHeight="1">
      <c r="A69" s="287"/>
      <c r="B69" s="396" t="s">
        <v>87</v>
      </c>
      <c r="C69" s="397"/>
      <c r="D69" s="398"/>
      <c r="E69" s="398"/>
      <c r="F69" s="398"/>
      <c r="G69" s="398"/>
      <c r="H69" s="398"/>
      <c r="I69" s="399"/>
      <c r="J69" s="7"/>
      <c r="K69" s="7"/>
    </row>
    <row r="70" spans="1:17" s="5" customFormat="1" ht="51.75" hidden="1" customHeight="1">
      <c r="A70" s="287"/>
      <c r="B70" s="400"/>
      <c r="C70" s="401"/>
      <c r="D70" s="466" t="s">
        <v>30</v>
      </c>
      <c r="E70" s="467"/>
      <c r="F70" s="467"/>
      <c r="G70" s="467"/>
      <c r="H70" s="467"/>
      <c r="I70" s="468"/>
    </row>
    <row r="71" spans="1:17" s="5" customFormat="1" ht="172.5" hidden="1" customHeight="1">
      <c r="A71" s="287"/>
      <c r="B71" s="402" t="s">
        <v>227</v>
      </c>
      <c r="C71" s="402"/>
      <c r="D71" s="469" t="s">
        <v>228</v>
      </c>
      <c r="E71" s="470"/>
      <c r="F71" s="470"/>
      <c r="G71" s="470"/>
      <c r="H71" s="470"/>
      <c r="I71" s="471"/>
    </row>
    <row r="72" spans="1:17" s="305" customFormat="1" ht="49.5" customHeight="1">
      <c r="A72" s="311">
        <v>2</v>
      </c>
      <c r="B72" s="306" t="s">
        <v>88</v>
      </c>
      <c r="C72" s="311" t="s">
        <v>89</v>
      </c>
      <c r="D72" s="312"/>
      <c r="E72" s="312"/>
      <c r="F72" s="312"/>
      <c r="G72" s="309"/>
      <c r="H72" s="309"/>
      <c r="I72" s="309"/>
      <c r="J72" s="309"/>
      <c r="K72" s="310"/>
      <c r="L72" s="309"/>
      <c r="M72" s="309"/>
      <c r="N72" s="309"/>
      <c r="O72" s="309"/>
      <c r="P72" s="309"/>
    </row>
    <row r="73" spans="1:17" s="287" customFormat="1" ht="16.899999999999999" hidden="1" customHeight="1">
      <c r="A73" s="288"/>
      <c r="B73" s="288"/>
      <c r="C73" s="11"/>
      <c r="D73" s="11"/>
      <c r="E73" s="11"/>
      <c r="F73" s="11"/>
      <c r="G73" s="7"/>
      <c r="H73" s="7"/>
      <c r="I73" s="7"/>
      <c r="J73" s="7"/>
      <c r="K73" s="9"/>
      <c r="L73" s="7"/>
      <c r="M73" s="7"/>
      <c r="N73" s="7"/>
      <c r="O73" s="7"/>
      <c r="P73" s="7"/>
    </row>
    <row r="74" spans="1:17" s="5" customFormat="1" ht="34.5" hidden="1" customHeight="1">
      <c r="A74" s="287"/>
      <c r="B74" s="396" t="s">
        <v>85</v>
      </c>
      <c r="C74" s="397"/>
      <c r="D74" s="397"/>
      <c r="E74" s="397"/>
      <c r="F74" s="397"/>
      <c r="G74" s="397"/>
      <c r="H74" s="397"/>
      <c r="I74" s="465"/>
      <c r="J74" s="7"/>
      <c r="K74" s="9"/>
      <c r="L74" s="7"/>
      <c r="M74" s="7"/>
      <c r="N74" s="7"/>
      <c r="O74" s="7"/>
      <c r="P74" s="7"/>
      <c r="Q74" s="7"/>
    </row>
    <row r="75" spans="1:17" s="5" customFormat="1" ht="34.5" hidden="1" customHeight="1">
      <c r="A75" s="287"/>
      <c r="B75" s="289" t="s">
        <v>61</v>
      </c>
      <c r="C75" s="404" t="s">
        <v>90</v>
      </c>
      <c r="D75" s="405"/>
      <c r="E75" s="405"/>
      <c r="F75" s="405"/>
      <c r="G75" s="405"/>
      <c r="H75" s="405"/>
      <c r="I75" s="406"/>
      <c r="J75" s="7"/>
      <c r="K75" s="7"/>
      <c r="L75" s="7"/>
      <c r="M75" s="7"/>
      <c r="N75" s="7"/>
      <c r="O75" s="7"/>
      <c r="P75" s="7"/>
      <c r="Q75" s="7"/>
    </row>
    <row r="76" spans="1:17" s="5" customFormat="1" ht="88.9" hidden="1" customHeight="1">
      <c r="A76" s="287"/>
      <c r="B76" s="290" t="e">
        <f>#REF!</f>
        <v>#REF!</v>
      </c>
      <c r="C76" s="462" t="s">
        <v>91</v>
      </c>
      <c r="D76" s="463"/>
      <c r="E76" s="463"/>
      <c r="F76" s="463"/>
      <c r="G76" s="463"/>
      <c r="H76" s="463"/>
      <c r="I76" s="464"/>
      <c r="J76" s="7"/>
      <c r="K76" s="7"/>
      <c r="L76" s="7"/>
      <c r="M76" s="7"/>
      <c r="N76" s="7"/>
    </row>
    <row r="77" spans="1:17" s="5" customFormat="1" ht="121.9" hidden="1" customHeight="1">
      <c r="A77" s="287"/>
      <c r="B77" s="290" t="e">
        <f>#REF!</f>
        <v>#REF!</v>
      </c>
      <c r="C77" s="462" t="s">
        <v>92</v>
      </c>
      <c r="D77" s="463"/>
      <c r="E77" s="463"/>
      <c r="F77" s="463"/>
      <c r="G77" s="463"/>
      <c r="H77" s="463"/>
      <c r="I77" s="464"/>
      <c r="J77" s="7"/>
      <c r="K77" s="7"/>
      <c r="L77" s="7"/>
      <c r="M77" s="7"/>
      <c r="N77" s="7"/>
    </row>
    <row r="78" spans="1:17" s="5" customFormat="1" ht="34.5" hidden="1" customHeight="1">
      <c r="A78" s="287"/>
      <c r="B78" s="396" t="s">
        <v>87</v>
      </c>
      <c r="C78" s="397"/>
      <c r="D78" s="398"/>
      <c r="E78" s="398"/>
      <c r="F78" s="398"/>
      <c r="G78" s="398"/>
      <c r="H78" s="398"/>
      <c r="I78" s="399"/>
      <c r="J78" s="7"/>
      <c r="K78" s="7"/>
    </row>
    <row r="79" spans="1:17" s="5" customFormat="1" ht="34.5" hidden="1" customHeight="1">
      <c r="A79" s="287"/>
      <c r="B79" s="400"/>
      <c r="C79" s="401"/>
      <c r="D79" s="291" t="s">
        <v>27</v>
      </c>
      <c r="E79" s="291" t="s">
        <v>28</v>
      </c>
      <c r="F79" s="291" t="s">
        <v>29</v>
      </c>
      <c r="G79" s="291" t="s">
        <v>30</v>
      </c>
      <c r="H79" s="291" t="s">
        <v>31</v>
      </c>
      <c r="I79" s="291" t="s">
        <v>32</v>
      </c>
    </row>
    <row r="80" spans="1:17" s="5" customFormat="1" ht="120.65" hidden="1" customHeight="1">
      <c r="A80" s="287"/>
      <c r="B80" s="402" t="s">
        <v>93</v>
      </c>
      <c r="C80" s="402"/>
      <c r="D80" s="292" t="s">
        <v>94</v>
      </c>
      <c r="E80" s="292" t="s">
        <v>94</v>
      </c>
      <c r="F80" s="292" t="s">
        <v>94</v>
      </c>
      <c r="G80" s="292" t="s">
        <v>94</v>
      </c>
      <c r="H80" s="292" t="s">
        <v>94</v>
      </c>
      <c r="I80" s="292" t="s">
        <v>94</v>
      </c>
    </row>
    <row r="81" spans="1:17" s="305" customFormat="1" ht="49.5" customHeight="1">
      <c r="A81" s="311">
        <v>3</v>
      </c>
      <c r="B81" s="306" t="s">
        <v>95</v>
      </c>
      <c r="C81" s="312" t="s">
        <v>96</v>
      </c>
      <c r="D81" s="312"/>
      <c r="E81" s="312"/>
      <c r="F81" s="312"/>
      <c r="G81" s="309"/>
      <c r="H81" s="309"/>
      <c r="I81" s="309"/>
      <c r="J81" s="309"/>
      <c r="K81" s="310"/>
      <c r="L81" s="309"/>
      <c r="M81" s="309"/>
      <c r="N81" s="309"/>
      <c r="O81" s="309"/>
      <c r="P81" s="309"/>
    </row>
    <row r="82" spans="1:17" s="5" customFormat="1" ht="64.5" hidden="1" customHeight="1">
      <c r="A82" s="287"/>
      <c r="B82" s="289" t="s">
        <v>61</v>
      </c>
      <c r="C82" s="404" t="s">
        <v>97</v>
      </c>
      <c r="D82" s="405"/>
      <c r="E82" s="405"/>
      <c r="F82" s="405"/>
      <c r="G82" s="405"/>
      <c r="H82" s="405"/>
      <c r="I82" s="406"/>
      <c r="J82" s="7"/>
      <c r="K82" s="7"/>
      <c r="L82" s="7"/>
      <c r="M82" s="7"/>
      <c r="N82" s="7"/>
      <c r="O82" s="7"/>
      <c r="P82" s="7"/>
      <c r="Q82" s="7"/>
    </row>
    <row r="83" spans="1:17" s="5" customFormat="1" ht="153.75" hidden="1" customHeight="1">
      <c r="A83" s="287"/>
      <c r="B83" s="290" t="str">
        <f>D20</f>
        <v>BLACK</v>
      </c>
      <c r="C83" s="407" t="s">
        <v>98</v>
      </c>
      <c r="D83" s="408"/>
      <c r="E83" s="408"/>
      <c r="F83" s="408"/>
      <c r="G83" s="408"/>
      <c r="H83" s="408"/>
      <c r="I83" s="409"/>
      <c r="J83" s="7"/>
      <c r="K83" s="7"/>
      <c r="L83" s="7"/>
      <c r="M83" s="7"/>
      <c r="N83" s="7"/>
    </row>
    <row r="84" spans="1:17" s="308" customFormat="1" ht="49.5" customHeight="1">
      <c r="B84" s="410" t="s">
        <v>99</v>
      </c>
      <c r="C84" s="410"/>
      <c r="D84" s="410"/>
      <c r="E84" s="410"/>
      <c r="G84" s="309"/>
      <c r="M84" s="313"/>
      <c r="N84" s="314"/>
      <c r="O84" s="314"/>
      <c r="P84" s="313"/>
    </row>
    <row r="85" spans="1:17" s="308" customFormat="1" ht="49.5" customHeight="1">
      <c r="A85" s="305">
        <v>1</v>
      </c>
      <c r="B85" s="315" t="s">
        <v>100</v>
      </c>
      <c r="C85" s="305"/>
      <c r="D85" s="305"/>
      <c r="G85" s="309"/>
      <c r="L85" s="403"/>
      <c r="M85" s="403"/>
      <c r="N85" s="403"/>
      <c r="O85" s="403"/>
      <c r="P85" s="403"/>
    </row>
    <row r="86" spans="1:17" s="308" customFormat="1" ht="49.5" customHeight="1">
      <c r="A86" s="305">
        <v>2</v>
      </c>
      <c r="B86" s="315" t="s">
        <v>101</v>
      </c>
      <c r="C86" s="305"/>
      <c r="D86" s="305"/>
      <c r="G86" s="309"/>
      <c r="L86" s="403"/>
      <c r="M86" s="403"/>
      <c r="N86" s="403"/>
      <c r="O86" s="403"/>
      <c r="P86" s="403"/>
    </row>
    <row r="87" spans="1:17" s="308" customFormat="1" ht="49.5" customHeight="1">
      <c r="A87" s="305">
        <v>3</v>
      </c>
      <c r="B87" s="315" t="s">
        <v>102</v>
      </c>
      <c r="C87" s="305"/>
      <c r="D87" s="305"/>
      <c r="G87" s="309"/>
      <c r="L87" s="403"/>
      <c r="M87" s="403"/>
      <c r="N87" s="403"/>
      <c r="O87" s="403"/>
      <c r="P87" s="403"/>
    </row>
    <row r="88" spans="1:17" s="6" customFormat="1" ht="58.9" customHeight="1">
      <c r="A88" s="288"/>
      <c r="B88" s="293" t="s">
        <v>103</v>
      </c>
      <c r="C88" s="274" t="s">
        <v>27</v>
      </c>
      <c r="D88" s="274" t="s">
        <v>28</v>
      </c>
      <c r="E88" s="274" t="s">
        <v>29</v>
      </c>
      <c r="F88" s="274" t="s">
        <v>30</v>
      </c>
      <c r="G88" s="274" t="s">
        <v>31</v>
      </c>
      <c r="H88" s="274" t="s">
        <v>32</v>
      </c>
      <c r="I88" s="274" t="s">
        <v>33</v>
      </c>
      <c r="J88" s="294"/>
      <c r="K88" s="295"/>
      <c r="L88" s="295"/>
      <c r="M88" s="294"/>
    </row>
    <row r="89" spans="1:17" s="6" customFormat="1" ht="62.25" customHeight="1">
      <c r="A89" s="288"/>
      <c r="B89" s="293" t="s">
        <v>104</v>
      </c>
      <c r="C89" s="296">
        <f t="shared" ref="C89:H89" si="23">G31</f>
        <v>0</v>
      </c>
      <c r="D89" s="296">
        <f t="shared" si="23"/>
        <v>0</v>
      </c>
      <c r="E89" s="296">
        <f t="shared" si="23"/>
        <v>2</v>
      </c>
      <c r="F89" s="296">
        <f t="shared" si="23"/>
        <v>0</v>
      </c>
      <c r="G89" s="296">
        <f t="shared" si="23"/>
        <v>0</v>
      </c>
      <c r="H89" s="296">
        <f t="shared" si="23"/>
        <v>0</v>
      </c>
      <c r="I89" s="296">
        <f>SUM(C89:H89)</f>
        <v>2</v>
      </c>
      <c r="J89" s="294"/>
      <c r="K89" s="295"/>
      <c r="L89" s="295"/>
      <c r="M89" s="294"/>
    </row>
    <row r="90" spans="1:17" s="353" customFormat="1" ht="32.5">
      <c r="G90" s="174"/>
    </row>
    <row r="91" spans="1:17" s="357" customFormat="1" ht="51.5">
      <c r="A91" s="357">
        <v>4</v>
      </c>
      <c r="B91" s="357" t="s">
        <v>236</v>
      </c>
      <c r="G91" s="358"/>
    </row>
    <row r="92" spans="1:17" s="353" customFormat="1" ht="32.5">
      <c r="G92" s="174"/>
    </row>
    <row r="93" spans="1:17" s="353" customFormat="1" ht="32.5">
      <c r="G93" s="174"/>
    </row>
    <row r="94" spans="1:17" s="353" customFormat="1" ht="32.5">
      <c r="G94" s="174"/>
    </row>
    <row r="95" spans="1:17" s="353" customFormat="1" ht="32.5">
      <c r="G95" s="174"/>
    </row>
    <row r="96" spans="1:17" s="353" customFormat="1" ht="32.5">
      <c r="G96" s="174"/>
    </row>
    <row r="97" spans="7:7" s="353" customFormat="1" ht="32.5">
      <c r="G97" s="174"/>
    </row>
    <row r="98" spans="7:7" s="353" customFormat="1" ht="32.5">
      <c r="G98" s="174"/>
    </row>
    <row r="99" spans="7:7" s="353" customFormat="1" ht="32.5">
      <c r="G99" s="174"/>
    </row>
    <row r="100" spans="7:7" s="353" customFormat="1" ht="32.5">
      <c r="G100" s="174"/>
    </row>
    <row r="101" spans="7:7" s="353" customFormat="1" ht="32.5">
      <c r="G101" s="174"/>
    </row>
  </sheetData>
  <mergeCells count="79">
    <mergeCell ref="B48:E48"/>
    <mergeCell ref="H48:I48"/>
    <mergeCell ref="B49:E49"/>
    <mergeCell ref="H49:I49"/>
    <mergeCell ref="C77:I77"/>
    <mergeCell ref="B71:C71"/>
    <mergeCell ref="B66:I66"/>
    <mergeCell ref="C67:I67"/>
    <mergeCell ref="C68:I68"/>
    <mergeCell ref="B69:I69"/>
    <mergeCell ref="B70:C70"/>
    <mergeCell ref="B74:I74"/>
    <mergeCell ref="C75:I75"/>
    <mergeCell ref="C76:I76"/>
    <mergeCell ref="D70:I70"/>
    <mergeCell ref="D71:I71"/>
    <mergeCell ref="H42:I42"/>
    <mergeCell ref="B47:E47"/>
    <mergeCell ref="H47:I47"/>
    <mergeCell ref="H43:I43"/>
    <mergeCell ref="B42:E42"/>
    <mergeCell ref="B43:E43"/>
    <mergeCell ref="B44:E44"/>
    <mergeCell ref="H44:I44"/>
    <mergeCell ref="B45:E45"/>
    <mergeCell ref="H45:I45"/>
    <mergeCell ref="A35:P35"/>
    <mergeCell ref="B37:C37"/>
    <mergeCell ref="M36:P36"/>
    <mergeCell ref="A41:E41"/>
    <mergeCell ref="H41:I41"/>
    <mergeCell ref="B36:C36"/>
    <mergeCell ref="M37:P37"/>
    <mergeCell ref="B38:C38"/>
    <mergeCell ref="M38:P38"/>
    <mergeCell ref="M1:N1"/>
    <mergeCell ref="O1:P1"/>
    <mergeCell ref="M2:N2"/>
    <mergeCell ref="O2:P2"/>
    <mergeCell ref="M3:N3"/>
    <mergeCell ref="O3:P3"/>
    <mergeCell ref="G5:L8"/>
    <mergeCell ref="B13:F13"/>
    <mergeCell ref="A34:C34"/>
    <mergeCell ref="M34:P34"/>
    <mergeCell ref="L11:P11"/>
    <mergeCell ref="D32:K32"/>
    <mergeCell ref="D8:F8"/>
    <mergeCell ref="B50:E50"/>
    <mergeCell ref="H50:I50"/>
    <mergeCell ref="B51:E51"/>
    <mergeCell ref="H51:I51"/>
    <mergeCell ref="B52:E52"/>
    <mergeCell ref="H52:I52"/>
    <mergeCell ref="B53:E53"/>
    <mergeCell ref="H53:I53"/>
    <mergeCell ref="B54:E54"/>
    <mergeCell ref="H54:I54"/>
    <mergeCell ref="B55:E55"/>
    <mergeCell ref="H55:I55"/>
    <mergeCell ref="B56:E56"/>
    <mergeCell ref="H56:I56"/>
    <mergeCell ref="B61:E61"/>
    <mergeCell ref="H61:I61"/>
    <mergeCell ref="B58:E58"/>
    <mergeCell ref="H58:I58"/>
    <mergeCell ref="B59:E59"/>
    <mergeCell ref="H59:I59"/>
    <mergeCell ref="B60:E60"/>
    <mergeCell ref="H60:I60"/>
    <mergeCell ref="B57:E57"/>
    <mergeCell ref="H57:I57"/>
    <mergeCell ref="B78:I78"/>
    <mergeCell ref="B79:C79"/>
    <mergeCell ref="B80:C80"/>
    <mergeCell ref="L85:P87"/>
    <mergeCell ref="C82:I82"/>
    <mergeCell ref="C83:I83"/>
    <mergeCell ref="B84:E84"/>
  </mergeCells>
  <printOptions horizontalCentered="1"/>
  <pageMargins left="0.25" right="0" top="0.61388888888888904" bottom="0.75" header="0" footer="0"/>
  <pageSetup paperSize="9" scale="2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5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20"/>
  <sheetViews>
    <sheetView view="pageBreakPreview" topLeftCell="A7" zoomScale="40" zoomScaleNormal="40" zoomScaleSheetLayoutView="40" zoomScalePageLayoutView="13" workbookViewId="0">
      <selection activeCell="J20" sqref="J20"/>
    </sheetView>
  </sheetViews>
  <sheetFormatPr defaultColWidth="9.1796875" defaultRowHeight="24"/>
  <cols>
    <col min="1" max="1" width="56.453125" style="121" customWidth="1"/>
    <col min="2" max="2" width="215.7265625" style="122" customWidth="1"/>
    <col min="3" max="3" width="94" style="122" hidden="1" customWidth="1"/>
    <col min="4" max="4" width="66.453125" style="122" hidden="1" customWidth="1"/>
    <col min="5" max="5" width="9.1796875" style="122" customWidth="1"/>
    <col min="6" max="16384" width="9.1796875" style="122"/>
  </cols>
  <sheetData>
    <row r="1" spans="1:9" s="112" customFormat="1" ht="64.150000000000006" customHeight="1">
      <c r="A1" s="110"/>
      <c r="B1" s="111"/>
      <c r="C1" s="111"/>
      <c r="D1" s="111"/>
    </row>
    <row r="2" spans="1:9" s="112" customFormat="1" ht="49.15" customHeight="1">
      <c r="A2" s="111" t="str">
        <f>'[19]1. CUTTING '!B6</f>
        <v xml:space="preserve">JOB NUMBER:  </v>
      </c>
      <c r="B2" s="111" t="str">
        <f>'1. CUTTING'!D6</f>
        <v>M29  SS25  S2751</v>
      </c>
      <c r="C2" s="111"/>
      <c r="D2" s="111"/>
    </row>
    <row r="3" spans="1:9" s="112" customFormat="1" ht="49.15" customHeight="1">
      <c r="A3" s="113" t="str">
        <f>'[19]1. CUTTING '!B7</f>
        <v xml:space="preserve">STYLE NUMBER: </v>
      </c>
      <c r="B3" s="113" t="str">
        <f>'1. CUTTING'!D7</f>
        <v>M29-SS02</v>
      </c>
      <c r="C3" s="113"/>
      <c r="D3" s="113"/>
    </row>
    <row r="4" spans="1:9" s="112" customFormat="1" ht="49.15" customHeight="1">
      <c r="A4" s="113" t="str">
        <f>'[19]1. CUTTING '!B8</f>
        <v xml:space="preserve">STYLE NAME : </v>
      </c>
      <c r="B4" s="111" t="str">
        <f>'1. CUTTING'!D8</f>
        <v>RELAXED TEE</v>
      </c>
      <c r="C4" s="111"/>
      <c r="D4" s="111"/>
    </row>
    <row r="5" spans="1:9" s="112" customFormat="1" ht="76" customHeight="1">
      <c r="A5" s="114"/>
      <c r="B5" s="194" t="str">
        <f>'1. CUTTING'!A35</f>
        <v>BLACK</v>
      </c>
      <c r="C5" s="194" t="str">
        <f>'1. CUTTING'!D25</f>
        <v>BLACK</v>
      </c>
      <c r="D5" s="194" t="e">
        <f>'1. CUTTING'!#REF!</f>
        <v>#REF!</v>
      </c>
    </row>
    <row r="6" spans="1:9" s="116" customFormat="1" ht="41.5">
      <c r="A6" s="115" t="s">
        <v>105</v>
      </c>
      <c r="B6" s="218" t="str">
        <f t="shared" ref="B6:C6" si="0">B5</f>
        <v>BLACK</v>
      </c>
      <c r="C6" s="218" t="str">
        <f t="shared" si="0"/>
        <v>BLACK</v>
      </c>
      <c r="D6" s="218" t="e">
        <f t="shared" ref="D6" si="1">D5</f>
        <v>#REF!</v>
      </c>
    </row>
    <row r="7" spans="1:9" s="116" customFormat="1" ht="41.5">
      <c r="A7" s="117" t="s">
        <v>106</v>
      </c>
      <c r="B7" s="476" t="str">
        <f>'1. CUTTING'!L11</f>
        <v>SINGLE JERSEY 100% COTTON CM16/1_230GSM</v>
      </c>
      <c r="C7" s="477"/>
      <c r="D7" s="477"/>
    </row>
    <row r="8" spans="1:9" s="116" customFormat="1" ht="327" customHeight="1">
      <c r="A8" s="118" t="str">
        <f>'1. CUTTING'!D36</f>
        <v>VẢI CHÍNH + VIỀN CỔ</v>
      </c>
      <c r="B8" s="181"/>
      <c r="C8" s="181"/>
      <c r="D8" s="181"/>
      <c r="I8" s="119"/>
    </row>
    <row r="9" spans="1:9" s="116" customFormat="1" ht="41.5">
      <c r="A9" s="115" t="str">
        <f>'1. CUTTING'!B37</f>
        <v>RIB 1X1 320GSM</v>
      </c>
      <c r="B9" s="115" t="str">
        <f>'1. CUTTING'!E37</f>
        <v>BLACK</v>
      </c>
      <c r="C9" s="115" t="str">
        <f>C6</f>
        <v>BLACK</v>
      </c>
      <c r="D9" s="115" t="e">
        <f>D6</f>
        <v>#REF!</v>
      </c>
    </row>
    <row r="10" spans="1:9" s="116" customFormat="1" ht="285" customHeight="1">
      <c r="A10" s="118" t="str">
        <f>'1. CUTTING'!D37</f>
        <v>BO CỔ</v>
      </c>
      <c r="B10" s="181"/>
      <c r="C10" s="181"/>
      <c r="D10" s="181"/>
    </row>
    <row r="11" spans="1:9" s="116" customFormat="1" ht="41.5">
      <c r="A11" s="115" t="s">
        <v>318</v>
      </c>
      <c r="B11" s="115" t="str">
        <f>'1. CUTTING'!E38</f>
        <v>BLACK</v>
      </c>
      <c r="C11" s="115">
        <f>C8</f>
        <v>0</v>
      </c>
      <c r="D11" s="115">
        <f>D8</f>
        <v>0</v>
      </c>
    </row>
    <row r="12" spans="1:9" s="116" customFormat="1" ht="285" customHeight="1">
      <c r="A12" s="118" t="s">
        <v>319</v>
      </c>
      <c r="B12" s="181"/>
      <c r="C12" s="181"/>
      <c r="D12" s="181"/>
    </row>
    <row r="13" spans="1:9" s="116" customFormat="1" ht="44.25" customHeight="1">
      <c r="A13" s="115" t="str">
        <f>'1. CUTTING'!B42</f>
        <v>CHỈ 40/2</v>
      </c>
      <c r="B13" s="231" t="str">
        <f>'1. CUTTING'!F42</f>
        <v>BLACK</v>
      </c>
      <c r="C13" s="231" t="e">
        <f>'1. CUTTING'!#REF!</f>
        <v>#REF!</v>
      </c>
      <c r="D13" s="231" t="e">
        <f>'1. CUTTING'!#REF!</f>
        <v>#REF!</v>
      </c>
    </row>
    <row r="14" spans="1:9" s="116" customFormat="1" ht="53.5">
      <c r="A14" s="118" t="s">
        <v>107</v>
      </c>
      <c r="B14" s="189"/>
      <c r="C14" s="189" t="e">
        <f>'1. CUTTING'!#REF!</f>
        <v>#REF!</v>
      </c>
      <c r="D14" s="189"/>
    </row>
    <row r="15" spans="1:9" s="116" customFormat="1" ht="41.5">
      <c r="A15" s="115" t="str">
        <f>'1. CUTTING'!B43</f>
        <v>NHÃN CHÍNH +SIZE</v>
      </c>
      <c r="B15" s="472" t="str">
        <f>'1. CUTTING'!F43</f>
        <v>BLACK</v>
      </c>
      <c r="C15" s="473"/>
      <c r="D15" s="473"/>
    </row>
    <row r="16" spans="1:9" s="116" customFormat="1" ht="341.5" customHeight="1">
      <c r="A16" s="120" t="s">
        <v>229</v>
      </c>
      <c r="B16" s="474"/>
      <c r="C16" s="475"/>
      <c r="D16" s="475"/>
    </row>
    <row r="17" spans="1:4" s="116" customFormat="1" ht="41.5">
      <c r="A17" s="115" t="str">
        <f>'1. CUTTING'!$B$44</f>
        <v>NHÃN SIZE</v>
      </c>
      <c r="B17" s="472" t="str">
        <f>'1. CUTTING'!F45</f>
        <v>BLACK</v>
      </c>
      <c r="C17" s="473"/>
      <c r="D17" s="473"/>
    </row>
    <row r="18" spans="1:4" s="116" customFormat="1" ht="341.5" customHeight="1">
      <c r="A18" s="120" t="s">
        <v>231</v>
      </c>
      <c r="B18" s="474"/>
      <c r="C18" s="475"/>
      <c r="D18" s="475"/>
    </row>
    <row r="19" spans="1:4" s="116" customFormat="1" ht="84" customHeight="1">
      <c r="A19" s="115" t="str">
        <f>'1. CUTTING'!$B$45</f>
        <v xml:space="preserve">NHÃN THÀNH PHẦN </v>
      </c>
      <c r="B19" s="472" t="s">
        <v>35</v>
      </c>
      <c r="C19" s="473"/>
      <c r="D19" s="473"/>
    </row>
    <row r="20" spans="1:4" s="116" customFormat="1" ht="341.5" customHeight="1">
      <c r="A20" s="120" t="s">
        <v>232</v>
      </c>
      <c r="B20" s="474"/>
      <c r="C20" s="475"/>
      <c r="D20" s="475"/>
    </row>
  </sheetData>
  <mergeCells count="7">
    <mergeCell ref="B19:D19"/>
    <mergeCell ref="B20:D20"/>
    <mergeCell ref="B7:D7"/>
    <mergeCell ref="B15:D15"/>
    <mergeCell ref="B16:D16"/>
    <mergeCell ref="B17:D17"/>
    <mergeCell ref="B18:D18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91161-479D-41BB-8A5F-AC8FA5BE97CB}">
  <sheetPr>
    <tabColor theme="4" tint="0.59999389629810485"/>
    <pageSetUpPr fitToPage="1"/>
  </sheetPr>
  <dimension ref="A1:S35"/>
  <sheetViews>
    <sheetView view="pageBreakPreview" topLeftCell="A6" zoomScale="60" zoomScaleNormal="83" zoomScalePageLayoutView="90" workbookViewId="0">
      <selection activeCell="L18" sqref="L18"/>
    </sheetView>
  </sheetViews>
  <sheetFormatPr defaultColWidth="12.26953125" defaultRowHeight="15.5"/>
  <cols>
    <col min="1" max="1" width="4.08984375" style="359" customWidth="1"/>
    <col min="2" max="2" width="42.81640625" style="359" customWidth="1"/>
    <col min="3" max="3" width="21.08984375" style="359" customWidth="1"/>
    <col min="4" max="4" width="64.90625" style="359" customWidth="1"/>
    <col min="5" max="5" width="29.453125" style="359" customWidth="1"/>
    <col min="6" max="6" width="7.36328125" style="359" customWidth="1"/>
    <col min="7" max="19" width="12.26953125" style="359"/>
    <col min="20" max="20" width="0.81640625" style="359" customWidth="1"/>
    <col min="21" max="16384" width="12.26953125" style="359"/>
  </cols>
  <sheetData>
    <row r="1" spans="1:19" ht="16" thickBot="1">
      <c r="A1" s="503"/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</row>
    <row r="2" spans="1:19" s="362" customFormat="1" ht="18.5">
      <c r="A2" s="519"/>
      <c r="B2" s="519"/>
      <c r="C2" s="519"/>
      <c r="D2" s="519"/>
      <c r="E2" s="519"/>
      <c r="F2" s="360"/>
      <c r="G2" s="361"/>
      <c r="H2" s="520" t="str">
        <f>'[20]M-COVER PAGE'!D2</f>
        <v>Factory</v>
      </c>
      <c r="I2" s="521"/>
      <c r="J2" s="522">
        <f>'[20]M-COVER PAGE'!F2</f>
        <v>0</v>
      </c>
      <c r="K2" s="523"/>
      <c r="L2" s="524"/>
      <c r="M2" s="525" t="str">
        <f>'[20]M-COVER PAGE'!I2</f>
        <v>Sample size</v>
      </c>
      <c r="N2" s="521"/>
      <c r="O2" s="526" t="str">
        <f>'[20]M-COVER PAGE'!K2</f>
        <v>M</v>
      </c>
      <c r="P2" s="526"/>
      <c r="Q2" s="527"/>
      <c r="R2" s="528" t="s">
        <v>242</v>
      </c>
      <c r="S2" s="529"/>
    </row>
    <row r="3" spans="1:19" s="362" customFormat="1" ht="18.5">
      <c r="A3" s="519"/>
      <c r="B3" s="519"/>
      <c r="C3" s="519"/>
      <c r="D3" s="519"/>
      <c r="E3" s="519"/>
      <c r="F3" s="360"/>
      <c r="G3" s="361"/>
      <c r="H3" s="511" t="str">
        <f>'[20]M-COVER PAGE'!D3</f>
        <v xml:space="preserve">Style </v>
      </c>
      <c r="I3" s="508"/>
      <c r="J3" s="538" t="str">
        <f>'[20]M-COVER PAGE'!F3</f>
        <v>MSCHF</v>
      </c>
      <c r="K3" s="539"/>
      <c r="L3" s="540"/>
      <c r="M3" s="507" t="str">
        <f>'[20]M-COVER PAGE'!I3</f>
        <v xml:space="preserve">Size range </v>
      </c>
      <c r="N3" s="508"/>
      <c r="O3" s="509" t="str">
        <f>'[20]M-COVER PAGE'!K3</f>
        <v>XS - XL</v>
      </c>
      <c r="P3" s="509"/>
      <c r="Q3" s="510"/>
      <c r="R3" s="530"/>
      <c r="S3" s="531"/>
    </row>
    <row r="4" spans="1:19" s="362" customFormat="1" ht="18.5">
      <c r="A4" s="519"/>
      <c r="B4" s="519"/>
      <c r="C4" s="519"/>
      <c r="D4" s="519"/>
      <c r="E4" s="519"/>
      <c r="F4" s="360"/>
      <c r="G4" s="361"/>
      <c r="H4" s="511" t="str">
        <f>'[20]M-COVER PAGE'!D4</f>
        <v>Description</v>
      </c>
      <c r="I4" s="508"/>
      <c r="J4" s="504" t="str">
        <f>'[20]M-COVER PAGE'!F4</f>
        <v>GAIP DROP TEE</v>
      </c>
      <c r="K4" s="505"/>
      <c r="L4" s="506"/>
      <c r="M4" s="507">
        <f>'[20]M-COVER PAGE'!I4</f>
        <v>0</v>
      </c>
      <c r="N4" s="508"/>
      <c r="O4" s="509">
        <f>'[20]M-COVER PAGE'!K4</f>
        <v>0</v>
      </c>
      <c r="P4" s="509"/>
      <c r="Q4" s="510"/>
      <c r="R4" s="532"/>
      <c r="S4" s="533"/>
    </row>
    <row r="5" spans="1:19" s="362" customFormat="1" ht="18.5">
      <c r="A5" s="519"/>
      <c r="B5" s="519"/>
      <c r="C5" s="519"/>
      <c r="D5" s="519"/>
      <c r="E5" s="519"/>
      <c r="F5" s="360"/>
      <c r="G5" s="363"/>
      <c r="H5" s="517" t="str">
        <f>'[20]M-COVER PAGE'!D5</f>
        <v>CONCEPT</v>
      </c>
      <c r="I5" s="518"/>
      <c r="J5" s="504" t="str">
        <f>'[20]M-COVER PAGE'!F5</f>
        <v>BIG TECH RUNNER</v>
      </c>
      <c r="K5" s="505"/>
      <c r="L5" s="506"/>
      <c r="M5" s="507" t="str">
        <f>'[20]M-COVER PAGE'!I5</f>
        <v>Sample due date</v>
      </c>
      <c r="N5" s="508"/>
      <c r="O5" s="509">
        <f>'[20]M-COVER PAGE'!K5</f>
        <v>0</v>
      </c>
      <c r="P5" s="509"/>
      <c r="Q5" s="510"/>
      <c r="R5" s="532"/>
      <c r="S5" s="533"/>
    </row>
    <row r="6" spans="1:19" s="362" customFormat="1" ht="18.5">
      <c r="A6" s="519"/>
      <c r="B6" s="519"/>
      <c r="C6" s="519"/>
      <c r="D6" s="519"/>
      <c r="E6" s="519"/>
      <c r="F6" s="360"/>
      <c r="G6" s="361"/>
      <c r="H6" s="511" t="str">
        <f>'[20]M-COVER PAGE'!D6</f>
        <v>Date created</v>
      </c>
      <c r="I6" s="508"/>
      <c r="J6" s="512">
        <f>'[20]M-COVER PAGE'!F6</f>
        <v>45367</v>
      </c>
      <c r="K6" s="513"/>
      <c r="L6" s="514"/>
      <c r="M6" s="507" t="str">
        <f>'[20]M-COVER PAGE'!I6</f>
        <v>Reference style</v>
      </c>
      <c r="N6" s="508"/>
      <c r="O6" s="515" t="str">
        <f>'[20]M-COVER PAGE'!K6</f>
        <v>REF HEELSLIDE BLOCK</v>
      </c>
      <c r="P6" s="515"/>
      <c r="Q6" s="516"/>
      <c r="R6" s="534"/>
      <c r="S6" s="535"/>
    </row>
    <row r="7" spans="1:19" s="362" customFormat="1" ht="19" thickBot="1">
      <c r="A7" s="519"/>
      <c r="B7" s="519"/>
      <c r="C7" s="519"/>
      <c r="D7" s="519"/>
      <c r="E7" s="519"/>
      <c r="F7" s="360"/>
      <c r="G7" s="361"/>
      <c r="H7" s="495" t="str">
        <f>'[20]M-COVER PAGE'!D7</f>
        <v>Date revised</v>
      </c>
      <c r="I7" s="496"/>
      <c r="J7" s="497">
        <f>'[20]M-COVER PAGE'!F7</f>
        <v>45426</v>
      </c>
      <c r="K7" s="498"/>
      <c r="L7" s="499"/>
      <c r="M7" s="500" t="str">
        <f>'[20]M-COVER PAGE'!I7</f>
        <v>STATUS</v>
      </c>
      <c r="N7" s="496"/>
      <c r="O7" s="501" t="str">
        <f>'[20]M-COVER PAGE'!K7</f>
        <v>SUBMIT PROTO</v>
      </c>
      <c r="P7" s="501"/>
      <c r="Q7" s="502"/>
      <c r="R7" s="536"/>
      <c r="S7" s="537"/>
    </row>
    <row r="8" spans="1:19" ht="9" customHeight="1">
      <c r="A8" s="503"/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</row>
    <row r="9" spans="1:19" ht="24" thickBot="1">
      <c r="A9" s="480"/>
      <c r="B9" s="480"/>
      <c r="C9" s="480"/>
      <c r="D9" s="480"/>
      <c r="E9" s="480"/>
      <c r="F9" s="364"/>
      <c r="G9" s="481" t="s">
        <v>243</v>
      </c>
      <c r="H9" s="481"/>
      <c r="I9" s="481"/>
      <c r="J9" s="481"/>
      <c r="K9" s="481"/>
      <c r="L9" s="481"/>
      <c r="M9" s="481"/>
      <c r="N9" s="481"/>
      <c r="O9" s="481"/>
      <c r="P9" s="481"/>
      <c r="Q9" s="481"/>
      <c r="R9" s="481"/>
      <c r="S9" s="481"/>
    </row>
    <row r="10" spans="1:19" s="369" customFormat="1">
      <c r="A10" s="482" t="s">
        <v>244</v>
      </c>
      <c r="B10" s="483"/>
      <c r="C10" s="488" t="s">
        <v>245</v>
      </c>
      <c r="D10" s="365"/>
      <c r="E10" s="488" t="s">
        <v>246</v>
      </c>
      <c r="F10" s="366"/>
      <c r="G10" s="367">
        <v>45334</v>
      </c>
      <c r="H10" s="367">
        <v>45334</v>
      </c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8"/>
    </row>
    <row r="11" spans="1:19" ht="15.4" customHeight="1">
      <c r="A11" s="484"/>
      <c r="B11" s="485"/>
      <c r="C11" s="489"/>
      <c r="D11" s="370"/>
      <c r="E11" s="489"/>
      <c r="F11" s="371" t="s">
        <v>247</v>
      </c>
      <c r="G11" s="478" t="s">
        <v>320</v>
      </c>
      <c r="H11" s="478" t="s">
        <v>321</v>
      </c>
      <c r="I11" s="478" t="s">
        <v>322</v>
      </c>
      <c r="J11" s="478" t="s">
        <v>323</v>
      </c>
      <c r="K11" s="478" t="s">
        <v>324</v>
      </c>
      <c r="L11" s="478" t="s">
        <v>248</v>
      </c>
      <c r="M11" s="478" t="s">
        <v>249</v>
      </c>
      <c r="N11" s="478" t="s">
        <v>250</v>
      </c>
      <c r="O11" s="478" t="s">
        <v>251</v>
      </c>
      <c r="P11" s="478" t="s">
        <v>252</v>
      </c>
      <c r="Q11" s="478" t="s">
        <v>253</v>
      </c>
      <c r="R11" s="491" t="s">
        <v>254</v>
      </c>
      <c r="S11" s="493" t="s">
        <v>255</v>
      </c>
    </row>
    <row r="12" spans="1:19">
      <c r="A12" s="486"/>
      <c r="B12" s="487"/>
      <c r="C12" s="490"/>
      <c r="D12" s="372"/>
      <c r="E12" s="490"/>
      <c r="F12" s="373" t="s">
        <v>256</v>
      </c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92"/>
      <c r="S12" s="494"/>
    </row>
    <row r="13" spans="1:19" s="379" customFormat="1" ht="21">
      <c r="A13" s="374"/>
      <c r="B13" s="375" t="s">
        <v>257</v>
      </c>
      <c r="C13" s="376" t="s">
        <v>258</v>
      </c>
      <c r="D13" s="376" t="s">
        <v>259</v>
      </c>
      <c r="E13" s="376" t="s">
        <v>260</v>
      </c>
      <c r="F13" s="377">
        <v>0.625</v>
      </c>
      <c r="G13" s="378">
        <v>29</v>
      </c>
      <c r="H13" s="393">
        <v>28.5</v>
      </c>
      <c r="I13" s="378"/>
      <c r="J13" s="378"/>
      <c r="K13" s="378"/>
      <c r="L13" s="378"/>
      <c r="M13" s="378"/>
      <c r="N13" s="378"/>
      <c r="O13" s="378"/>
      <c r="P13" s="378"/>
      <c r="Q13" s="378"/>
      <c r="R13" s="378"/>
      <c r="S13" s="385"/>
    </row>
    <row r="14" spans="1:19" s="379" customFormat="1" ht="21">
      <c r="A14" s="380"/>
      <c r="B14" s="375" t="s">
        <v>261</v>
      </c>
      <c r="C14" s="376" t="s">
        <v>262</v>
      </c>
      <c r="D14" s="376" t="s">
        <v>263</v>
      </c>
      <c r="E14" s="376" t="s">
        <v>264</v>
      </c>
      <c r="F14" s="377">
        <v>0.75</v>
      </c>
      <c r="G14" s="378">
        <v>44</v>
      </c>
      <c r="H14" s="393">
        <v>43</v>
      </c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85"/>
    </row>
    <row r="15" spans="1:19" s="379" customFormat="1" ht="21">
      <c r="A15" s="380"/>
      <c r="B15" s="375" t="s">
        <v>265</v>
      </c>
      <c r="C15" s="376"/>
      <c r="D15" s="376" t="s">
        <v>266</v>
      </c>
      <c r="E15" s="376" t="s">
        <v>267</v>
      </c>
      <c r="F15" s="377">
        <v>0.75</v>
      </c>
      <c r="G15" s="378">
        <v>44</v>
      </c>
      <c r="H15" s="393">
        <v>43</v>
      </c>
      <c r="I15" s="378"/>
      <c r="J15" s="378"/>
      <c r="K15" s="378"/>
      <c r="L15" s="378"/>
      <c r="M15" s="378"/>
      <c r="N15" s="378"/>
      <c r="O15" s="378"/>
      <c r="P15" s="378"/>
      <c r="Q15" s="378"/>
      <c r="R15" s="378"/>
      <c r="S15" s="385"/>
    </row>
    <row r="16" spans="1:19" s="379" customFormat="1" ht="21">
      <c r="A16" s="380"/>
      <c r="B16" s="375" t="s">
        <v>268</v>
      </c>
      <c r="C16" s="376"/>
      <c r="D16" s="376" t="s">
        <v>217</v>
      </c>
      <c r="E16" s="376" t="s">
        <v>269</v>
      </c>
      <c r="F16" s="377">
        <v>0.125</v>
      </c>
      <c r="G16" s="378">
        <v>0.75</v>
      </c>
      <c r="H16" s="393">
        <v>0.75</v>
      </c>
      <c r="I16" s="378"/>
      <c r="J16" s="378"/>
      <c r="K16" s="378"/>
      <c r="L16" s="378"/>
      <c r="M16" s="378"/>
      <c r="N16" s="378"/>
      <c r="O16" s="378"/>
      <c r="P16" s="378"/>
      <c r="Q16" s="378"/>
      <c r="R16" s="378"/>
      <c r="S16" s="385"/>
    </row>
    <row r="17" spans="1:19" s="379" customFormat="1" ht="21">
      <c r="A17" s="380"/>
      <c r="B17" s="375" t="s">
        <v>312</v>
      </c>
      <c r="C17" s="376"/>
      <c r="D17" s="376" t="s">
        <v>210</v>
      </c>
      <c r="E17" s="376" t="s">
        <v>270</v>
      </c>
      <c r="F17" s="377">
        <v>0.375</v>
      </c>
      <c r="G17" s="378">
        <v>18.75</v>
      </c>
      <c r="H17" s="393">
        <v>18.75</v>
      </c>
      <c r="I17" s="378"/>
      <c r="J17" s="378"/>
      <c r="K17" s="378"/>
      <c r="L17" s="378"/>
      <c r="M17" s="378"/>
      <c r="N17" s="378"/>
      <c r="O17" s="378"/>
      <c r="P17" s="378"/>
      <c r="Q17" s="378"/>
      <c r="R17" s="378"/>
      <c r="S17" s="385"/>
    </row>
    <row r="18" spans="1:19" s="379" customFormat="1" ht="21">
      <c r="A18" s="380"/>
      <c r="B18" s="375" t="s">
        <v>313</v>
      </c>
      <c r="C18" s="376" t="s">
        <v>271</v>
      </c>
      <c r="D18" s="376" t="s">
        <v>272</v>
      </c>
      <c r="E18" s="376" t="s">
        <v>273</v>
      </c>
      <c r="F18" s="377">
        <v>0.375</v>
      </c>
      <c r="G18" s="378">
        <v>16.75</v>
      </c>
      <c r="H18" s="393">
        <v>16.75</v>
      </c>
      <c r="I18" s="378"/>
      <c r="J18" s="378"/>
      <c r="K18" s="378"/>
      <c r="L18" s="378"/>
      <c r="M18" s="378"/>
      <c r="N18" s="378"/>
      <c r="O18" s="378"/>
      <c r="P18" s="378"/>
      <c r="Q18" s="378"/>
      <c r="R18" s="378"/>
      <c r="S18" s="385"/>
    </row>
    <row r="19" spans="1:19" s="379" customFormat="1" ht="21">
      <c r="A19" s="380"/>
      <c r="B19" s="375" t="s">
        <v>314</v>
      </c>
      <c r="C19" s="376" t="s">
        <v>271</v>
      </c>
      <c r="D19" s="376" t="s">
        <v>274</v>
      </c>
      <c r="E19" s="376" t="s">
        <v>275</v>
      </c>
      <c r="F19" s="377">
        <v>0.375</v>
      </c>
      <c r="G19" s="378">
        <v>17.5</v>
      </c>
      <c r="H19" s="393">
        <v>17.75</v>
      </c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85"/>
    </row>
    <row r="20" spans="1:19" s="379" customFormat="1" ht="21">
      <c r="A20" s="380"/>
      <c r="B20" s="375" t="s">
        <v>276</v>
      </c>
      <c r="C20" s="376"/>
      <c r="D20" s="376" t="s">
        <v>277</v>
      </c>
      <c r="E20" s="376" t="s">
        <v>278</v>
      </c>
      <c r="F20" s="377">
        <v>0.125</v>
      </c>
      <c r="G20" s="378">
        <v>0.75</v>
      </c>
      <c r="H20" s="393">
        <v>0.5</v>
      </c>
      <c r="I20" s="378"/>
      <c r="J20" s="378"/>
      <c r="K20" s="378"/>
      <c r="L20" s="378"/>
      <c r="M20" s="378"/>
      <c r="N20" s="378"/>
      <c r="O20" s="378"/>
      <c r="P20" s="378"/>
      <c r="Q20" s="378"/>
      <c r="R20" s="378"/>
      <c r="S20" s="385"/>
    </row>
    <row r="21" spans="1:19" s="379" customFormat="1" ht="21">
      <c r="A21" s="380"/>
      <c r="B21" s="375" t="s">
        <v>279</v>
      </c>
      <c r="C21" s="376"/>
      <c r="D21" s="376" t="s">
        <v>280</v>
      </c>
      <c r="E21" s="376" t="s">
        <v>281</v>
      </c>
      <c r="F21" s="377">
        <v>0.25</v>
      </c>
      <c r="G21" s="378">
        <v>2.25</v>
      </c>
      <c r="H21" s="394">
        <v>2</v>
      </c>
      <c r="I21" s="378"/>
      <c r="J21" s="378"/>
      <c r="K21" s="378"/>
      <c r="L21" s="378"/>
      <c r="M21" s="378"/>
      <c r="N21" s="378"/>
      <c r="O21" s="378"/>
      <c r="P21" s="378"/>
      <c r="Q21" s="378"/>
      <c r="R21" s="378"/>
      <c r="S21" s="385"/>
    </row>
    <row r="22" spans="1:19" s="379" customFormat="1" ht="21">
      <c r="A22" s="380"/>
      <c r="B22" s="375" t="s">
        <v>315</v>
      </c>
      <c r="C22" s="376" t="s">
        <v>282</v>
      </c>
      <c r="D22" s="376" t="s">
        <v>115</v>
      </c>
      <c r="E22" s="376" t="s">
        <v>283</v>
      </c>
      <c r="F22" s="377">
        <v>0.375</v>
      </c>
      <c r="G22" s="378">
        <v>18.5</v>
      </c>
      <c r="H22" s="393">
        <v>18.75</v>
      </c>
      <c r="I22" s="378"/>
      <c r="J22" s="378"/>
      <c r="K22" s="378"/>
      <c r="L22" s="378"/>
      <c r="M22" s="378"/>
      <c r="N22" s="378"/>
      <c r="O22" s="378"/>
      <c r="P22" s="378"/>
      <c r="Q22" s="378"/>
      <c r="R22" s="378"/>
      <c r="S22" s="385"/>
    </row>
    <row r="23" spans="1:19" s="379" customFormat="1" ht="21">
      <c r="A23" s="380"/>
      <c r="B23" s="375" t="s">
        <v>284</v>
      </c>
      <c r="C23" s="376" t="s">
        <v>285</v>
      </c>
      <c r="D23" s="376" t="s">
        <v>114</v>
      </c>
      <c r="E23" s="381" t="s">
        <v>286</v>
      </c>
      <c r="F23" s="377">
        <v>0.375</v>
      </c>
      <c r="G23" s="378">
        <v>9.25</v>
      </c>
      <c r="H23" s="393">
        <v>9.25</v>
      </c>
      <c r="I23" s="378"/>
      <c r="J23" s="378"/>
      <c r="K23" s="378"/>
      <c r="L23" s="378"/>
      <c r="M23" s="378"/>
      <c r="N23" s="378"/>
      <c r="O23" s="378"/>
      <c r="P23" s="378"/>
      <c r="Q23" s="378"/>
      <c r="R23" s="378"/>
      <c r="S23" s="385"/>
    </row>
    <row r="24" spans="1:19" s="379" customFormat="1" ht="21">
      <c r="A24" s="380"/>
      <c r="B24" s="375" t="s">
        <v>287</v>
      </c>
      <c r="C24" s="376" t="s">
        <v>262</v>
      </c>
      <c r="D24" s="376" t="s">
        <v>288</v>
      </c>
      <c r="E24" s="381" t="s">
        <v>289</v>
      </c>
      <c r="F24" s="377">
        <v>0.5</v>
      </c>
      <c r="G24" s="378">
        <v>16</v>
      </c>
      <c r="H24" s="393">
        <v>16</v>
      </c>
      <c r="I24" s="378"/>
      <c r="J24" s="378"/>
      <c r="K24" s="378"/>
      <c r="L24" s="378"/>
      <c r="M24" s="378"/>
      <c r="N24" s="378"/>
      <c r="O24" s="378"/>
      <c r="P24" s="378"/>
      <c r="Q24" s="378"/>
      <c r="R24" s="378"/>
      <c r="S24" s="385"/>
    </row>
    <row r="25" spans="1:19" s="379" customFormat="1" ht="21">
      <c r="A25" s="380"/>
      <c r="B25" s="382" t="s">
        <v>316</v>
      </c>
      <c r="C25" s="376" t="s">
        <v>290</v>
      </c>
      <c r="D25" s="376" t="s">
        <v>291</v>
      </c>
      <c r="E25" s="381" t="s">
        <v>292</v>
      </c>
      <c r="F25" s="377">
        <v>0.5</v>
      </c>
      <c r="G25" s="378">
        <v>14.75</v>
      </c>
      <c r="H25" s="393">
        <v>14.75</v>
      </c>
      <c r="I25" s="378"/>
      <c r="J25" s="378"/>
      <c r="K25" s="378"/>
      <c r="L25" s="378"/>
      <c r="M25" s="378"/>
      <c r="N25" s="378"/>
      <c r="O25" s="378"/>
      <c r="P25" s="378"/>
      <c r="Q25" s="378"/>
      <c r="R25" s="378"/>
      <c r="S25" s="385"/>
    </row>
    <row r="26" spans="1:19" s="379" customFormat="1" ht="21">
      <c r="A26" s="380"/>
      <c r="B26" s="375" t="s">
        <v>293</v>
      </c>
      <c r="C26" s="376"/>
      <c r="D26" s="376" t="s">
        <v>294</v>
      </c>
      <c r="E26" s="381" t="s">
        <v>295</v>
      </c>
      <c r="F26" s="377">
        <v>0.125</v>
      </c>
      <c r="G26" s="378">
        <v>0.75</v>
      </c>
      <c r="H26" s="393">
        <v>0.75</v>
      </c>
      <c r="I26" s="378"/>
      <c r="J26" s="378"/>
      <c r="K26" s="378"/>
      <c r="L26" s="378"/>
      <c r="M26" s="378"/>
      <c r="N26" s="378"/>
      <c r="O26" s="378"/>
      <c r="P26" s="378"/>
      <c r="Q26" s="378"/>
      <c r="R26" s="378"/>
      <c r="S26" s="385"/>
    </row>
    <row r="27" spans="1:19" s="379" customFormat="1" ht="21">
      <c r="A27" s="380"/>
      <c r="B27" s="375" t="s">
        <v>296</v>
      </c>
      <c r="C27" s="376" t="s">
        <v>297</v>
      </c>
      <c r="D27" s="376" t="s">
        <v>298</v>
      </c>
      <c r="E27" s="381" t="s">
        <v>299</v>
      </c>
      <c r="F27" s="377">
        <v>0.25</v>
      </c>
      <c r="G27" s="378">
        <v>7</v>
      </c>
      <c r="H27" s="393">
        <v>7.625</v>
      </c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85"/>
    </row>
    <row r="28" spans="1:19" s="379" customFormat="1" ht="21">
      <c r="A28" s="380"/>
      <c r="B28" s="375" t="s">
        <v>300</v>
      </c>
      <c r="C28" s="376" t="s">
        <v>301</v>
      </c>
      <c r="D28" s="376" t="s">
        <v>224</v>
      </c>
      <c r="E28" s="381" t="s">
        <v>302</v>
      </c>
      <c r="F28" s="377">
        <v>0.25</v>
      </c>
      <c r="G28" s="378">
        <v>4.125</v>
      </c>
      <c r="H28" s="393">
        <v>4.5</v>
      </c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85"/>
    </row>
    <row r="29" spans="1:19" s="379" customFormat="1" ht="21">
      <c r="A29" s="380"/>
      <c r="B29" s="375" t="s">
        <v>303</v>
      </c>
      <c r="C29" s="376" t="s">
        <v>301</v>
      </c>
      <c r="D29" s="376" t="s">
        <v>225</v>
      </c>
      <c r="E29" s="381" t="s">
        <v>304</v>
      </c>
      <c r="F29" s="377">
        <v>0.125</v>
      </c>
      <c r="G29" s="378">
        <v>1.125</v>
      </c>
      <c r="H29" s="393">
        <v>1.25</v>
      </c>
      <c r="I29" s="378"/>
      <c r="J29" s="378"/>
      <c r="K29" s="378"/>
      <c r="L29" s="378"/>
      <c r="M29" s="378"/>
      <c r="N29" s="378"/>
      <c r="O29" s="378"/>
      <c r="P29" s="378"/>
      <c r="Q29" s="378"/>
      <c r="R29" s="378"/>
      <c r="S29" s="385"/>
    </row>
    <row r="30" spans="1:19" s="379" customFormat="1" ht="21">
      <c r="A30" s="380"/>
      <c r="B30" s="375" t="s">
        <v>305</v>
      </c>
      <c r="C30" s="376"/>
      <c r="D30" s="376" t="s">
        <v>111</v>
      </c>
      <c r="E30" s="381" t="s">
        <v>306</v>
      </c>
      <c r="F30" s="377">
        <v>0.125</v>
      </c>
      <c r="G30" s="378">
        <v>0.625</v>
      </c>
      <c r="H30" s="393">
        <v>0.75</v>
      </c>
      <c r="I30" s="378"/>
      <c r="J30" s="378"/>
      <c r="K30" s="378"/>
      <c r="L30" s="378"/>
      <c r="M30" s="378"/>
      <c r="N30" s="378"/>
      <c r="O30" s="378"/>
      <c r="P30" s="378"/>
      <c r="Q30" s="378"/>
      <c r="R30" s="378"/>
      <c r="S30" s="385"/>
    </row>
    <row r="31" spans="1:19" s="379" customFormat="1" ht="21">
      <c r="A31" s="380"/>
      <c r="B31" s="375" t="s">
        <v>307</v>
      </c>
      <c r="C31" s="376"/>
      <c r="D31" s="376" t="s">
        <v>135</v>
      </c>
      <c r="E31" s="381" t="s">
        <v>308</v>
      </c>
      <c r="F31" s="383">
        <v>6.25E-2</v>
      </c>
      <c r="G31" s="378">
        <v>0.375</v>
      </c>
      <c r="H31" s="393">
        <v>0.375</v>
      </c>
      <c r="I31" s="378"/>
      <c r="J31" s="378"/>
      <c r="K31" s="378"/>
      <c r="L31" s="378"/>
      <c r="M31" s="378"/>
      <c r="N31" s="378"/>
      <c r="O31" s="378"/>
      <c r="P31" s="378"/>
      <c r="Q31" s="378"/>
      <c r="R31" s="378"/>
      <c r="S31" s="385"/>
    </row>
    <row r="32" spans="1:19" s="379" customFormat="1" ht="21">
      <c r="A32" s="380"/>
      <c r="B32" s="375" t="s">
        <v>309</v>
      </c>
      <c r="C32" s="376" t="s">
        <v>310</v>
      </c>
      <c r="D32" s="376" t="s">
        <v>325</v>
      </c>
      <c r="E32" s="384" t="s">
        <v>311</v>
      </c>
      <c r="F32" s="377">
        <v>0.25</v>
      </c>
      <c r="G32" s="378"/>
      <c r="H32" s="393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85"/>
    </row>
    <row r="33" spans="1:19" s="379" customFormat="1" ht="21">
      <c r="A33" s="380"/>
      <c r="B33" s="375" t="s">
        <v>309</v>
      </c>
      <c r="C33" s="376" t="s">
        <v>326</v>
      </c>
      <c r="D33" s="376" t="s">
        <v>327</v>
      </c>
      <c r="E33" s="384"/>
      <c r="F33" s="377">
        <v>0.375</v>
      </c>
      <c r="G33" s="378"/>
      <c r="H33" s="393"/>
      <c r="I33" s="378"/>
      <c r="J33" s="378"/>
      <c r="K33" s="378"/>
      <c r="L33" s="378"/>
      <c r="M33" s="378"/>
      <c r="N33" s="378"/>
      <c r="O33" s="378"/>
      <c r="P33" s="378"/>
      <c r="Q33" s="378"/>
      <c r="R33" s="378"/>
      <c r="S33" s="385"/>
    </row>
    <row r="34" spans="1:19" s="379" customFormat="1" ht="21">
      <c r="A34" s="380"/>
      <c r="B34" s="375" t="s">
        <v>328</v>
      </c>
      <c r="C34" s="376" t="s">
        <v>329</v>
      </c>
      <c r="D34" s="376" t="s">
        <v>330</v>
      </c>
      <c r="E34" s="384" t="s">
        <v>331</v>
      </c>
      <c r="F34" s="377">
        <v>0.25</v>
      </c>
      <c r="G34" s="378"/>
      <c r="H34" s="393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85"/>
    </row>
    <row r="35" spans="1:19" s="379" customFormat="1" ht="21.5" thickBot="1">
      <c r="A35" s="386"/>
      <c r="B35" s="387"/>
      <c r="C35" s="388"/>
      <c r="D35" s="388"/>
      <c r="E35" s="389"/>
      <c r="F35" s="390"/>
      <c r="G35" s="391"/>
      <c r="H35" s="395"/>
      <c r="I35" s="391"/>
      <c r="J35" s="391"/>
      <c r="K35" s="391"/>
      <c r="L35" s="391"/>
      <c r="M35" s="391"/>
      <c r="N35" s="391"/>
      <c r="O35" s="391"/>
      <c r="P35" s="391"/>
      <c r="Q35" s="391"/>
      <c r="R35" s="391"/>
      <c r="S35" s="392"/>
    </row>
  </sheetData>
  <mergeCells count="46">
    <mergeCell ref="A1:S1"/>
    <mergeCell ref="A2:E7"/>
    <mergeCell ref="H2:I2"/>
    <mergeCell ref="J2:L2"/>
    <mergeCell ref="M2:N2"/>
    <mergeCell ref="O2:Q2"/>
    <mergeCell ref="R2:S7"/>
    <mergeCell ref="H3:I3"/>
    <mergeCell ref="J3:L3"/>
    <mergeCell ref="M3:N3"/>
    <mergeCell ref="O3:Q3"/>
    <mergeCell ref="H4:I4"/>
    <mergeCell ref="O7:Q7"/>
    <mergeCell ref="A8:S8"/>
    <mergeCell ref="J4:L4"/>
    <mergeCell ref="M4:N4"/>
    <mergeCell ref="O4:Q4"/>
    <mergeCell ref="H6:I6"/>
    <mergeCell ref="J6:L6"/>
    <mergeCell ref="M6:N6"/>
    <mergeCell ref="O6:Q6"/>
    <mergeCell ref="H5:I5"/>
    <mergeCell ref="J5:L5"/>
    <mergeCell ref="M5:N5"/>
    <mergeCell ref="O5:Q5"/>
    <mergeCell ref="M11:M12"/>
    <mergeCell ref="N11:N12"/>
    <mergeCell ref="H7:I7"/>
    <mergeCell ref="J7:L7"/>
    <mergeCell ref="M7:N7"/>
    <mergeCell ref="O11:O12"/>
    <mergeCell ref="P11:P12"/>
    <mergeCell ref="A9:E9"/>
    <mergeCell ref="G9:S9"/>
    <mergeCell ref="A10:B12"/>
    <mergeCell ref="C10:C12"/>
    <mergeCell ref="E10:E12"/>
    <mergeCell ref="G11:G12"/>
    <mergeCell ref="H11:H12"/>
    <mergeCell ref="I11:I12"/>
    <mergeCell ref="J11:J12"/>
    <mergeCell ref="Q11:Q12"/>
    <mergeCell ref="R11:R12"/>
    <mergeCell ref="S11:S12"/>
    <mergeCell ref="K11:K12"/>
    <mergeCell ref="L11:L12"/>
  </mergeCells>
  <printOptions horizontalCentered="1" verticalCentered="1"/>
  <pageMargins left="0.25" right="0.25" top="0.75" bottom="0.75" header="0.3" footer="0.3"/>
  <pageSetup scale="40" fitToHeight="2" orientation="landscape" r:id="rId1"/>
  <headerFooter>
    <oddHeader>&amp;LTOP _ LS</oddHeader>
    <oddFooter>&amp;L&amp;F&amp;C&amp;A&amp;R&amp;D&amp;T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1796875" defaultRowHeight="16.5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1796875" style="76" customWidth="1"/>
    <col min="6" max="6" width="18" style="76" customWidth="1"/>
    <col min="7" max="7" width="17.81640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81640625" style="76" customWidth="1"/>
    <col min="13" max="13" width="14.1796875" style="76" customWidth="1"/>
    <col min="14" max="15" width="13.453125" style="76" customWidth="1"/>
    <col min="16" max="16" width="20.81640625" style="76" customWidth="1"/>
    <col min="17" max="17" width="15" style="76" bestFit="1" customWidth="1"/>
    <col min="18" max="21" width="11.1796875" style="76" bestFit="1" customWidth="1"/>
    <col min="22" max="22" width="9.1796875" style="76" bestFit="1" customWidth="1"/>
    <col min="23" max="23" width="16.453125" style="76" bestFit="1" customWidth="1"/>
    <col min="24" max="16384" width="9.1796875" style="76"/>
  </cols>
  <sheetData>
    <row r="1" spans="1:16" s="4" customFormat="1" ht="29.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45" t="s">
        <v>0</v>
      </c>
      <c r="N1" s="445" t="s">
        <v>0</v>
      </c>
      <c r="O1" s="561" t="s">
        <v>1</v>
      </c>
      <c r="P1" s="561"/>
    </row>
    <row r="2" spans="1:16" s="4" customFormat="1" ht="29.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45" t="s">
        <v>2</v>
      </c>
      <c r="N2" s="445" t="s">
        <v>2</v>
      </c>
      <c r="O2" s="562" t="s">
        <v>3</v>
      </c>
      <c r="P2" s="562"/>
    </row>
    <row r="3" spans="1:16" s="4" customFormat="1" ht="29.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45" t="s">
        <v>4</v>
      </c>
      <c r="N3" s="445" t="s">
        <v>4</v>
      </c>
      <c r="O3" s="563" t="s">
        <v>5</v>
      </c>
      <c r="P3" s="561"/>
    </row>
    <row r="4" spans="1:16" s="5" customFormat="1" ht="39.65" customHeight="1" thickBot="1">
      <c r="B4" s="6" t="s">
        <v>116</v>
      </c>
      <c r="G4" s="7"/>
    </row>
    <row r="5" spans="1:16" s="5" customFormat="1" ht="38.15" customHeight="1">
      <c r="B5" s="8" t="s">
        <v>7</v>
      </c>
      <c r="C5" s="8"/>
      <c r="D5" s="6"/>
      <c r="F5" s="9"/>
      <c r="G5" s="577" t="s">
        <v>117</v>
      </c>
      <c r="H5" s="578"/>
      <c r="I5" s="578"/>
      <c r="J5" s="578"/>
      <c r="K5" s="578"/>
      <c r="L5" s="579"/>
    </row>
    <row r="6" spans="1:16" s="10" customFormat="1" ht="38.15" customHeight="1">
      <c r="B6" s="11" t="s">
        <v>8</v>
      </c>
      <c r="C6" s="11"/>
      <c r="D6" s="12" t="s">
        <v>118</v>
      </c>
      <c r="E6" s="145"/>
      <c r="F6" s="11"/>
      <c r="G6" s="580"/>
      <c r="H6" s="581"/>
      <c r="I6" s="581"/>
      <c r="J6" s="581"/>
      <c r="K6" s="581"/>
      <c r="L6" s="582"/>
      <c r="M6" s="13"/>
      <c r="N6" s="13"/>
      <c r="O6" s="13"/>
      <c r="P6" s="13"/>
    </row>
    <row r="7" spans="1:16" s="10" customFormat="1" ht="38.15" customHeight="1">
      <c r="B7" s="11" t="s">
        <v>9</v>
      </c>
      <c r="C7" s="11"/>
      <c r="D7" s="12" t="s">
        <v>119</v>
      </c>
      <c r="E7" s="12"/>
      <c r="F7" s="11"/>
      <c r="G7" s="580"/>
      <c r="H7" s="581"/>
      <c r="I7" s="581"/>
      <c r="J7" s="581"/>
      <c r="K7" s="581"/>
      <c r="L7" s="582"/>
      <c r="M7" s="13"/>
      <c r="N7" s="13"/>
      <c r="O7" s="13"/>
      <c r="P7" s="13"/>
    </row>
    <row r="8" spans="1:16" s="10" customFormat="1" ht="38.15" customHeight="1" thickBot="1">
      <c r="B8" s="11" t="s">
        <v>10</v>
      </c>
      <c r="C8" s="11"/>
      <c r="D8" s="180" t="s">
        <v>120</v>
      </c>
      <c r="E8" s="153"/>
      <c r="F8" s="153"/>
      <c r="G8" s="583"/>
      <c r="H8" s="584"/>
      <c r="I8" s="584"/>
      <c r="J8" s="584"/>
      <c r="K8" s="584"/>
      <c r="L8" s="585"/>
      <c r="M8" s="13"/>
      <c r="N8" s="13"/>
      <c r="O8" s="13"/>
      <c r="P8" s="13"/>
    </row>
    <row r="9" spans="1:16" s="14" customFormat="1" ht="39">
      <c r="B9" s="15" t="s">
        <v>11</v>
      </c>
      <c r="C9" s="15"/>
      <c r="D9" s="166" t="s">
        <v>121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32.5">
      <c r="B10" s="19" t="s">
        <v>12</v>
      </c>
      <c r="C10" s="19"/>
      <c r="D10" s="20" t="s">
        <v>122</v>
      </c>
      <c r="E10" s="20"/>
      <c r="F10" s="20"/>
      <c r="G10" s="21"/>
      <c r="H10" s="20"/>
      <c r="I10" s="22"/>
      <c r="J10" s="22" t="s">
        <v>13</v>
      </c>
      <c r="K10" s="22"/>
      <c r="L10" s="22" t="s">
        <v>123</v>
      </c>
      <c r="M10" s="23"/>
      <c r="N10" s="23"/>
      <c r="O10" s="23"/>
      <c r="P10" s="23"/>
    </row>
    <row r="11" spans="1:16" s="14" customFormat="1" ht="60.65" customHeight="1">
      <c r="B11" s="22" t="s">
        <v>14</v>
      </c>
      <c r="C11" s="22"/>
      <c r="D11" s="154"/>
      <c r="E11" s="155"/>
      <c r="F11" s="155"/>
      <c r="G11" s="24"/>
      <c r="H11" s="25"/>
      <c r="I11" s="22"/>
      <c r="J11" s="22" t="s">
        <v>15</v>
      </c>
      <c r="K11" s="22"/>
      <c r="L11" s="586" t="s">
        <v>124</v>
      </c>
      <c r="M11" s="586"/>
      <c r="N11" s="586"/>
      <c r="O11" s="586"/>
      <c r="P11" s="586"/>
    </row>
    <row r="12" spans="1:16" s="14" customFormat="1" ht="32.5">
      <c r="B12" s="22" t="s">
        <v>16</v>
      </c>
      <c r="C12" s="22"/>
      <c r="D12" s="26"/>
      <c r="E12" s="22"/>
      <c r="F12" s="22"/>
      <c r="G12" s="27"/>
      <c r="H12" s="28"/>
      <c r="I12" s="22"/>
      <c r="J12" s="203" t="s">
        <v>17</v>
      </c>
      <c r="L12" s="22" t="s">
        <v>125</v>
      </c>
      <c r="M12" s="22"/>
      <c r="N12" s="28"/>
      <c r="O12" s="28"/>
      <c r="P12" s="23"/>
    </row>
    <row r="13" spans="1:16" s="14" customFormat="1" ht="32.5">
      <c r="B13" s="574"/>
      <c r="C13" s="574"/>
      <c r="D13" s="574"/>
      <c r="E13" s="574"/>
      <c r="F13" s="574"/>
      <c r="G13" s="27"/>
      <c r="H13" s="28"/>
      <c r="I13" s="22"/>
      <c r="J13" s="22" t="s">
        <v>19</v>
      </c>
      <c r="K13" s="22"/>
      <c r="L13" s="22" t="s">
        <v>126</v>
      </c>
      <c r="M13" s="28"/>
      <c r="N13" s="23"/>
      <c r="O13" s="23"/>
      <c r="P13" s="28"/>
    </row>
    <row r="14" spans="1:16" s="14" customFormat="1" ht="32.5">
      <c r="B14" s="22" t="s">
        <v>20</v>
      </c>
      <c r="C14" s="22"/>
      <c r="D14" s="22" t="s">
        <v>21</v>
      </c>
      <c r="E14" s="22"/>
      <c r="F14" s="22"/>
      <c r="G14" s="29"/>
      <c r="H14" s="22"/>
      <c r="I14" s="22"/>
      <c r="J14" s="22" t="s">
        <v>22</v>
      </c>
      <c r="K14" s="22"/>
      <c r="L14" s="23" t="s">
        <v>127</v>
      </c>
      <c r="M14" s="23"/>
      <c r="N14" s="23"/>
      <c r="O14" s="23"/>
      <c r="P14" s="23"/>
    </row>
    <row r="15" spans="1:16" s="14" customFormat="1" ht="21" customHeight="1">
      <c r="B15" s="30" t="s">
        <v>23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5" customHeight="1">
      <c r="B17" s="34"/>
      <c r="C17" s="137" t="s">
        <v>24</v>
      </c>
      <c r="D17" s="137" t="s">
        <v>25</v>
      </c>
      <c r="E17" s="35" t="s">
        <v>26</v>
      </c>
      <c r="F17" s="35"/>
      <c r="G17" s="35" t="s">
        <v>110</v>
      </c>
      <c r="H17" s="35" t="s">
        <v>27</v>
      </c>
      <c r="I17" s="35" t="s">
        <v>28</v>
      </c>
      <c r="J17" s="35" t="s">
        <v>29</v>
      </c>
      <c r="K17" s="35" t="s">
        <v>30</v>
      </c>
      <c r="L17" s="35" t="s">
        <v>31</v>
      </c>
      <c r="M17" s="35"/>
      <c r="N17" s="35"/>
      <c r="O17" s="35"/>
      <c r="P17" s="139" t="s">
        <v>33</v>
      </c>
    </row>
    <row r="18" spans="2:22" s="5" customFormat="1" ht="35.5" customHeight="1">
      <c r="B18" s="138" t="s">
        <v>34</v>
      </c>
      <c r="C18" s="36"/>
      <c r="D18" s="37" t="s">
        <v>128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9">
        <v>13</v>
      </c>
      <c r="R18" s="209">
        <v>77</v>
      </c>
      <c r="S18" s="209">
        <v>95</v>
      </c>
      <c r="T18" s="209">
        <v>68</v>
      </c>
      <c r="U18" s="209">
        <v>41</v>
      </c>
      <c r="V18" s="209">
        <v>6</v>
      </c>
    </row>
    <row r="19" spans="2:22" s="5" customFormat="1" ht="35.5" customHeight="1">
      <c r="B19" s="138" t="s">
        <v>36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5" customHeight="1">
      <c r="B20" s="141" t="s">
        <v>37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5" customHeight="1">
      <c r="B22" s="34"/>
      <c r="C22" s="137" t="s">
        <v>24</v>
      </c>
      <c r="D22" s="137" t="s">
        <v>25</v>
      </c>
      <c r="E22" s="35" t="s">
        <v>26</v>
      </c>
      <c r="F22" s="35"/>
      <c r="G22" s="35" t="s">
        <v>110</v>
      </c>
      <c r="H22" s="35" t="s">
        <v>27</v>
      </c>
      <c r="I22" s="35" t="s">
        <v>28</v>
      </c>
      <c r="J22" s="35" t="s">
        <v>29</v>
      </c>
      <c r="K22" s="35" t="s">
        <v>30</v>
      </c>
      <c r="L22" s="35" t="s">
        <v>31</v>
      </c>
      <c r="M22" s="35"/>
      <c r="N22" s="35"/>
      <c r="O22" s="35"/>
      <c r="P22" s="139" t="s">
        <v>33</v>
      </c>
    </row>
    <row r="23" spans="2:22" s="5" customFormat="1" ht="35.5" customHeight="1">
      <c r="B23" s="138" t="s">
        <v>34</v>
      </c>
      <c r="C23" s="36"/>
      <c r="D23" s="37" t="s">
        <v>129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10">
        <v>14</v>
      </c>
      <c r="R23" s="210">
        <v>77</v>
      </c>
      <c r="S23" s="210">
        <v>95</v>
      </c>
      <c r="T23" s="210">
        <v>68</v>
      </c>
      <c r="U23" s="210">
        <v>40</v>
      </c>
      <c r="V23" s="210">
        <v>6</v>
      </c>
    </row>
    <row r="24" spans="2:22" s="5" customFormat="1" ht="35.5" customHeight="1">
      <c r="B24" s="138" t="s">
        <v>36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5" customHeight="1">
      <c r="B25" s="141" t="s">
        <v>37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5" customHeight="1">
      <c r="B27" s="34"/>
      <c r="C27" s="137" t="s">
        <v>24</v>
      </c>
      <c r="D27" s="137" t="s">
        <v>25</v>
      </c>
      <c r="E27" s="35" t="s">
        <v>26</v>
      </c>
      <c r="F27" s="35"/>
      <c r="G27" s="35" t="s">
        <v>110</v>
      </c>
      <c r="H27" s="35" t="s">
        <v>27</v>
      </c>
      <c r="I27" s="35" t="s">
        <v>28</v>
      </c>
      <c r="J27" s="35" t="s">
        <v>29</v>
      </c>
      <c r="K27" s="35" t="s">
        <v>30</v>
      </c>
      <c r="L27" s="35" t="s">
        <v>31</v>
      </c>
      <c r="M27" s="35"/>
      <c r="N27" s="35"/>
      <c r="O27" s="35"/>
      <c r="P27" s="139" t="s">
        <v>33</v>
      </c>
    </row>
    <row r="28" spans="2:22" s="5" customFormat="1" ht="35.5" customHeight="1">
      <c r="B28" s="138" t="s">
        <v>34</v>
      </c>
      <c r="C28" s="36"/>
      <c r="D28" s="37" t="s">
        <v>130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9">
        <v>13</v>
      </c>
      <c r="R28" s="209">
        <v>77</v>
      </c>
      <c r="S28" s="209">
        <v>95</v>
      </c>
      <c r="T28" s="209">
        <v>68</v>
      </c>
      <c r="U28" s="209">
        <v>41</v>
      </c>
      <c r="V28" s="209">
        <v>6</v>
      </c>
    </row>
    <row r="29" spans="2:22" s="5" customFormat="1" ht="35.5" customHeight="1">
      <c r="B29" s="138" t="s">
        <v>36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5" customHeight="1">
      <c r="B30" s="141" t="s">
        <v>37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5" customHeight="1">
      <c r="B32" s="34"/>
      <c r="C32" s="137" t="s">
        <v>24</v>
      </c>
      <c r="D32" s="137" t="s">
        <v>25</v>
      </c>
      <c r="E32" s="35" t="s">
        <v>26</v>
      </c>
      <c r="F32" s="35"/>
      <c r="G32" s="35" t="s">
        <v>110</v>
      </c>
      <c r="H32" s="35" t="s">
        <v>27</v>
      </c>
      <c r="I32" s="35" t="s">
        <v>28</v>
      </c>
      <c r="J32" s="35" t="s">
        <v>29</v>
      </c>
      <c r="K32" s="35" t="s">
        <v>30</v>
      </c>
      <c r="L32" s="35" t="s">
        <v>31</v>
      </c>
      <c r="M32" s="35"/>
      <c r="N32" s="35"/>
      <c r="O32" s="35"/>
      <c r="P32" s="139" t="s">
        <v>33</v>
      </c>
    </row>
    <row r="33" spans="1:23" s="5" customFormat="1" ht="35.5" customHeight="1">
      <c r="B33" s="138" t="s">
        <v>34</v>
      </c>
      <c r="C33" s="36"/>
      <c r="D33" s="37" t="s">
        <v>131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10">
        <v>14</v>
      </c>
      <c r="R33" s="210">
        <v>77</v>
      </c>
      <c r="S33" s="210">
        <v>95</v>
      </c>
      <c r="T33" s="210">
        <v>68</v>
      </c>
      <c r="U33" s="210">
        <v>40</v>
      </c>
      <c r="V33" s="210">
        <v>6</v>
      </c>
    </row>
    <row r="34" spans="1:23" s="5" customFormat="1" ht="35.5" customHeight="1">
      <c r="B34" s="138" t="s">
        <v>36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5" customHeight="1">
      <c r="B35" s="141" t="s">
        <v>37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41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42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20.5" thickBot="1">
      <c r="A40" s="575" t="s">
        <v>43</v>
      </c>
      <c r="B40" s="576"/>
      <c r="C40" s="576"/>
      <c r="D40" s="123" t="s">
        <v>44</v>
      </c>
      <c r="E40" s="124" t="s">
        <v>45</v>
      </c>
      <c r="F40" s="123" t="s">
        <v>46</v>
      </c>
      <c r="G40" s="125" t="s">
        <v>47</v>
      </c>
      <c r="H40" s="125" t="s">
        <v>48</v>
      </c>
      <c r="I40" s="125" t="s">
        <v>49</v>
      </c>
      <c r="J40" s="125" t="s">
        <v>50</v>
      </c>
      <c r="K40" s="125" t="s">
        <v>132</v>
      </c>
      <c r="L40" s="125" t="s">
        <v>52</v>
      </c>
      <c r="M40" s="567" t="s">
        <v>53</v>
      </c>
      <c r="N40" s="568"/>
      <c r="O40" s="568"/>
      <c r="P40" s="569"/>
    </row>
    <row r="41" spans="1:23" s="14" customFormat="1" ht="46" customHeight="1">
      <c r="A41" s="564" t="str">
        <f>D18</f>
        <v xml:space="preserve">DARKEST BLACK       </v>
      </c>
      <c r="B41" s="565"/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6"/>
    </row>
    <row r="42" spans="1:23" s="14" customFormat="1" ht="106" customHeight="1">
      <c r="A42" s="191">
        <v>1</v>
      </c>
      <c r="B42" s="422" t="str">
        <f>L11</f>
        <v>FRENCH TERRY 100% ORGANIC COTTON 430GSM</v>
      </c>
      <c r="C42" s="422"/>
      <c r="D42" s="146" t="s">
        <v>133</v>
      </c>
      <c r="E42" s="146" t="str">
        <f>A41</f>
        <v xml:space="preserve">DARKEST BLACK       </v>
      </c>
      <c r="F42" s="160" t="s">
        <v>29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90">
        <f t="shared" ref="L42:L43" si="22">ROUNDUP(SUM(I42:K42),0)</f>
        <v>299</v>
      </c>
      <c r="M42" s="570"/>
      <c r="N42" s="571"/>
      <c r="O42" s="571"/>
      <c r="P42" s="571"/>
    </row>
    <row r="43" spans="1:23" s="14" customFormat="1" ht="106" customHeight="1">
      <c r="A43" s="191">
        <v>2</v>
      </c>
      <c r="B43" s="422" t="s">
        <v>134</v>
      </c>
      <c r="C43" s="422"/>
      <c r="D43" s="146" t="s">
        <v>135</v>
      </c>
      <c r="E43" s="146" t="str">
        <f>E42</f>
        <v xml:space="preserve">DARKEST BLACK       </v>
      </c>
      <c r="F43" s="160" t="s">
        <v>29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90">
        <f t="shared" si="22"/>
        <v>7</v>
      </c>
      <c r="M43" s="570"/>
      <c r="N43" s="571"/>
      <c r="O43" s="571"/>
      <c r="P43" s="571"/>
    </row>
    <row r="44" spans="1:23" s="14" customFormat="1" ht="106" customHeight="1">
      <c r="A44" s="191">
        <v>3</v>
      </c>
      <c r="B44" s="422" t="s">
        <v>136</v>
      </c>
      <c r="C44" s="422"/>
      <c r="D44" s="146" t="s">
        <v>137</v>
      </c>
      <c r="E44" s="146" t="str">
        <f>E43</f>
        <v xml:space="preserve">DARKEST BLACK       </v>
      </c>
      <c r="F44" s="160" t="s">
        <v>29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90">
        <f t="shared" ref="L44" si="24">ROUNDUP(SUM(I44:K44),0)</f>
        <v>46</v>
      </c>
      <c r="M44" s="570"/>
      <c r="N44" s="571"/>
      <c r="O44" s="571"/>
      <c r="P44" s="571"/>
    </row>
    <row r="45" spans="1:23" s="14" customFormat="1" ht="46" customHeight="1">
      <c r="A45" s="571" t="str">
        <f>D23</f>
        <v xml:space="preserve">HYPER LILAC         </v>
      </c>
      <c r="B45" s="571"/>
      <c r="C45" s="571"/>
      <c r="D45" s="571"/>
      <c r="E45" s="571"/>
      <c r="F45" s="571"/>
      <c r="G45" s="571"/>
      <c r="H45" s="571"/>
      <c r="I45" s="571"/>
      <c r="J45" s="571"/>
      <c r="K45" s="571"/>
      <c r="L45" s="571"/>
      <c r="M45" s="571"/>
      <c r="N45" s="571"/>
      <c r="O45" s="571"/>
      <c r="P45" s="571"/>
    </row>
    <row r="46" spans="1:23" s="14" customFormat="1" ht="106" customHeight="1">
      <c r="A46" s="191">
        <v>1</v>
      </c>
      <c r="B46" s="422" t="str">
        <f>L11</f>
        <v>FRENCH TERRY 100% ORGANIC COTTON 430GSM</v>
      </c>
      <c r="C46" s="422"/>
      <c r="D46" s="146" t="s">
        <v>133</v>
      </c>
      <c r="E46" s="146" t="str">
        <f>A45</f>
        <v xml:space="preserve">HYPER LILAC         </v>
      </c>
      <c r="F46" s="160" t="s">
        <v>29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90">
        <f t="shared" ref="L46:L47" si="25">ROUNDUP(SUM(I46:K46),0)</f>
        <v>298</v>
      </c>
      <c r="M46" s="570"/>
      <c r="N46" s="571"/>
      <c r="O46" s="571"/>
      <c r="P46" s="571"/>
    </row>
    <row r="47" spans="1:23" s="14" customFormat="1" ht="106" customHeight="1">
      <c r="A47" s="191">
        <v>2</v>
      </c>
      <c r="B47" s="422" t="s">
        <v>134</v>
      </c>
      <c r="C47" s="422"/>
      <c r="D47" s="146" t="s">
        <v>135</v>
      </c>
      <c r="E47" s="146" t="str">
        <f>E46</f>
        <v xml:space="preserve">HYPER LILAC         </v>
      </c>
      <c r="F47" s="160" t="s">
        <v>29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90">
        <f t="shared" si="25"/>
        <v>7</v>
      </c>
      <c r="M47" s="570"/>
      <c r="N47" s="571"/>
      <c r="O47" s="571"/>
      <c r="P47" s="571"/>
    </row>
    <row r="48" spans="1:23" s="14" customFormat="1" ht="106" customHeight="1">
      <c r="A48" s="191">
        <v>3</v>
      </c>
      <c r="B48" s="422" t="s">
        <v>136</v>
      </c>
      <c r="C48" s="422"/>
      <c r="D48" s="146" t="s">
        <v>137</v>
      </c>
      <c r="E48" s="146" t="str">
        <f>E47</f>
        <v xml:space="preserve">HYPER LILAC         </v>
      </c>
      <c r="F48" s="160" t="s">
        <v>29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90">
        <f t="shared" ref="L48" si="27">ROUNDUP(SUM(I48:K48),0)</f>
        <v>46</v>
      </c>
      <c r="M48" s="570"/>
      <c r="N48" s="571"/>
      <c r="O48" s="571"/>
      <c r="P48" s="571"/>
    </row>
    <row r="49" spans="1:16" s="14" customFormat="1" ht="46" customHeight="1">
      <c r="A49" s="571" t="str">
        <f>D28</f>
        <v xml:space="preserve">ATOMIC BLASTER      </v>
      </c>
      <c r="B49" s="571"/>
      <c r="C49" s="571"/>
      <c r="D49" s="571"/>
      <c r="E49" s="571"/>
      <c r="F49" s="571"/>
      <c r="G49" s="571"/>
      <c r="H49" s="571"/>
      <c r="I49" s="571"/>
      <c r="J49" s="571"/>
      <c r="K49" s="571"/>
      <c r="L49" s="571"/>
      <c r="M49" s="571"/>
      <c r="N49" s="571"/>
      <c r="O49" s="571"/>
      <c r="P49" s="571"/>
    </row>
    <row r="50" spans="1:16" s="14" customFormat="1" ht="106" customHeight="1">
      <c r="A50" s="191">
        <v>1</v>
      </c>
      <c r="B50" s="422" t="str">
        <f>L11</f>
        <v>FRENCH TERRY 100% ORGANIC COTTON 430GSM</v>
      </c>
      <c r="C50" s="422"/>
      <c r="D50" s="146" t="s">
        <v>133</v>
      </c>
      <c r="E50" s="146" t="str">
        <f>A49</f>
        <v xml:space="preserve">ATOMIC BLASTER      </v>
      </c>
      <c r="F50" s="160" t="s">
        <v>29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90">
        <f t="shared" ref="L50:L51" si="28">ROUNDUP(SUM(I50:K50),0)</f>
        <v>299</v>
      </c>
      <c r="M50" s="570"/>
      <c r="N50" s="571"/>
      <c r="O50" s="571"/>
      <c r="P50" s="571"/>
    </row>
    <row r="51" spans="1:16" s="14" customFormat="1" ht="106" customHeight="1">
      <c r="A51" s="191">
        <v>2</v>
      </c>
      <c r="B51" s="422" t="s">
        <v>134</v>
      </c>
      <c r="C51" s="422"/>
      <c r="D51" s="146" t="s">
        <v>135</v>
      </c>
      <c r="E51" s="146" t="str">
        <f>E50</f>
        <v xml:space="preserve">ATOMIC BLASTER      </v>
      </c>
      <c r="F51" s="160" t="s">
        <v>29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90">
        <f t="shared" si="28"/>
        <v>7</v>
      </c>
      <c r="M51" s="570"/>
      <c r="N51" s="571"/>
      <c r="O51" s="571"/>
      <c r="P51" s="571"/>
    </row>
    <row r="52" spans="1:16" s="14" customFormat="1" ht="106" customHeight="1">
      <c r="A52" s="191">
        <v>3</v>
      </c>
      <c r="B52" s="422" t="s">
        <v>136</v>
      </c>
      <c r="C52" s="422"/>
      <c r="D52" s="146" t="s">
        <v>137</v>
      </c>
      <c r="E52" s="146" t="str">
        <f>E51</f>
        <v xml:space="preserve">ATOMIC BLASTER      </v>
      </c>
      <c r="F52" s="160" t="s">
        <v>29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90">
        <f t="shared" ref="L52" si="30">ROUNDUP(SUM(I52:K52),0)</f>
        <v>46</v>
      </c>
      <c r="M52" s="570"/>
      <c r="N52" s="571"/>
      <c r="O52" s="571"/>
      <c r="P52" s="571"/>
    </row>
    <row r="53" spans="1:16" s="14" customFormat="1" ht="46" customHeight="1">
      <c r="A53" s="571" t="str">
        <f>D33</f>
        <v xml:space="preserve">OPTIC WHITE         </v>
      </c>
      <c r="B53" s="571"/>
      <c r="C53" s="571"/>
      <c r="D53" s="571"/>
      <c r="E53" s="571"/>
      <c r="F53" s="571"/>
      <c r="G53" s="571"/>
      <c r="H53" s="571"/>
      <c r="I53" s="571"/>
      <c r="J53" s="571"/>
      <c r="K53" s="571"/>
      <c r="L53" s="571"/>
      <c r="M53" s="571"/>
      <c r="N53" s="571"/>
      <c r="O53" s="571"/>
      <c r="P53" s="571"/>
    </row>
    <row r="54" spans="1:16" s="14" customFormat="1" ht="106" customHeight="1">
      <c r="A54" s="191">
        <v>1</v>
      </c>
      <c r="B54" s="422" t="str">
        <f>L11</f>
        <v>FRENCH TERRY 100% ORGANIC COTTON 430GSM</v>
      </c>
      <c r="C54" s="422"/>
      <c r="D54" s="146" t="s">
        <v>133</v>
      </c>
      <c r="E54" s="146" t="str">
        <f>A53</f>
        <v xml:space="preserve">OPTIC WHITE         </v>
      </c>
      <c r="F54" s="160" t="s">
        <v>29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90">
        <f t="shared" ref="L54:L55" si="31">ROUNDUP(SUM(I54:K54),0)</f>
        <v>298</v>
      </c>
      <c r="M54" s="570"/>
      <c r="N54" s="571"/>
      <c r="O54" s="571"/>
      <c r="P54" s="571"/>
    </row>
    <row r="55" spans="1:16" s="14" customFormat="1" ht="106" customHeight="1">
      <c r="A55" s="191">
        <v>2</v>
      </c>
      <c r="B55" s="422" t="s">
        <v>134</v>
      </c>
      <c r="C55" s="422"/>
      <c r="D55" s="146" t="s">
        <v>135</v>
      </c>
      <c r="E55" s="146" t="str">
        <f>E54</f>
        <v xml:space="preserve">OPTIC WHITE         </v>
      </c>
      <c r="F55" s="160" t="s">
        <v>29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90">
        <f t="shared" si="31"/>
        <v>7</v>
      </c>
      <c r="M55" s="570"/>
      <c r="N55" s="571"/>
      <c r="O55" s="571"/>
      <c r="P55" s="571"/>
    </row>
    <row r="56" spans="1:16" s="14" customFormat="1" ht="106" customHeight="1">
      <c r="A56" s="191">
        <v>3</v>
      </c>
      <c r="B56" s="422" t="s">
        <v>136</v>
      </c>
      <c r="C56" s="422"/>
      <c r="D56" s="146" t="s">
        <v>137</v>
      </c>
      <c r="E56" s="146" t="str">
        <f>E55</f>
        <v xml:space="preserve">OPTIC WHITE         </v>
      </c>
      <c r="F56" s="160" t="s">
        <v>29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90">
        <f t="shared" ref="L56" si="33">ROUNDUP(SUM(I56:K56),0)</f>
        <v>46</v>
      </c>
      <c r="M56" s="570"/>
      <c r="N56" s="571"/>
      <c r="O56" s="571"/>
      <c r="P56" s="571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57</v>
      </c>
      <c r="C58" s="65"/>
      <c r="D58" s="65"/>
      <c r="E58" s="65"/>
      <c r="G58" s="66"/>
      <c r="P58" s="67"/>
    </row>
    <row r="59" spans="1:16" s="78" customFormat="1" ht="96">
      <c r="A59" s="541" t="s">
        <v>58</v>
      </c>
      <c r="B59" s="542"/>
      <c r="C59" s="542"/>
      <c r="D59" s="542"/>
      <c r="E59" s="543"/>
      <c r="F59" s="126" t="s">
        <v>59</v>
      </c>
      <c r="G59" s="126" t="s">
        <v>60</v>
      </c>
      <c r="H59" s="572" t="s">
        <v>61</v>
      </c>
      <c r="I59" s="573"/>
      <c r="J59" s="127" t="s">
        <v>46</v>
      </c>
      <c r="K59" s="126" t="s">
        <v>62</v>
      </c>
      <c r="L59" s="126" t="s">
        <v>63</v>
      </c>
      <c r="M59" s="128" t="s">
        <v>64</v>
      </c>
      <c r="N59" s="128" t="s">
        <v>65</v>
      </c>
      <c r="O59" s="128" t="s">
        <v>66</v>
      </c>
      <c r="P59" s="128" t="s">
        <v>67</v>
      </c>
    </row>
    <row r="60" spans="1:16" s="71" customFormat="1" ht="96.65" customHeight="1">
      <c r="A60" s="146">
        <v>1</v>
      </c>
      <c r="B60" s="411" t="s">
        <v>68</v>
      </c>
      <c r="C60" s="412"/>
      <c r="D60" s="412"/>
      <c r="E60" s="413"/>
      <c r="F60" s="170" t="str">
        <f>$A$41</f>
        <v xml:space="preserve">DARKEST BLACK       </v>
      </c>
      <c r="G60" s="204"/>
      <c r="H60" s="414" t="str">
        <f>$A$41</f>
        <v xml:space="preserve">DARKEST BLACK       </v>
      </c>
      <c r="I60" s="415"/>
      <c r="J60" s="160" t="s">
        <v>69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589"/>
    </row>
    <row r="61" spans="1:16" s="71" customFormat="1" ht="96.65" customHeight="1">
      <c r="A61" s="146">
        <v>1</v>
      </c>
      <c r="B61" s="411" t="s">
        <v>68</v>
      </c>
      <c r="C61" s="412"/>
      <c r="D61" s="412"/>
      <c r="E61" s="413"/>
      <c r="F61" s="170" t="str">
        <f>$A$45</f>
        <v xml:space="preserve">HYPER LILAC         </v>
      </c>
      <c r="G61" s="204"/>
      <c r="H61" s="414" t="str">
        <f>$A$45</f>
        <v xml:space="preserve">HYPER LILAC         </v>
      </c>
      <c r="I61" s="415"/>
      <c r="J61" s="160" t="s">
        <v>69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590"/>
    </row>
    <row r="62" spans="1:16" s="71" customFormat="1" ht="96.65" customHeight="1">
      <c r="A62" s="146">
        <v>1</v>
      </c>
      <c r="B62" s="411" t="s">
        <v>68</v>
      </c>
      <c r="C62" s="412"/>
      <c r="D62" s="412"/>
      <c r="E62" s="413"/>
      <c r="F62" s="170" t="str">
        <f>$D$28</f>
        <v xml:space="preserve">ATOMIC BLASTER      </v>
      </c>
      <c r="G62" s="204"/>
      <c r="H62" s="414" t="str">
        <f>$A$49</f>
        <v xml:space="preserve">ATOMIC BLASTER      </v>
      </c>
      <c r="I62" s="415"/>
      <c r="J62" s="160" t="s">
        <v>69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590"/>
    </row>
    <row r="63" spans="1:16" s="71" customFormat="1" ht="96.65" customHeight="1">
      <c r="A63" s="146">
        <v>1</v>
      </c>
      <c r="B63" s="411" t="s">
        <v>68</v>
      </c>
      <c r="C63" s="412"/>
      <c r="D63" s="412"/>
      <c r="E63" s="413"/>
      <c r="F63" s="170" t="str">
        <f>$E$54</f>
        <v xml:space="preserve">OPTIC WHITE         </v>
      </c>
      <c r="G63" s="204"/>
      <c r="H63" s="414" t="str">
        <f>$A$53</f>
        <v xml:space="preserve">OPTIC WHITE         </v>
      </c>
      <c r="I63" s="415"/>
      <c r="J63" s="160" t="s">
        <v>69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591"/>
    </row>
    <row r="64" spans="1:16" s="71" customFormat="1" ht="71.5" customHeight="1">
      <c r="A64" s="146">
        <v>2</v>
      </c>
      <c r="B64" s="411" t="s">
        <v>138</v>
      </c>
      <c r="C64" s="412"/>
      <c r="D64" s="412"/>
      <c r="E64" s="413"/>
      <c r="F64" s="211" t="s">
        <v>139</v>
      </c>
      <c r="G64" s="560" t="s">
        <v>140</v>
      </c>
      <c r="H64" s="555" t="str">
        <f>$A$41</f>
        <v xml:space="preserve">DARKEST BLACK       </v>
      </c>
      <c r="I64" s="555"/>
      <c r="J64" s="160" t="s">
        <v>70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587"/>
    </row>
    <row r="65" spans="1:16" s="71" customFormat="1" ht="71.5" customHeight="1">
      <c r="A65" s="146">
        <v>2</v>
      </c>
      <c r="B65" s="411" t="s">
        <v>138</v>
      </c>
      <c r="C65" s="412"/>
      <c r="D65" s="412"/>
      <c r="E65" s="413"/>
      <c r="F65" s="211" t="s">
        <v>139</v>
      </c>
      <c r="G65" s="560"/>
      <c r="H65" s="555" t="str">
        <f>$A$45</f>
        <v xml:space="preserve">HYPER LILAC         </v>
      </c>
      <c r="I65" s="555"/>
      <c r="J65" s="160" t="s">
        <v>70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587"/>
    </row>
    <row r="66" spans="1:16" s="71" customFormat="1" ht="74.150000000000006" customHeight="1">
      <c r="A66" s="146">
        <v>2</v>
      </c>
      <c r="B66" s="411" t="s">
        <v>138</v>
      </c>
      <c r="C66" s="412"/>
      <c r="D66" s="412"/>
      <c r="E66" s="413"/>
      <c r="F66" s="211" t="s">
        <v>139</v>
      </c>
      <c r="G66" s="560"/>
      <c r="H66" s="555" t="str">
        <f>$A$49</f>
        <v xml:space="preserve">ATOMIC BLASTER      </v>
      </c>
      <c r="I66" s="555"/>
      <c r="J66" s="160" t="s">
        <v>70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587"/>
    </row>
    <row r="67" spans="1:16" s="71" customFormat="1" ht="74.150000000000006" customHeight="1">
      <c r="A67" s="146">
        <v>2</v>
      </c>
      <c r="B67" s="411" t="s">
        <v>138</v>
      </c>
      <c r="C67" s="412"/>
      <c r="D67" s="412"/>
      <c r="E67" s="413"/>
      <c r="F67" s="211" t="s">
        <v>139</v>
      </c>
      <c r="G67" s="560"/>
      <c r="H67" s="555" t="str">
        <f>$A$53</f>
        <v xml:space="preserve">OPTIC WHITE         </v>
      </c>
      <c r="I67" s="555"/>
      <c r="J67" s="160" t="s">
        <v>70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587"/>
    </row>
    <row r="68" spans="1:16" s="71" customFormat="1" ht="70" customHeight="1">
      <c r="A68" s="146">
        <v>3</v>
      </c>
      <c r="B68" s="411" t="s">
        <v>141</v>
      </c>
      <c r="C68" s="412"/>
      <c r="D68" s="412"/>
      <c r="E68" s="413"/>
      <c r="F68" s="211" t="s">
        <v>142</v>
      </c>
      <c r="G68" s="205"/>
      <c r="H68" s="555" t="str">
        <f>$A$41</f>
        <v xml:space="preserve">DARKEST BLACK       </v>
      </c>
      <c r="I68" s="555"/>
      <c r="J68" s="160" t="s">
        <v>70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587" t="s">
        <v>143</v>
      </c>
    </row>
    <row r="69" spans="1:16" s="71" customFormat="1" ht="70" customHeight="1">
      <c r="A69" s="146">
        <v>3</v>
      </c>
      <c r="B69" s="411" t="s">
        <v>141</v>
      </c>
      <c r="C69" s="412"/>
      <c r="D69" s="412"/>
      <c r="E69" s="413"/>
      <c r="F69" s="211" t="s">
        <v>142</v>
      </c>
      <c r="G69" s="205"/>
      <c r="H69" s="555" t="str">
        <f>$A$45</f>
        <v xml:space="preserve">HYPER LILAC         </v>
      </c>
      <c r="I69" s="555"/>
      <c r="J69" s="160" t="s">
        <v>70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587"/>
    </row>
    <row r="70" spans="1:16" s="71" customFormat="1" ht="70" customHeight="1">
      <c r="A70" s="146">
        <v>3</v>
      </c>
      <c r="B70" s="411" t="s">
        <v>141</v>
      </c>
      <c r="C70" s="412"/>
      <c r="D70" s="412"/>
      <c r="E70" s="413"/>
      <c r="F70" s="211" t="s">
        <v>142</v>
      </c>
      <c r="G70" s="204"/>
      <c r="H70" s="555" t="str">
        <f>$A$49</f>
        <v xml:space="preserve">ATOMIC BLASTER      </v>
      </c>
      <c r="I70" s="555"/>
      <c r="J70" s="160" t="s">
        <v>70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587"/>
    </row>
    <row r="71" spans="1:16" s="71" customFormat="1" ht="70" customHeight="1">
      <c r="A71" s="146">
        <v>3</v>
      </c>
      <c r="B71" s="411" t="s">
        <v>141</v>
      </c>
      <c r="C71" s="412"/>
      <c r="D71" s="412"/>
      <c r="E71" s="413"/>
      <c r="F71" s="211" t="s">
        <v>142</v>
      </c>
      <c r="G71" s="205"/>
      <c r="H71" s="555" t="str">
        <f>$A$53</f>
        <v xml:space="preserve">OPTIC WHITE         </v>
      </c>
      <c r="I71" s="555"/>
      <c r="J71" s="160" t="s">
        <v>70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587"/>
    </row>
    <row r="72" spans="1:16" s="174" customFormat="1" ht="68.5" customHeight="1">
      <c r="A72" s="146">
        <v>4</v>
      </c>
      <c r="B72" s="548" t="s">
        <v>144</v>
      </c>
      <c r="C72" s="549"/>
      <c r="D72" s="549"/>
      <c r="E72" s="550"/>
      <c r="F72" s="211" t="s">
        <v>145</v>
      </c>
      <c r="G72" s="560"/>
      <c r="H72" s="555" t="str">
        <f>$A$41</f>
        <v xml:space="preserve">DARKEST BLACK       </v>
      </c>
      <c r="I72" s="555"/>
      <c r="J72" s="171" t="s">
        <v>70</v>
      </c>
      <c r="K72" s="160">
        <f>$P$20</f>
        <v>319</v>
      </c>
      <c r="L72" s="192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587" t="s">
        <v>143</v>
      </c>
    </row>
    <row r="73" spans="1:16" s="174" customFormat="1" ht="68.5" customHeight="1">
      <c r="A73" s="146">
        <v>4</v>
      </c>
      <c r="B73" s="548" t="s">
        <v>144</v>
      </c>
      <c r="C73" s="549"/>
      <c r="D73" s="549"/>
      <c r="E73" s="550"/>
      <c r="F73" s="211" t="s">
        <v>145</v>
      </c>
      <c r="G73" s="560"/>
      <c r="H73" s="555" t="str">
        <f>$A$45</f>
        <v xml:space="preserve">HYPER LILAC         </v>
      </c>
      <c r="I73" s="555"/>
      <c r="J73" s="171" t="s">
        <v>70</v>
      </c>
      <c r="K73" s="160">
        <f>$P$25</f>
        <v>318</v>
      </c>
      <c r="L73" s="192">
        <v>1</v>
      </c>
      <c r="M73" s="172">
        <f t="shared" si="44"/>
        <v>318</v>
      </c>
      <c r="N73" s="172"/>
      <c r="O73" s="173">
        <f t="shared" si="45"/>
        <v>318</v>
      </c>
      <c r="P73" s="587"/>
    </row>
    <row r="74" spans="1:16" s="174" customFormat="1" ht="72" customHeight="1">
      <c r="A74" s="146">
        <v>4</v>
      </c>
      <c r="B74" s="548" t="s">
        <v>144</v>
      </c>
      <c r="C74" s="549"/>
      <c r="D74" s="549"/>
      <c r="E74" s="550"/>
      <c r="F74" s="211" t="s">
        <v>145</v>
      </c>
      <c r="G74" s="560"/>
      <c r="H74" s="555" t="str">
        <f>$A$49</f>
        <v xml:space="preserve">ATOMIC BLASTER      </v>
      </c>
      <c r="I74" s="555"/>
      <c r="J74" s="171" t="s">
        <v>70</v>
      </c>
      <c r="K74" s="160">
        <f>$P$30</f>
        <v>319</v>
      </c>
      <c r="L74" s="192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587"/>
    </row>
    <row r="75" spans="1:16" s="174" customFormat="1" ht="72" customHeight="1">
      <c r="A75" s="146">
        <v>4</v>
      </c>
      <c r="B75" s="548" t="s">
        <v>144</v>
      </c>
      <c r="C75" s="549"/>
      <c r="D75" s="549"/>
      <c r="E75" s="550"/>
      <c r="F75" s="211" t="s">
        <v>145</v>
      </c>
      <c r="G75" s="560"/>
      <c r="H75" s="555" t="str">
        <f>$A$53</f>
        <v xml:space="preserve">OPTIC WHITE         </v>
      </c>
      <c r="I75" s="555"/>
      <c r="J75" s="171" t="s">
        <v>70</v>
      </c>
      <c r="K75" s="160">
        <f>$P$35</f>
        <v>318</v>
      </c>
      <c r="L75" s="192">
        <v>1</v>
      </c>
      <c r="M75" s="172">
        <f t="shared" ref="M75" si="47">K75*L75</f>
        <v>318</v>
      </c>
      <c r="N75" s="172"/>
      <c r="O75" s="173">
        <f t="shared" si="46"/>
        <v>318</v>
      </c>
      <c r="P75" s="587"/>
    </row>
    <row r="76" spans="1:16" s="174" customFormat="1" ht="51" customHeight="1">
      <c r="A76" s="146">
        <v>5</v>
      </c>
      <c r="B76" s="548" t="s">
        <v>146</v>
      </c>
      <c r="C76" s="549"/>
      <c r="D76" s="549"/>
      <c r="E76" s="550"/>
      <c r="F76" s="211" t="s">
        <v>147</v>
      </c>
      <c r="G76" s="212" t="s">
        <v>148</v>
      </c>
      <c r="H76" s="555" t="str">
        <f>$A$41</f>
        <v xml:space="preserve">DARKEST BLACK       </v>
      </c>
      <c r="I76" s="555"/>
      <c r="J76" s="171" t="s">
        <v>29</v>
      </c>
      <c r="K76" s="160">
        <f>$P$20</f>
        <v>319</v>
      </c>
      <c r="L76" s="192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3"/>
    </row>
    <row r="77" spans="1:16" s="174" customFormat="1" ht="51" customHeight="1">
      <c r="A77" s="146">
        <v>5</v>
      </c>
      <c r="B77" s="548" t="s">
        <v>146</v>
      </c>
      <c r="C77" s="549"/>
      <c r="D77" s="549"/>
      <c r="E77" s="550"/>
      <c r="F77" s="211" t="s">
        <v>147</v>
      </c>
      <c r="G77" s="212" t="s">
        <v>148</v>
      </c>
      <c r="H77" s="555" t="str">
        <f>$A$45</f>
        <v xml:space="preserve">HYPER LILAC         </v>
      </c>
      <c r="I77" s="555"/>
      <c r="J77" s="171" t="s">
        <v>29</v>
      </c>
      <c r="K77" s="160">
        <f>$P$25</f>
        <v>318</v>
      </c>
      <c r="L77" s="192">
        <v>0.1</v>
      </c>
      <c r="M77" s="172">
        <f t="shared" si="48"/>
        <v>31.8</v>
      </c>
      <c r="N77" s="172"/>
      <c r="O77" s="173">
        <f t="shared" si="49"/>
        <v>31.8</v>
      </c>
      <c r="P77" s="193"/>
    </row>
    <row r="78" spans="1:16" s="174" customFormat="1" ht="51" customHeight="1">
      <c r="A78" s="146">
        <v>5</v>
      </c>
      <c r="B78" s="548" t="s">
        <v>146</v>
      </c>
      <c r="C78" s="549"/>
      <c r="D78" s="549"/>
      <c r="E78" s="550"/>
      <c r="F78" s="211" t="s">
        <v>147</v>
      </c>
      <c r="G78" s="212" t="s">
        <v>148</v>
      </c>
      <c r="H78" s="555" t="str">
        <f>$A$49</f>
        <v xml:space="preserve">ATOMIC BLASTER      </v>
      </c>
      <c r="I78" s="555"/>
      <c r="J78" s="171" t="s">
        <v>29</v>
      </c>
      <c r="K78" s="160">
        <f>$P$30</f>
        <v>319</v>
      </c>
      <c r="L78" s="192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3"/>
    </row>
    <row r="79" spans="1:16" s="174" customFormat="1" ht="51" customHeight="1">
      <c r="A79" s="146">
        <v>5</v>
      </c>
      <c r="B79" s="548" t="s">
        <v>146</v>
      </c>
      <c r="C79" s="549"/>
      <c r="D79" s="549"/>
      <c r="E79" s="550"/>
      <c r="F79" s="211" t="s">
        <v>147</v>
      </c>
      <c r="G79" s="212" t="s">
        <v>148</v>
      </c>
      <c r="H79" s="555" t="str">
        <f>$A$53</f>
        <v xml:space="preserve">OPTIC WHITE         </v>
      </c>
      <c r="I79" s="555"/>
      <c r="J79" s="171" t="s">
        <v>29</v>
      </c>
      <c r="K79" s="160">
        <f>$P$35</f>
        <v>318</v>
      </c>
      <c r="L79" s="192">
        <v>0.1</v>
      </c>
      <c r="M79" s="172">
        <f t="shared" si="50"/>
        <v>31.8</v>
      </c>
      <c r="N79" s="172"/>
      <c r="O79" s="173">
        <f t="shared" si="51"/>
        <v>31.8</v>
      </c>
      <c r="P79" s="193"/>
    </row>
    <row r="80" spans="1:16" s="174" customFormat="1" ht="70" customHeight="1">
      <c r="A80" s="146">
        <v>6</v>
      </c>
      <c r="B80" s="548" t="s">
        <v>149</v>
      </c>
      <c r="C80" s="549"/>
      <c r="D80" s="549"/>
      <c r="E80" s="550"/>
      <c r="F80" s="211" t="s">
        <v>142</v>
      </c>
      <c r="G80" s="206"/>
      <c r="H80" s="555" t="str">
        <f>$A$41</f>
        <v xml:space="preserve">DARKEST BLACK       </v>
      </c>
      <c r="I80" s="555"/>
      <c r="J80" s="171" t="s">
        <v>70</v>
      </c>
      <c r="K80" s="160">
        <f>$P$20</f>
        <v>319</v>
      </c>
      <c r="L80" s="192">
        <v>1</v>
      </c>
      <c r="M80" s="172">
        <f t="shared" si="37"/>
        <v>319</v>
      </c>
      <c r="N80" s="172"/>
      <c r="O80" s="173">
        <f t="shared" si="38"/>
        <v>319</v>
      </c>
      <c r="P80" s="588"/>
    </row>
    <row r="81" spans="1:16" s="174" customFormat="1" ht="70" customHeight="1">
      <c r="A81" s="146">
        <v>6</v>
      </c>
      <c r="B81" s="548" t="s">
        <v>149</v>
      </c>
      <c r="C81" s="549"/>
      <c r="D81" s="549"/>
      <c r="E81" s="550"/>
      <c r="F81" s="211" t="s">
        <v>142</v>
      </c>
      <c r="G81" s="206"/>
      <c r="H81" s="555" t="str">
        <f>$A$45</f>
        <v xml:space="preserve">HYPER LILAC         </v>
      </c>
      <c r="I81" s="555"/>
      <c r="J81" s="171" t="s">
        <v>70</v>
      </c>
      <c r="K81" s="160">
        <f>$P$25</f>
        <v>318</v>
      </c>
      <c r="L81" s="192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588"/>
    </row>
    <row r="82" spans="1:16" s="174" customFormat="1" ht="72.650000000000006" customHeight="1">
      <c r="A82" s="146">
        <v>6</v>
      </c>
      <c r="B82" s="548" t="s">
        <v>149</v>
      </c>
      <c r="C82" s="549"/>
      <c r="D82" s="549"/>
      <c r="E82" s="550"/>
      <c r="F82" s="211" t="s">
        <v>142</v>
      </c>
      <c r="G82" s="206"/>
      <c r="H82" s="555" t="str">
        <f>$A$49</f>
        <v xml:space="preserve">ATOMIC BLASTER      </v>
      </c>
      <c r="I82" s="555"/>
      <c r="J82" s="171" t="s">
        <v>70</v>
      </c>
      <c r="K82" s="160">
        <f>$P$30</f>
        <v>319</v>
      </c>
      <c r="L82" s="192">
        <v>1</v>
      </c>
      <c r="M82" s="172">
        <f t="shared" si="52"/>
        <v>319</v>
      </c>
      <c r="N82" s="172"/>
      <c r="O82" s="173">
        <f t="shared" si="53"/>
        <v>319</v>
      </c>
      <c r="P82" s="588"/>
    </row>
    <row r="83" spans="1:16" s="174" customFormat="1" ht="72.650000000000006" customHeight="1">
      <c r="A83" s="146">
        <v>6</v>
      </c>
      <c r="B83" s="548" t="s">
        <v>149</v>
      </c>
      <c r="C83" s="549"/>
      <c r="D83" s="549"/>
      <c r="E83" s="550"/>
      <c r="F83" s="211" t="s">
        <v>142</v>
      </c>
      <c r="G83" s="206"/>
      <c r="H83" s="555" t="str">
        <f>$A$53</f>
        <v xml:space="preserve">OPTIC WHITE         </v>
      </c>
      <c r="I83" s="555"/>
      <c r="J83" s="171" t="s">
        <v>70</v>
      </c>
      <c r="K83" s="160">
        <f>$P$35</f>
        <v>318</v>
      </c>
      <c r="L83" s="192">
        <v>1</v>
      </c>
      <c r="M83" s="172">
        <f t="shared" si="52"/>
        <v>318</v>
      </c>
      <c r="N83" s="172"/>
      <c r="O83" s="173">
        <f t="shared" si="53"/>
        <v>318</v>
      </c>
      <c r="P83" s="588"/>
    </row>
    <row r="84" spans="1:16" s="174" customFormat="1" ht="67.5" customHeight="1">
      <c r="A84" s="146">
        <v>7</v>
      </c>
      <c r="B84" s="544" t="s">
        <v>150</v>
      </c>
      <c r="C84" s="545"/>
      <c r="D84" s="545"/>
      <c r="E84" s="546"/>
      <c r="F84" s="213" t="s">
        <v>142</v>
      </c>
      <c r="G84" s="603"/>
      <c r="H84" s="414" t="str">
        <f>$A$41</f>
        <v xml:space="preserve">DARKEST BLACK       </v>
      </c>
      <c r="I84" s="415"/>
      <c r="J84" s="171" t="s">
        <v>70</v>
      </c>
      <c r="K84" s="160">
        <f>$P$20</f>
        <v>319</v>
      </c>
      <c r="L84" s="192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4" t="s">
        <v>151</v>
      </c>
    </row>
    <row r="85" spans="1:16" s="174" customFormat="1" ht="67.5" customHeight="1">
      <c r="A85" s="146">
        <v>7</v>
      </c>
      <c r="B85" s="544" t="s">
        <v>150</v>
      </c>
      <c r="C85" s="545"/>
      <c r="D85" s="545"/>
      <c r="E85" s="546"/>
      <c r="F85" s="213" t="s">
        <v>142</v>
      </c>
      <c r="G85" s="604"/>
      <c r="H85" s="414" t="str">
        <f>$A$45</f>
        <v xml:space="preserve">HYPER LILAC         </v>
      </c>
      <c r="I85" s="415"/>
      <c r="J85" s="171" t="s">
        <v>70</v>
      </c>
      <c r="K85" s="160">
        <f>$P$25</f>
        <v>318</v>
      </c>
      <c r="L85" s="192">
        <v>1</v>
      </c>
      <c r="M85" s="172">
        <f t="shared" si="54"/>
        <v>318</v>
      </c>
      <c r="N85" s="172"/>
      <c r="O85" s="173">
        <f t="shared" si="55"/>
        <v>318</v>
      </c>
      <c r="P85" s="214" t="s">
        <v>151</v>
      </c>
    </row>
    <row r="86" spans="1:16" s="174" customFormat="1" ht="75" customHeight="1">
      <c r="A86" s="146">
        <v>7</v>
      </c>
      <c r="B86" s="544" t="s">
        <v>150</v>
      </c>
      <c r="C86" s="545"/>
      <c r="D86" s="545"/>
      <c r="E86" s="546"/>
      <c r="F86" s="213" t="s">
        <v>142</v>
      </c>
      <c r="G86" s="604"/>
      <c r="H86" s="414" t="str">
        <f>$A$49</f>
        <v xml:space="preserve">ATOMIC BLASTER      </v>
      </c>
      <c r="I86" s="415"/>
      <c r="J86" s="171" t="s">
        <v>70</v>
      </c>
      <c r="K86" s="160">
        <f>$P$30</f>
        <v>319</v>
      </c>
      <c r="L86" s="192">
        <v>1</v>
      </c>
      <c r="M86" s="172">
        <f t="shared" si="54"/>
        <v>319</v>
      </c>
      <c r="N86" s="172"/>
      <c r="O86" s="173">
        <f t="shared" si="55"/>
        <v>319</v>
      </c>
      <c r="P86" s="214" t="s">
        <v>151</v>
      </c>
    </row>
    <row r="87" spans="1:16" s="174" customFormat="1" ht="75" customHeight="1">
      <c r="A87" s="146">
        <v>7</v>
      </c>
      <c r="B87" s="547" t="s">
        <v>150</v>
      </c>
      <c r="C87" s="547"/>
      <c r="D87" s="547"/>
      <c r="E87" s="547"/>
      <c r="F87" s="211" t="s">
        <v>142</v>
      </c>
      <c r="G87" s="605"/>
      <c r="H87" s="414" t="str">
        <f>$A$53</f>
        <v xml:space="preserve">OPTIC WHITE         </v>
      </c>
      <c r="I87" s="415"/>
      <c r="J87" s="171" t="s">
        <v>70</v>
      </c>
      <c r="K87" s="160">
        <f>$P$35</f>
        <v>318</v>
      </c>
      <c r="L87" s="192">
        <v>1</v>
      </c>
      <c r="M87" s="172">
        <f t="shared" si="54"/>
        <v>318</v>
      </c>
      <c r="N87" s="172"/>
      <c r="O87" s="173">
        <f t="shared" si="55"/>
        <v>318</v>
      </c>
      <c r="P87" s="215" t="s">
        <v>151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152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96">
      <c r="A90" s="541" t="s">
        <v>58</v>
      </c>
      <c r="B90" s="542"/>
      <c r="C90" s="542"/>
      <c r="D90" s="542"/>
      <c r="E90" s="543"/>
      <c r="F90" s="126" t="s">
        <v>59</v>
      </c>
      <c r="G90" s="126" t="s">
        <v>60</v>
      </c>
      <c r="H90" s="572" t="s">
        <v>61</v>
      </c>
      <c r="I90" s="573"/>
      <c r="J90" s="127" t="s">
        <v>46</v>
      </c>
      <c r="K90" s="126" t="s">
        <v>62</v>
      </c>
      <c r="L90" s="126" t="s">
        <v>63</v>
      </c>
      <c r="M90" s="128" t="s">
        <v>64</v>
      </c>
      <c r="N90" s="128" t="s">
        <v>65</v>
      </c>
      <c r="O90" s="128" t="s">
        <v>66</v>
      </c>
      <c r="P90" s="128" t="s">
        <v>67</v>
      </c>
    </row>
    <row r="91" spans="1:16" s="159" customFormat="1" ht="52.5" customHeight="1">
      <c r="A91" s="146">
        <v>1</v>
      </c>
      <c r="B91" s="411" t="s">
        <v>153</v>
      </c>
      <c r="C91" s="412"/>
      <c r="D91" s="412"/>
      <c r="E91" s="413"/>
      <c r="F91" s="216" t="s">
        <v>35</v>
      </c>
      <c r="G91" s="205" t="s">
        <v>154</v>
      </c>
      <c r="H91" s="555" t="str">
        <f t="shared" ref="H91:H95" si="56">$A$41</f>
        <v xml:space="preserve">DARKEST BLACK       </v>
      </c>
      <c r="I91" s="555"/>
      <c r="J91" s="160" t="s">
        <v>70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570"/>
    </row>
    <row r="92" spans="1:16" s="159" customFormat="1" ht="52.5" customHeight="1">
      <c r="A92" s="146">
        <v>1</v>
      </c>
      <c r="B92" s="411" t="s">
        <v>153</v>
      </c>
      <c r="C92" s="412"/>
      <c r="D92" s="412"/>
      <c r="E92" s="413"/>
      <c r="F92" s="216" t="s">
        <v>35</v>
      </c>
      <c r="G92" s="205" t="s">
        <v>154</v>
      </c>
      <c r="H92" s="555" t="str">
        <f t="shared" ref="H92:H96" si="58">$A$45</f>
        <v xml:space="preserve">HYPER LILAC         </v>
      </c>
      <c r="I92" s="555"/>
      <c r="J92" s="160" t="s">
        <v>70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570"/>
    </row>
    <row r="93" spans="1:16" s="159" customFormat="1" ht="52.5" customHeight="1">
      <c r="A93" s="146">
        <v>1</v>
      </c>
      <c r="B93" s="411" t="s">
        <v>153</v>
      </c>
      <c r="C93" s="412"/>
      <c r="D93" s="412"/>
      <c r="E93" s="413"/>
      <c r="F93" s="216" t="s">
        <v>35</v>
      </c>
      <c r="G93" s="205" t="s">
        <v>154</v>
      </c>
      <c r="H93" s="555" t="str">
        <f>$A$49</f>
        <v xml:space="preserve">ATOMIC BLASTER      </v>
      </c>
      <c r="I93" s="555"/>
      <c r="J93" s="160" t="s">
        <v>70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570"/>
    </row>
    <row r="94" spans="1:16" s="159" customFormat="1" ht="52.5" customHeight="1">
      <c r="A94" s="146">
        <v>1</v>
      </c>
      <c r="B94" s="411" t="s">
        <v>153</v>
      </c>
      <c r="C94" s="412"/>
      <c r="D94" s="412"/>
      <c r="E94" s="413"/>
      <c r="F94" s="216" t="s">
        <v>35</v>
      </c>
      <c r="G94" s="205" t="s">
        <v>154</v>
      </c>
      <c r="H94" s="555" t="str">
        <f>$A$53</f>
        <v xml:space="preserve">OPTIC WHITE         </v>
      </c>
      <c r="I94" s="555"/>
      <c r="J94" s="160" t="s">
        <v>70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570"/>
    </row>
    <row r="95" spans="1:16" s="159" customFormat="1" ht="52.5" customHeight="1">
      <c r="A95" s="146">
        <v>2</v>
      </c>
      <c r="B95" s="411" t="s">
        <v>155</v>
      </c>
      <c r="C95" s="412"/>
      <c r="D95" s="412"/>
      <c r="E95" s="413"/>
      <c r="F95" s="216" t="s">
        <v>35</v>
      </c>
      <c r="G95" s="204"/>
      <c r="H95" s="555" t="str">
        <f t="shared" si="56"/>
        <v xml:space="preserve">DARKEST BLACK       </v>
      </c>
      <c r="I95" s="555"/>
      <c r="J95" s="160" t="s">
        <v>70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570" t="s">
        <v>156</v>
      </c>
    </row>
    <row r="96" spans="1:16" s="159" customFormat="1" ht="52.5" customHeight="1">
      <c r="A96" s="146">
        <v>2</v>
      </c>
      <c r="B96" s="411" t="s">
        <v>155</v>
      </c>
      <c r="C96" s="412"/>
      <c r="D96" s="412"/>
      <c r="E96" s="413"/>
      <c r="F96" s="216" t="s">
        <v>35</v>
      </c>
      <c r="G96" s="204"/>
      <c r="H96" s="555" t="str">
        <f t="shared" si="58"/>
        <v xml:space="preserve">HYPER LILAC         </v>
      </c>
      <c r="I96" s="555"/>
      <c r="J96" s="160" t="s">
        <v>70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570"/>
    </row>
    <row r="97" spans="1:16" s="159" customFormat="1" ht="52.5" customHeight="1">
      <c r="A97" s="146">
        <v>2</v>
      </c>
      <c r="B97" s="411" t="s">
        <v>155</v>
      </c>
      <c r="C97" s="412"/>
      <c r="D97" s="412"/>
      <c r="E97" s="413"/>
      <c r="F97" s="216" t="s">
        <v>35</v>
      </c>
      <c r="G97" s="204"/>
      <c r="H97" s="555" t="str">
        <f>$A$49</f>
        <v xml:space="preserve">ATOMIC BLASTER      </v>
      </c>
      <c r="I97" s="555"/>
      <c r="J97" s="160" t="s">
        <v>70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570"/>
    </row>
    <row r="98" spans="1:16" s="159" customFormat="1" ht="52.5" customHeight="1">
      <c r="A98" s="146">
        <v>2</v>
      </c>
      <c r="B98" s="411" t="s">
        <v>155</v>
      </c>
      <c r="C98" s="412"/>
      <c r="D98" s="412"/>
      <c r="E98" s="413"/>
      <c r="F98" s="216" t="s">
        <v>35</v>
      </c>
      <c r="G98" s="204"/>
      <c r="H98" s="555" t="str">
        <f>$A$53</f>
        <v xml:space="preserve">OPTIC WHITE         </v>
      </c>
      <c r="I98" s="555"/>
      <c r="J98" s="160" t="s">
        <v>70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570"/>
    </row>
    <row r="99" spans="1:16" s="159" customFormat="1" ht="74.150000000000006" customHeight="1">
      <c r="A99" s="146">
        <v>3</v>
      </c>
      <c r="B99" s="411" t="s">
        <v>157</v>
      </c>
      <c r="C99" s="412"/>
      <c r="D99" s="412"/>
      <c r="E99" s="413"/>
      <c r="F99" s="216" t="s">
        <v>35</v>
      </c>
      <c r="G99" s="204"/>
      <c r="H99" s="555" t="str">
        <f t="shared" ref="H99:H103" si="66">$A$41</f>
        <v xml:space="preserve">DARKEST BLACK       </v>
      </c>
      <c r="I99" s="555"/>
      <c r="J99" s="160" t="s">
        <v>70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570" t="s">
        <v>151</v>
      </c>
    </row>
    <row r="100" spans="1:16" s="159" customFormat="1" ht="74.150000000000006" customHeight="1">
      <c r="A100" s="146">
        <v>3</v>
      </c>
      <c r="B100" s="411" t="s">
        <v>157</v>
      </c>
      <c r="C100" s="412"/>
      <c r="D100" s="412"/>
      <c r="E100" s="413"/>
      <c r="F100" s="216" t="s">
        <v>35</v>
      </c>
      <c r="G100" s="204"/>
      <c r="H100" s="555" t="str">
        <f t="shared" ref="H100:H104" si="67">$A$45</f>
        <v xml:space="preserve">HYPER LILAC         </v>
      </c>
      <c r="I100" s="555"/>
      <c r="J100" s="160" t="s">
        <v>70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570"/>
    </row>
    <row r="101" spans="1:16" s="159" customFormat="1" ht="69" customHeight="1">
      <c r="A101" s="146">
        <v>3</v>
      </c>
      <c r="B101" s="411" t="s">
        <v>157</v>
      </c>
      <c r="C101" s="412"/>
      <c r="D101" s="412"/>
      <c r="E101" s="413"/>
      <c r="F101" s="216" t="s">
        <v>35</v>
      </c>
      <c r="G101" s="204"/>
      <c r="H101" s="555" t="str">
        <f>$A$49</f>
        <v xml:space="preserve">ATOMIC BLASTER      </v>
      </c>
      <c r="I101" s="555"/>
      <c r="J101" s="160" t="s">
        <v>70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570"/>
    </row>
    <row r="102" spans="1:16" s="159" customFormat="1" ht="69" customHeight="1">
      <c r="A102" s="146">
        <v>3</v>
      </c>
      <c r="B102" s="411" t="s">
        <v>157</v>
      </c>
      <c r="C102" s="412"/>
      <c r="D102" s="412"/>
      <c r="E102" s="413"/>
      <c r="F102" s="216" t="s">
        <v>35</v>
      </c>
      <c r="G102" s="204"/>
      <c r="H102" s="555" t="str">
        <f>$A$53</f>
        <v xml:space="preserve">OPTIC WHITE         </v>
      </c>
      <c r="I102" s="555"/>
      <c r="J102" s="160" t="s">
        <v>70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570"/>
    </row>
    <row r="103" spans="1:16" s="159" customFormat="1" ht="52.5" customHeight="1">
      <c r="A103" s="146">
        <v>4</v>
      </c>
      <c r="B103" s="411" t="s">
        <v>158</v>
      </c>
      <c r="C103" s="412"/>
      <c r="D103" s="412"/>
      <c r="E103" s="413"/>
      <c r="F103" s="216" t="s">
        <v>35</v>
      </c>
      <c r="G103" s="205">
        <v>102507</v>
      </c>
      <c r="H103" s="555" t="str">
        <f t="shared" si="66"/>
        <v xml:space="preserve">DARKEST BLACK       </v>
      </c>
      <c r="I103" s="555"/>
      <c r="J103" s="160" t="s">
        <v>70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570"/>
    </row>
    <row r="104" spans="1:16" s="159" customFormat="1" ht="52.5" customHeight="1">
      <c r="A104" s="146">
        <v>4</v>
      </c>
      <c r="B104" s="411" t="s">
        <v>158</v>
      </c>
      <c r="C104" s="412"/>
      <c r="D104" s="412"/>
      <c r="E104" s="413"/>
      <c r="F104" s="216" t="s">
        <v>35</v>
      </c>
      <c r="G104" s="205">
        <v>102507</v>
      </c>
      <c r="H104" s="555" t="str">
        <f t="shared" si="67"/>
        <v xml:space="preserve">HYPER LILAC         </v>
      </c>
      <c r="I104" s="555"/>
      <c r="J104" s="160" t="s">
        <v>70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570"/>
    </row>
    <row r="105" spans="1:16" s="159" customFormat="1" ht="52.5" customHeight="1">
      <c r="A105" s="146">
        <v>4</v>
      </c>
      <c r="B105" s="411" t="s">
        <v>158</v>
      </c>
      <c r="C105" s="412"/>
      <c r="D105" s="412"/>
      <c r="E105" s="413"/>
      <c r="F105" s="216" t="s">
        <v>35</v>
      </c>
      <c r="G105" s="205">
        <v>102507</v>
      </c>
      <c r="H105" s="555" t="str">
        <f>$A$49</f>
        <v xml:space="preserve">ATOMIC BLASTER      </v>
      </c>
      <c r="I105" s="555"/>
      <c r="J105" s="160" t="s">
        <v>70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570"/>
    </row>
    <row r="106" spans="1:16" s="159" customFormat="1" ht="52.5" customHeight="1">
      <c r="A106" s="146">
        <v>4</v>
      </c>
      <c r="B106" s="411" t="s">
        <v>158</v>
      </c>
      <c r="C106" s="412"/>
      <c r="D106" s="412"/>
      <c r="E106" s="413"/>
      <c r="F106" s="216" t="s">
        <v>35</v>
      </c>
      <c r="G106" s="205">
        <v>102507</v>
      </c>
      <c r="H106" s="555" t="str">
        <f>$A$53</f>
        <v xml:space="preserve">OPTIC WHITE         </v>
      </c>
      <c r="I106" s="555"/>
      <c r="J106" s="160" t="s">
        <v>70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570"/>
    </row>
    <row r="107" spans="1:16" s="159" customFormat="1" ht="52.5" customHeight="1">
      <c r="A107" s="146">
        <v>5</v>
      </c>
      <c r="B107" s="411" t="s">
        <v>159</v>
      </c>
      <c r="C107" s="412"/>
      <c r="D107" s="412"/>
      <c r="E107" s="413"/>
      <c r="F107" s="216" t="s">
        <v>75</v>
      </c>
      <c r="G107" s="204"/>
      <c r="H107" s="555" t="str">
        <f t="shared" ref="H107:H111" si="72">$A$41</f>
        <v xml:space="preserve">DARKEST BLACK       </v>
      </c>
      <c r="I107" s="555"/>
      <c r="J107" s="160" t="s">
        <v>70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570"/>
    </row>
    <row r="108" spans="1:16" s="159" customFormat="1" ht="52.5" customHeight="1">
      <c r="A108" s="146">
        <v>5</v>
      </c>
      <c r="B108" s="411" t="s">
        <v>159</v>
      </c>
      <c r="C108" s="412"/>
      <c r="D108" s="412"/>
      <c r="E108" s="413"/>
      <c r="F108" s="216" t="s">
        <v>75</v>
      </c>
      <c r="G108" s="204"/>
      <c r="H108" s="555" t="str">
        <f t="shared" ref="H108:H112" si="73">$A$45</f>
        <v xml:space="preserve">HYPER LILAC         </v>
      </c>
      <c r="I108" s="555"/>
      <c r="J108" s="160" t="s">
        <v>70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570"/>
    </row>
    <row r="109" spans="1:16" s="159" customFormat="1" ht="52.5" customHeight="1">
      <c r="A109" s="146">
        <v>5</v>
      </c>
      <c r="B109" s="411" t="s">
        <v>159</v>
      </c>
      <c r="C109" s="412"/>
      <c r="D109" s="412"/>
      <c r="E109" s="413"/>
      <c r="F109" s="216" t="s">
        <v>75</v>
      </c>
      <c r="G109" s="204"/>
      <c r="H109" s="555" t="str">
        <f>$A$49</f>
        <v xml:space="preserve">ATOMIC BLASTER      </v>
      </c>
      <c r="I109" s="555"/>
      <c r="J109" s="160" t="s">
        <v>70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570"/>
    </row>
    <row r="110" spans="1:16" s="159" customFormat="1" ht="52.5" customHeight="1">
      <c r="A110" s="146">
        <v>5</v>
      </c>
      <c r="B110" s="411" t="s">
        <v>159</v>
      </c>
      <c r="C110" s="412"/>
      <c r="D110" s="412"/>
      <c r="E110" s="413"/>
      <c r="F110" s="216" t="s">
        <v>75</v>
      </c>
      <c r="G110" s="204"/>
      <c r="H110" s="555" t="str">
        <f>$A$53</f>
        <v xml:space="preserve">OPTIC WHITE         </v>
      </c>
      <c r="I110" s="555"/>
      <c r="J110" s="160" t="s">
        <v>70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570"/>
    </row>
    <row r="111" spans="1:16" s="159" customFormat="1" ht="52.5" customHeight="1">
      <c r="A111" s="146">
        <v>6</v>
      </c>
      <c r="B111" s="411" t="s">
        <v>160</v>
      </c>
      <c r="C111" s="412"/>
      <c r="D111" s="412"/>
      <c r="E111" s="413"/>
      <c r="F111" s="216" t="s">
        <v>75</v>
      </c>
      <c r="G111" s="204"/>
      <c r="H111" s="555" t="str">
        <f t="shared" si="72"/>
        <v xml:space="preserve">DARKEST BLACK       </v>
      </c>
      <c r="I111" s="555"/>
      <c r="J111" s="160" t="s">
        <v>70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570"/>
    </row>
    <row r="112" spans="1:16" s="159" customFormat="1" ht="52.5" customHeight="1">
      <c r="A112" s="146">
        <v>6</v>
      </c>
      <c r="B112" s="411" t="s">
        <v>160</v>
      </c>
      <c r="C112" s="412"/>
      <c r="D112" s="412"/>
      <c r="E112" s="413"/>
      <c r="F112" s="216" t="s">
        <v>75</v>
      </c>
      <c r="G112" s="204"/>
      <c r="H112" s="555" t="str">
        <f t="shared" si="73"/>
        <v xml:space="preserve">HYPER LILAC         </v>
      </c>
      <c r="I112" s="555"/>
      <c r="J112" s="160" t="s">
        <v>70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570"/>
    </row>
    <row r="113" spans="1:16" s="159" customFormat="1" ht="52.5" customHeight="1">
      <c r="A113" s="146">
        <v>6</v>
      </c>
      <c r="B113" s="411" t="s">
        <v>160</v>
      </c>
      <c r="C113" s="412"/>
      <c r="D113" s="412"/>
      <c r="E113" s="413"/>
      <c r="F113" s="216" t="s">
        <v>75</v>
      </c>
      <c r="G113" s="204"/>
      <c r="H113" s="555" t="str">
        <f>$A$49</f>
        <v xml:space="preserve">ATOMIC BLASTER      </v>
      </c>
      <c r="I113" s="555"/>
      <c r="J113" s="160" t="s">
        <v>70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570"/>
    </row>
    <row r="114" spans="1:16" s="159" customFormat="1" ht="52.5" customHeight="1">
      <c r="A114" s="146">
        <v>6</v>
      </c>
      <c r="B114" s="411" t="s">
        <v>160</v>
      </c>
      <c r="C114" s="412"/>
      <c r="D114" s="412"/>
      <c r="E114" s="413"/>
      <c r="F114" s="216" t="s">
        <v>75</v>
      </c>
      <c r="G114" s="204"/>
      <c r="H114" s="555" t="str">
        <f>$A$53</f>
        <v xml:space="preserve">OPTIC WHITE         </v>
      </c>
      <c r="I114" s="555"/>
      <c r="J114" s="160" t="s">
        <v>70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570"/>
    </row>
    <row r="115" spans="1:16" s="159" customFormat="1" ht="52.5" customHeight="1">
      <c r="A115" s="146">
        <v>7</v>
      </c>
      <c r="B115" s="411" t="s">
        <v>161</v>
      </c>
      <c r="C115" s="412"/>
      <c r="D115" s="412"/>
      <c r="E115" s="413"/>
      <c r="F115" s="216" t="s">
        <v>73</v>
      </c>
      <c r="G115" s="204"/>
      <c r="H115" s="555" t="str">
        <f t="shared" ref="H115:H119" si="80">$A$41</f>
        <v xml:space="preserve">DARKEST BLACK       </v>
      </c>
      <c r="I115" s="555"/>
      <c r="J115" s="160" t="s">
        <v>70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570"/>
    </row>
    <row r="116" spans="1:16" s="159" customFormat="1" ht="52.5" customHeight="1">
      <c r="A116" s="146">
        <v>7</v>
      </c>
      <c r="B116" s="411" t="s">
        <v>161</v>
      </c>
      <c r="C116" s="412"/>
      <c r="D116" s="412"/>
      <c r="E116" s="413"/>
      <c r="F116" s="216" t="s">
        <v>73</v>
      </c>
      <c r="G116" s="204"/>
      <c r="H116" s="555" t="str">
        <f t="shared" ref="H116:H120" si="81">$A$45</f>
        <v xml:space="preserve">HYPER LILAC         </v>
      </c>
      <c r="I116" s="555"/>
      <c r="J116" s="160" t="s">
        <v>70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570"/>
    </row>
    <row r="117" spans="1:16" s="159" customFormat="1" ht="45" customHeight="1">
      <c r="A117" s="146">
        <v>7</v>
      </c>
      <c r="B117" s="411" t="s">
        <v>161</v>
      </c>
      <c r="C117" s="412"/>
      <c r="D117" s="412"/>
      <c r="E117" s="413"/>
      <c r="F117" s="216" t="s">
        <v>73</v>
      </c>
      <c r="G117" s="204"/>
      <c r="H117" s="555" t="str">
        <f>$A$49</f>
        <v xml:space="preserve">ATOMIC BLASTER      </v>
      </c>
      <c r="I117" s="555"/>
      <c r="J117" s="160" t="s">
        <v>70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570"/>
    </row>
    <row r="118" spans="1:16" s="159" customFormat="1" ht="45" customHeight="1">
      <c r="A118" s="146">
        <v>7</v>
      </c>
      <c r="B118" s="411" t="s">
        <v>161</v>
      </c>
      <c r="C118" s="412"/>
      <c r="D118" s="412"/>
      <c r="E118" s="413"/>
      <c r="F118" s="216" t="s">
        <v>73</v>
      </c>
      <c r="G118" s="204"/>
      <c r="H118" s="555" t="str">
        <f>$A$53</f>
        <v xml:space="preserve">OPTIC WHITE         </v>
      </c>
      <c r="I118" s="555"/>
      <c r="J118" s="160" t="s">
        <v>70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570"/>
    </row>
    <row r="119" spans="1:16" s="159" customFormat="1" ht="66.650000000000006" customHeight="1">
      <c r="A119" s="146">
        <v>8</v>
      </c>
      <c r="B119" s="411" t="s">
        <v>162</v>
      </c>
      <c r="C119" s="412"/>
      <c r="D119" s="412"/>
      <c r="E119" s="413"/>
      <c r="F119" s="216" t="s">
        <v>35</v>
      </c>
      <c r="G119" s="205" t="s">
        <v>163</v>
      </c>
      <c r="H119" s="555" t="str">
        <f t="shared" si="80"/>
        <v xml:space="preserve">DARKEST BLACK       </v>
      </c>
      <c r="I119" s="555"/>
      <c r="J119" s="160" t="s">
        <v>70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7" t="s">
        <v>151</v>
      </c>
    </row>
    <row r="120" spans="1:16" s="159" customFormat="1" ht="66.650000000000006" customHeight="1">
      <c r="A120" s="146">
        <v>8</v>
      </c>
      <c r="B120" s="411" t="s">
        <v>162</v>
      </c>
      <c r="C120" s="412"/>
      <c r="D120" s="412"/>
      <c r="E120" s="413"/>
      <c r="F120" s="216" t="s">
        <v>35</v>
      </c>
      <c r="G120" s="205" t="s">
        <v>163</v>
      </c>
      <c r="H120" s="555" t="str">
        <f t="shared" si="81"/>
        <v xml:space="preserve">HYPER LILAC         </v>
      </c>
      <c r="I120" s="555"/>
      <c r="J120" s="160" t="s">
        <v>70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7" t="s">
        <v>151</v>
      </c>
    </row>
    <row r="121" spans="1:16" s="159" customFormat="1" ht="71.5" customHeight="1">
      <c r="A121" s="146">
        <v>8</v>
      </c>
      <c r="B121" s="411" t="s">
        <v>162</v>
      </c>
      <c r="C121" s="412"/>
      <c r="D121" s="412"/>
      <c r="E121" s="413"/>
      <c r="F121" s="216" t="s">
        <v>35</v>
      </c>
      <c r="G121" s="205" t="s">
        <v>163</v>
      </c>
      <c r="H121" s="555" t="str">
        <f>$A$49</f>
        <v xml:space="preserve">ATOMIC BLASTER      </v>
      </c>
      <c r="I121" s="555"/>
      <c r="J121" s="160" t="s">
        <v>70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7" t="s">
        <v>151</v>
      </c>
    </row>
    <row r="122" spans="1:16" s="159" customFormat="1" ht="71.5" customHeight="1">
      <c r="A122" s="146">
        <v>8</v>
      </c>
      <c r="B122" s="411" t="s">
        <v>162</v>
      </c>
      <c r="C122" s="412"/>
      <c r="D122" s="412"/>
      <c r="E122" s="413"/>
      <c r="F122" s="216" t="s">
        <v>35</v>
      </c>
      <c r="G122" s="205" t="s">
        <v>163</v>
      </c>
      <c r="H122" s="555" t="str">
        <f>$A$53</f>
        <v xml:space="preserve">OPTIC WHITE         </v>
      </c>
      <c r="I122" s="555"/>
      <c r="J122" s="160" t="s">
        <v>70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7" t="s">
        <v>151</v>
      </c>
    </row>
    <row r="123" spans="1:16" s="159" customFormat="1" ht="32.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164</v>
      </c>
      <c r="C124" s="134"/>
      <c r="D124" s="135"/>
      <c r="E124" s="135"/>
      <c r="F124" s="135"/>
      <c r="G124" s="136"/>
      <c r="H124" s="135"/>
      <c r="I124" s="135"/>
      <c r="J124" s="551" t="s">
        <v>165</v>
      </c>
      <c r="K124" s="551"/>
      <c r="L124" s="551"/>
      <c r="M124" s="551"/>
      <c r="N124" s="69"/>
      <c r="O124" s="69"/>
      <c r="P124" s="70"/>
    </row>
    <row r="125" spans="1:16" s="147" customFormat="1" ht="34.5" customHeight="1">
      <c r="A125" s="147">
        <v>1</v>
      </c>
      <c r="B125" s="148" t="s">
        <v>166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598" t="s">
        <v>85</v>
      </c>
      <c r="C127" s="598"/>
      <c r="D127" s="598"/>
      <c r="E127" s="598"/>
      <c r="F127" s="598"/>
      <c r="G127" s="598"/>
      <c r="H127" s="598"/>
      <c r="I127" s="598"/>
      <c r="J127" s="598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61</v>
      </c>
      <c r="C128" s="599" t="s">
        <v>86</v>
      </c>
      <c r="D128" s="599"/>
      <c r="E128" s="599"/>
      <c r="F128" s="599"/>
      <c r="G128" s="599"/>
      <c r="H128" s="599"/>
      <c r="I128" s="599"/>
      <c r="J128" s="599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559"/>
      <c r="D129" s="559"/>
      <c r="E129" s="559"/>
      <c r="F129" s="559"/>
      <c r="G129" s="559"/>
      <c r="H129" s="559"/>
      <c r="I129" s="559"/>
      <c r="J129" s="559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559"/>
      <c r="D130" s="559"/>
      <c r="E130" s="559"/>
      <c r="F130" s="559"/>
      <c r="G130" s="559"/>
      <c r="H130" s="559"/>
      <c r="I130" s="559"/>
      <c r="J130" s="559"/>
    </row>
    <row r="131" spans="1:16" s="71" customFormat="1" ht="67.5" customHeight="1">
      <c r="A131" s="161"/>
      <c r="B131" s="175" t="str">
        <f>$A$49</f>
        <v xml:space="preserve">ATOMIC BLASTER      </v>
      </c>
      <c r="C131" s="556"/>
      <c r="D131" s="557"/>
      <c r="E131" s="557"/>
      <c r="F131" s="557"/>
      <c r="G131" s="557"/>
      <c r="H131" s="557"/>
      <c r="I131" s="557"/>
      <c r="J131" s="558"/>
    </row>
    <row r="132" spans="1:16" s="71" customFormat="1" ht="67.5" customHeight="1">
      <c r="A132" s="161"/>
      <c r="B132" s="175" t="str">
        <f>$A$53</f>
        <v xml:space="preserve">OPTIC WHITE         </v>
      </c>
      <c r="C132" s="559"/>
      <c r="D132" s="559"/>
      <c r="E132" s="559"/>
      <c r="F132" s="559"/>
      <c r="G132" s="559"/>
      <c r="H132" s="559"/>
      <c r="I132" s="559"/>
      <c r="J132" s="559"/>
    </row>
    <row r="133" spans="1:16" s="71" customFormat="1" ht="32.5">
      <c r="A133" s="161"/>
      <c r="B133" s="600" t="s">
        <v>167</v>
      </c>
      <c r="C133" s="601"/>
      <c r="D133" s="601"/>
      <c r="E133" s="601"/>
      <c r="F133" s="601"/>
      <c r="G133" s="601"/>
      <c r="H133" s="601"/>
      <c r="I133" s="601"/>
      <c r="J133" s="602"/>
    </row>
    <row r="134" spans="1:16" s="71" customFormat="1" ht="32.5">
      <c r="A134" s="161"/>
      <c r="B134" s="597" t="s">
        <v>103</v>
      </c>
      <c r="C134" s="597"/>
      <c r="D134" s="162" t="s">
        <v>110</v>
      </c>
      <c r="E134" s="162" t="s">
        <v>27</v>
      </c>
      <c r="F134" s="162" t="s">
        <v>28</v>
      </c>
      <c r="G134" s="162" t="s">
        <v>29</v>
      </c>
      <c r="H134" s="162" t="s">
        <v>30</v>
      </c>
      <c r="I134" s="606" t="s">
        <v>31</v>
      </c>
      <c r="J134" s="607"/>
    </row>
    <row r="135" spans="1:16" s="71" customFormat="1" ht="93" customHeight="1">
      <c r="A135" s="161"/>
      <c r="B135" s="411" t="s">
        <v>168</v>
      </c>
      <c r="C135" s="413"/>
      <c r="D135" s="594" t="s">
        <v>169</v>
      </c>
      <c r="E135" s="595"/>
      <c r="F135" s="595"/>
      <c r="G135" s="595"/>
      <c r="H135" s="595"/>
      <c r="I135" s="595"/>
      <c r="J135" s="596"/>
    </row>
    <row r="136" spans="1:16" s="71" customFormat="1" ht="100" customHeight="1">
      <c r="A136" s="161"/>
      <c r="B136" s="553" t="s">
        <v>170</v>
      </c>
      <c r="C136" s="554"/>
      <c r="D136" s="207"/>
      <c r="E136" s="207"/>
      <c r="F136" s="207">
        <v>5.7</v>
      </c>
      <c r="G136" s="207"/>
      <c r="H136" s="207"/>
      <c r="I136" s="592"/>
      <c r="J136" s="593"/>
    </row>
    <row r="137" spans="1:16" s="71" customFormat="1" ht="69.650000000000006" customHeight="1">
      <c r="A137" s="161"/>
      <c r="B137" s="553" t="s">
        <v>171</v>
      </c>
      <c r="C137" s="554"/>
      <c r="D137" s="207"/>
      <c r="E137" s="208"/>
      <c r="F137" s="208">
        <v>16.3</v>
      </c>
      <c r="G137" s="208"/>
      <c r="H137" s="208"/>
      <c r="I137" s="592"/>
      <c r="J137" s="593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172</v>
      </c>
      <c r="C139" s="552" t="s">
        <v>89</v>
      </c>
      <c r="D139" s="552"/>
      <c r="E139" s="552"/>
      <c r="F139" s="552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173</v>
      </c>
      <c r="C140" s="17" t="s">
        <v>174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551" t="s">
        <v>99</v>
      </c>
      <c r="C142" s="551"/>
      <c r="D142" s="551"/>
      <c r="E142" s="551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175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101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102</v>
      </c>
      <c r="C145" s="147"/>
      <c r="D145" s="147"/>
      <c r="G145" s="71"/>
      <c r="M145" s="70"/>
      <c r="N145" s="69"/>
      <c r="O145" s="69"/>
      <c r="P145" s="70"/>
    </row>
    <row r="146" spans="1:16" s="17" customFormat="1" ht="32.5">
      <c r="A146" s="15"/>
      <c r="B146" s="72" t="s">
        <v>103</v>
      </c>
      <c r="C146" s="73" t="s">
        <v>110</v>
      </c>
      <c r="D146" s="73" t="s">
        <v>27</v>
      </c>
      <c r="E146" s="73" t="s">
        <v>28</v>
      </c>
      <c r="F146" s="73" t="s">
        <v>29</v>
      </c>
      <c r="G146" s="73" t="s">
        <v>30</v>
      </c>
      <c r="H146" s="73" t="s">
        <v>31</v>
      </c>
      <c r="J146" s="74"/>
      <c r="K146" s="75"/>
      <c r="L146" s="75"/>
      <c r="M146" s="74"/>
    </row>
    <row r="147" spans="1:16" s="17" customFormat="1" ht="32.5">
      <c r="A147" s="15"/>
      <c r="B147" s="72" t="s">
        <v>104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71">
      <c r="B148" s="163" t="s">
        <v>176</v>
      </c>
      <c r="C148" s="163" t="s">
        <v>177</v>
      </c>
      <c r="G148" s="165"/>
    </row>
    <row r="149" spans="1:16" s="164" customFormat="1" ht="71">
      <c r="B149" s="163"/>
      <c r="C149" s="163" t="s">
        <v>178</v>
      </c>
      <c r="G149" s="165"/>
    </row>
    <row r="150" spans="1:16" s="151" customFormat="1" ht="32.5">
      <c r="G150" s="152"/>
    </row>
    <row r="151" spans="1:16" s="151" customFormat="1" ht="32.5">
      <c r="G151" s="152"/>
    </row>
    <row r="152" spans="1:16" s="151" customFormat="1" ht="32.5">
      <c r="G152" s="152"/>
    </row>
    <row r="153" spans="1:16" s="151" customFormat="1" ht="32.5">
      <c r="G153" s="152"/>
    </row>
    <row r="154" spans="1:16" s="151" customFormat="1" ht="32.5">
      <c r="G154" s="152"/>
    </row>
    <row r="155" spans="1:16" s="151" customFormat="1" ht="32.5">
      <c r="G155" s="152"/>
    </row>
    <row r="156" spans="1:16" s="151" customFormat="1" ht="32.5">
      <c r="G156" s="152"/>
    </row>
    <row r="157" spans="1:16" s="151" customFormat="1" ht="32.5">
      <c r="G157" s="152"/>
    </row>
    <row r="158" spans="1:16" s="151" customFormat="1" ht="32.5">
      <c r="G158" s="152"/>
    </row>
    <row r="159" spans="1:16" s="151" customFormat="1" ht="32.5">
      <c r="G159" s="152"/>
    </row>
    <row r="160" spans="1:16" s="151" customFormat="1" ht="32.5">
      <c r="G160" s="152"/>
    </row>
    <row r="161" spans="7:7" s="151" customFormat="1" ht="32.5">
      <c r="G161" s="152"/>
    </row>
    <row r="162" spans="7:7" s="151" customFormat="1" ht="32.5">
      <c r="G162" s="152"/>
    </row>
    <row r="163" spans="7:7" s="151" customFormat="1" ht="32.5">
      <c r="G163" s="152"/>
    </row>
    <row r="164" spans="7:7" s="151" customFormat="1" ht="32.5">
      <c r="G164" s="152"/>
    </row>
    <row r="165" spans="7:7" s="151" customFormat="1" ht="32.5">
      <c r="G165" s="152"/>
    </row>
    <row r="166" spans="7:7" s="151" customFormat="1" ht="32.5">
      <c r="G166" s="152"/>
    </row>
    <row r="167" spans="7:7" s="151" customFormat="1" ht="32.5">
      <c r="G167" s="152"/>
    </row>
    <row r="168" spans="7:7" s="151" customFormat="1" ht="32.5">
      <c r="G168" s="152"/>
    </row>
    <row r="169" spans="7:7" s="151" customFormat="1" ht="32.5">
      <c r="G169" s="152"/>
    </row>
    <row r="170" spans="7:7" s="151" customFormat="1" ht="32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81640625" defaultRowHeight="16.5"/>
  <cols>
    <col min="1" max="1" width="26.453125" style="195" customWidth="1"/>
    <col min="2" max="16384" width="8.81640625" style="195"/>
  </cols>
  <sheetData>
    <row r="12" spans="1:10" s="196" customFormat="1" ht="34" customHeight="1">
      <c r="A12" s="608" t="s">
        <v>179</v>
      </c>
      <c r="B12" s="608"/>
      <c r="C12" s="608"/>
      <c r="D12" s="608"/>
      <c r="E12" s="608"/>
      <c r="F12" s="608"/>
      <c r="G12" s="608"/>
      <c r="H12" s="608"/>
      <c r="I12" s="608"/>
      <c r="J12" s="608"/>
    </row>
    <row r="13" spans="1:10" ht="24" customHeight="1">
      <c r="A13" s="198" t="s">
        <v>103</v>
      </c>
      <c r="B13" s="198" t="s">
        <v>180</v>
      </c>
      <c r="C13" s="198" t="s">
        <v>181</v>
      </c>
      <c r="D13" s="198" t="s">
        <v>27</v>
      </c>
      <c r="E13" s="197" t="s">
        <v>28</v>
      </c>
      <c r="F13" s="198" t="s">
        <v>29</v>
      </c>
      <c r="G13" s="198" t="s">
        <v>30</v>
      </c>
      <c r="H13" s="198" t="s">
        <v>31</v>
      </c>
      <c r="I13" s="198" t="s">
        <v>182</v>
      </c>
      <c r="J13" s="198" t="s">
        <v>183</v>
      </c>
    </row>
    <row r="14" spans="1:10" s="202" customFormat="1" ht="44.5" customHeight="1">
      <c r="A14" s="199" t="s">
        <v>184</v>
      </c>
      <c r="B14" s="200">
        <f>$D$14-0.5</f>
        <v>15</v>
      </c>
      <c r="C14" s="201">
        <f>$D$14-0.5</f>
        <v>15</v>
      </c>
      <c r="D14" s="201">
        <v>15.5</v>
      </c>
      <c r="E14" s="201">
        <v>15.5</v>
      </c>
      <c r="F14" s="201">
        <f>E14+0.5</f>
        <v>16</v>
      </c>
      <c r="G14" s="201">
        <f>F14</f>
        <v>16</v>
      </c>
      <c r="H14" s="201">
        <f>$G$14+0.5</f>
        <v>16.5</v>
      </c>
      <c r="I14" s="200">
        <f>$G$14+0.5</f>
        <v>16.5</v>
      </c>
      <c r="J14" s="200">
        <f>$G$14+0.5</f>
        <v>16.5</v>
      </c>
    </row>
    <row r="15" spans="1:10" s="202" customFormat="1" ht="44.5" customHeight="1">
      <c r="A15" s="199" t="s">
        <v>185</v>
      </c>
      <c r="B15" s="200">
        <f>$D$15-0.3</f>
        <v>4.7</v>
      </c>
      <c r="C15" s="201">
        <f>$D$15-0.3</f>
        <v>4.7</v>
      </c>
      <c r="D15" s="201">
        <v>5</v>
      </c>
      <c r="E15" s="201">
        <v>5</v>
      </c>
      <c r="F15" s="201">
        <f>E15+0.3</f>
        <v>5.3</v>
      </c>
      <c r="G15" s="201">
        <f>F15</f>
        <v>5.3</v>
      </c>
      <c r="H15" s="201">
        <f>$G$15+0.3</f>
        <v>5.6</v>
      </c>
      <c r="I15" s="200">
        <f t="shared" ref="I15:J15" si="0">$G$15+0.3</f>
        <v>5.6</v>
      </c>
      <c r="J15" s="200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79"/>
    <col min="18" max="18" width="80.1796875" style="79" customWidth="1"/>
    <col min="19" max="16384" width="9.179687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108</v>
      </c>
      <c r="C1" s="82" t="s">
        <v>186</v>
      </c>
      <c r="D1" s="609" t="s">
        <v>187</v>
      </c>
      <c r="E1" s="609"/>
      <c r="F1" s="609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188</v>
      </c>
      <c r="C2" s="87" t="s">
        <v>189</v>
      </c>
      <c r="D2" s="610" t="s">
        <v>190</v>
      </c>
      <c r="E2" s="610"/>
      <c r="F2" s="610"/>
      <c r="G2" s="610"/>
      <c r="H2" s="610"/>
      <c r="I2" s="611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109</v>
      </c>
      <c r="B3" s="89" t="s">
        <v>191</v>
      </c>
      <c r="C3" s="89" t="s">
        <v>192</v>
      </c>
      <c r="D3" s="90" t="s">
        <v>28</v>
      </c>
      <c r="E3" s="90" t="s">
        <v>29</v>
      </c>
      <c r="F3" s="90" t="s">
        <v>30</v>
      </c>
      <c r="G3" s="90" t="s">
        <v>31</v>
      </c>
      <c r="H3" s="90" t="s">
        <v>32</v>
      </c>
      <c r="I3" s="91" t="s">
        <v>193</v>
      </c>
      <c r="J3" s="92"/>
      <c r="K3" s="92"/>
    </row>
    <row r="4" spans="1:25" s="99" customFormat="1" ht="27" customHeight="1">
      <c r="A4" s="94">
        <v>1</v>
      </c>
      <c r="B4" s="95" t="s">
        <v>194</v>
      </c>
      <c r="C4" s="95" t="s">
        <v>195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196</v>
      </c>
      <c r="J4" s="98"/>
      <c r="K4" s="98"/>
    </row>
    <row r="5" spans="1:25" s="99" customFormat="1" ht="27" customHeight="1">
      <c r="A5" s="94">
        <v>2</v>
      </c>
      <c r="B5" s="95" t="s">
        <v>197</v>
      </c>
      <c r="C5" s="95" t="s">
        <v>198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196</v>
      </c>
      <c r="J5" s="98"/>
      <c r="K5" s="98"/>
    </row>
    <row r="6" spans="1:25" s="99" customFormat="1" ht="27" customHeight="1">
      <c r="A6" s="94">
        <v>3</v>
      </c>
      <c r="B6" s="80" t="s">
        <v>199</v>
      </c>
      <c r="C6" s="80" t="s">
        <v>200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196</v>
      </c>
      <c r="J6" s="98"/>
      <c r="K6" s="98"/>
    </row>
    <row r="7" spans="1:25" s="99" customFormat="1" ht="27" customHeight="1">
      <c r="A7" s="94">
        <v>4</v>
      </c>
      <c r="B7" s="80" t="s">
        <v>201</v>
      </c>
      <c r="C7" s="80" t="s">
        <v>202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196</v>
      </c>
      <c r="J7" s="98"/>
      <c r="K7" s="98"/>
    </row>
    <row r="8" spans="1:25" s="99" customFormat="1" ht="27" customHeight="1">
      <c r="A8" s="94">
        <v>5</v>
      </c>
      <c r="B8" s="80" t="s">
        <v>113</v>
      </c>
      <c r="C8" s="80" t="s">
        <v>114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203</v>
      </c>
      <c r="J8" s="98"/>
      <c r="K8" s="98"/>
    </row>
    <row r="9" spans="1:25" s="99" customFormat="1" ht="27" customHeight="1">
      <c r="A9" s="94">
        <v>6</v>
      </c>
      <c r="B9" s="80" t="s">
        <v>112</v>
      </c>
      <c r="C9" s="80" t="s">
        <v>204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196</v>
      </c>
      <c r="J9" s="98"/>
      <c r="K9" s="98"/>
    </row>
    <row r="10" spans="1:25" s="99" customFormat="1" ht="27" customHeight="1">
      <c r="A10" s="94">
        <v>7</v>
      </c>
      <c r="B10" s="80" t="s">
        <v>205</v>
      </c>
      <c r="C10" s="80" t="s">
        <v>206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196</v>
      </c>
      <c r="J10" s="98"/>
      <c r="K10" s="98"/>
    </row>
    <row r="11" spans="1:25" s="99" customFormat="1" ht="27" customHeight="1">
      <c r="A11" s="94">
        <v>8</v>
      </c>
      <c r="B11" s="80" t="s">
        <v>207</v>
      </c>
      <c r="C11" s="80" t="s">
        <v>208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209</v>
      </c>
      <c r="C12" s="80" t="s">
        <v>210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203</v>
      </c>
      <c r="J12" s="98"/>
      <c r="K12" s="98"/>
    </row>
    <row r="13" spans="1:25" s="99" customFormat="1" ht="27" customHeight="1">
      <c r="A13" s="94">
        <v>10</v>
      </c>
      <c r="B13" s="80" t="s">
        <v>211</v>
      </c>
      <c r="C13" s="80" t="s">
        <v>115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203</v>
      </c>
      <c r="J13" s="98"/>
      <c r="K13" s="98"/>
    </row>
    <row r="14" spans="1:25" s="99" customFormat="1" ht="27" customHeight="1">
      <c r="A14" s="94">
        <v>11</v>
      </c>
      <c r="B14" s="80" t="s">
        <v>212</v>
      </c>
      <c r="C14" s="80" t="s">
        <v>213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214</v>
      </c>
      <c r="C15" s="80" t="s">
        <v>215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216</v>
      </c>
      <c r="C16" s="80" t="s">
        <v>217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218</v>
      </c>
      <c r="C17" s="104" t="s">
        <v>111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2b5f02d8b8a43ffa0858a10ac1deca57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1d701c6042d3886e8ead8bc1cb08d60f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D916C1-5477-469F-8716-7037E5F6DBA9}">
  <ds:schemaRefs>
    <ds:schemaRef ds:uri="1972f4fa-a3a2-4010-a47e-cf3d6c5d1421"/>
    <ds:schemaRef ds:uri="http://schemas.microsoft.com/office/2006/metadata/properties"/>
    <ds:schemaRef ds:uri="http://purl.org/dc/terms/"/>
    <ds:schemaRef ds:uri="http://schemas.microsoft.com/office/2006/documentManagement/types"/>
    <ds:schemaRef ds:uri="8acacb1a-d766-4a03-bc0c-a95b168db3c7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D5D529-F52C-4D85-9431-3964A55FF3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1. CUTTING</vt:lpstr>
      <vt:lpstr>2. TRIM</vt:lpstr>
      <vt:lpstr>M-SPEC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Sen Huynh Thi</cp:lastModifiedBy>
  <cp:revision/>
  <cp:lastPrinted>2024-05-22T11:03:44Z</cp:lastPrinted>
  <dcterms:created xsi:type="dcterms:W3CDTF">2016-05-06T01:47:29Z</dcterms:created>
  <dcterms:modified xsi:type="dcterms:W3CDTF">2024-06-04T04:13:49Z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