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SPEC/SIZE SET SAMPLE/DONE/"/>
    </mc:Choice>
  </mc:AlternateContent>
  <xr:revisionPtr revIDLastSave="30" documentId="13_ncr:1_{D428B487-BD55-444A-A12B-87ABC939FC05}" xr6:coauthVersionLast="47" xr6:coauthVersionMax="47" xr10:uidLastSave="{08144DE9-76C4-4F2D-9679-96E747530858}"/>
  <bookViews>
    <workbookView xWindow="-120" yWindow="-120" windowWidth="20730" windowHeight="11040" tabRatio="753" firstSheet="3" activeTab="4" xr2:uid="{00000000-000D-0000-FFFF-FFFF00000000}"/>
  </bookViews>
  <sheets>
    <sheet name="1. CUTTING DOCKET" sheetId="1" state="hidden" r:id="rId1"/>
    <sheet name="GREY" sheetId="16" state="hidden" r:id="rId2"/>
    <sheet name="2. TRIM CARD" sheetId="5" state="hidden" r:id="rId3"/>
    <sheet name="SPEC FROM CUSTOMER" sheetId="19" r:id="rId4"/>
    <sheet name="SPEC ADVISE BY UA" sheetId="22" r:id="rId5"/>
    <sheet name="FULL SIZE " sheetId="20" state="hidden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definedNames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'1. CUTTING DOCKET'!$A$66:$R$109</definedName>
    <definedName name="_xlnm._FilterDatabase" localSheetId="1" hidden="1">GREY!$A$64:$Q$131</definedName>
    <definedName name="_xlnm.Print_Area" localSheetId="0">'1. CUTTING DOCKET'!$A$1:$Q$154</definedName>
    <definedName name="_xlnm.Print_Area" localSheetId="2">'2. TRIM CARD'!$A$1:$B$29</definedName>
    <definedName name="_xlnm.Print_Area" localSheetId="6">'2. TRIM CARD (GREY)'!$A$1:$E$39</definedName>
    <definedName name="_xlnm.Print_Area" localSheetId="1">GREY!$A$1:$P$169</definedName>
    <definedName name="_xlnm.Print_Area" localSheetId="3">'SPEC FROM CUSTOMER'!$A$1:$S$33</definedName>
    <definedName name="_xlnm.Print_Titles" localSheetId="0">'1. CUTTING DOCKET'!$1:$15</definedName>
    <definedName name="_xlnm.Print_Titles" localSheetId="6">'2. TRIM CARD (GREY)'!$1:$5</definedName>
    <definedName name="_xlnm.Print_Titles" localSheetId="1">GREY!$1:$15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2" l="1"/>
  <c r="K4" i="22" s="1"/>
  <c r="L4" i="22" s="1"/>
  <c r="H4" i="22"/>
  <c r="G4" i="22" s="1"/>
  <c r="K4" i="20"/>
  <c r="L4" i="20" s="1"/>
  <c r="J4" i="20"/>
  <c r="G4" i="20"/>
  <c r="H4" i="20"/>
  <c r="A12" i="5"/>
  <c r="A11" i="5"/>
  <c r="A10" i="5"/>
  <c r="H32" i="1"/>
  <c r="K31" i="1"/>
  <c r="K32" i="1" s="1"/>
  <c r="J31" i="1"/>
  <c r="J32" i="1" s="1"/>
  <c r="I31" i="1"/>
  <c r="I32" i="1" s="1"/>
  <c r="G31" i="1"/>
  <c r="G32" i="1" s="1"/>
  <c r="H26" i="1"/>
  <c r="K25" i="1"/>
  <c r="K26" i="1" s="1"/>
  <c r="J25" i="1"/>
  <c r="J26" i="1" s="1"/>
  <c r="I25" i="1"/>
  <c r="I26" i="1" s="1"/>
  <c r="G25" i="1"/>
  <c r="G26" i="1" s="1"/>
  <c r="B9" i="5"/>
  <c r="B49" i="1"/>
  <c r="F68" i="1" l="1"/>
  <c r="E49" i="1"/>
  <c r="Q40" i="1"/>
  <c r="D41" i="1"/>
  <c r="D42" i="1" s="1"/>
  <c r="G41" i="1"/>
  <c r="G42" i="1" s="1"/>
  <c r="I41" i="1"/>
  <c r="J41" i="1"/>
  <c r="J42" i="1" s="1"/>
  <c r="K41" i="1"/>
  <c r="K42" i="1" s="1"/>
  <c r="H42" i="1"/>
  <c r="B26" i="5"/>
  <c r="A26" i="5"/>
  <c r="A16" i="5"/>
  <c r="A9" i="5"/>
  <c r="H68" i="1" l="1"/>
  <c r="H67" i="1"/>
  <c r="I68" i="1"/>
  <c r="G68" i="1"/>
  <c r="H69" i="1"/>
  <c r="G69" i="1"/>
  <c r="I70" i="1"/>
  <c r="G67" i="1"/>
  <c r="I69" i="1"/>
  <c r="G70" i="1"/>
  <c r="H70" i="1"/>
  <c r="G71" i="1"/>
  <c r="H71" i="1"/>
  <c r="I71" i="1"/>
  <c r="E50" i="1"/>
  <c r="E51" i="1" s="1"/>
  <c r="B11" i="5" s="1"/>
  <c r="Q41" i="1"/>
  <c r="Q42" i="1" s="1"/>
  <c r="I42" i="1"/>
  <c r="B22" i="5" l="1"/>
  <c r="F67" i="1"/>
  <c r="Q39" i="1"/>
  <c r="Q33" i="1"/>
  <c r="Q27" i="1"/>
  <c r="Q21" i="1"/>
  <c r="C135" i="1"/>
  <c r="C134" i="1"/>
  <c r="C132" i="1"/>
  <c r="C115" i="1"/>
  <c r="C124" i="1"/>
  <c r="E53" i="1"/>
  <c r="K37" i="1"/>
  <c r="K38" i="1" s="1"/>
  <c r="J37" i="1"/>
  <c r="J38" i="1" s="1"/>
  <c r="I37" i="1"/>
  <c r="I38" i="1" s="1"/>
  <c r="H37" i="1"/>
  <c r="H38" i="1" s="1"/>
  <c r="G37" i="1"/>
  <c r="G38" i="1" s="1"/>
  <c r="D25" i="1"/>
  <c r="D26" i="1" s="1"/>
  <c r="A52" i="1" s="1"/>
  <c r="Q24" i="1"/>
  <c r="J51" i="16"/>
  <c r="B53" i="1"/>
  <c r="K19" i="1"/>
  <c r="I19" i="1"/>
  <c r="G19" i="1"/>
  <c r="L67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33" i="1" l="1"/>
  <c r="Q25" i="1"/>
  <c r="Q26" i="1" s="1"/>
  <c r="E54" i="1"/>
  <c r="E55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91" i="1"/>
  <c r="L92" i="1"/>
  <c r="L93" i="1"/>
  <c r="L101" i="1" s="1"/>
  <c r="L90" i="1"/>
  <c r="A60" i="1"/>
  <c r="E61" i="1" s="1"/>
  <c r="B61" i="1"/>
  <c r="A56" i="1"/>
  <c r="B57" i="1"/>
  <c r="K20" i="1"/>
  <c r="K44" i="1" s="1"/>
  <c r="J20" i="1"/>
  <c r="J44" i="1" s="1"/>
  <c r="I20" i="1"/>
  <c r="I44" i="1" s="1"/>
  <c r="H20" i="1"/>
  <c r="H44" i="1" s="1"/>
  <c r="G20" i="1"/>
  <c r="G44" i="1" s="1"/>
  <c r="G50" i="1" l="1"/>
  <c r="E58" i="1"/>
  <c r="D6" i="17"/>
  <c r="E62" i="1"/>
  <c r="E6" i="17"/>
  <c r="L81" i="1"/>
  <c r="L97" i="1"/>
  <c r="L96" i="1"/>
  <c r="L80" i="1"/>
  <c r="L100" i="1"/>
  <c r="E59" i="1" l="1"/>
  <c r="D9" i="17"/>
  <c r="E63" i="1"/>
  <c r="E9" i="17"/>
  <c r="L79" i="1"/>
  <c r="D11" i="17" l="1"/>
  <c r="E11" i="17"/>
  <c r="L78" i="1"/>
  <c r="B24" i="5" l="1"/>
  <c r="A24" i="5"/>
  <c r="A17" i="5"/>
  <c r="B7" i="5"/>
  <c r="B6" i="17" l="1"/>
  <c r="B6" i="5"/>
  <c r="B17" i="5"/>
  <c r="D143" i="1"/>
  <c r="B9" i="17" l="1"/>
  <c r="Q37" i="1"/>
  <c r="D37" i="1"/>
  <c r="D38" i="1" s="1"/>
  <c r="B135" i="1" s="1"/>
  <c r="Q36" i="1"/>
  <c r="Q31" i="1"/>
  <c r="D31" i="1"/>
  <c r="D32" i="1" s="1"/>
  <c r="Q30" i="1"/>
  <c r="B134" i="1" l="1"/>
  <c r="B11" i="17"/>
  <c r="Q38" i="1"/>
  <c r="Q32" i="1"/>
  <c r="G58" i="1" l="1"/>
  <c r="G59" i="1"/>
  <c r="G57" i="1"/>
  <c r="A14" i="5"/>
  <c r="A13" i="5"/>
  <c r="B13" i="5" l="1"/>
  <c r="C6" i="17" l="1"/>
  <c r="C9" i="17" l="1"/>
  <c r="L95" i="1"/>
  <c r="L98" i="1"/>
  <c r="C11" i="17" l="1"/>
  <c r="L99" i="1"/>
  <c r="L94" i="1"/>
  <c r="B32" i="5" l="1"/>
  <c r="B30" i="5"/>
  <c r="A30" i="5"/>
  <c r="B18" i="5" l="1"/>
  <c r="C143" i="1" l="1"/>
  <c r="E143" i="1"/>
  <c r="F143" i="1"/>
  <c r="G143" i="1"/>
  <c r="B20" i="5"/>
  <c r="I67" i="1"/>
  <c r="A20" i="5"/>
  <c r="A18" i="5"/>
  <c r="D19" i="1"/>
  <c r="A8" i="5"/>
  <c r="Q18" i="1"/>
  <c r="B2" i="5"/>
  <c r="B3" i="5"/>
  <c r="A4" i="5"/>
  <c r="A3" i="5"/>
  <c r="A2" i="5"/>
  <c r="B4" i="5"/>
  <c r="Q19" i="1"/>
  <c r="D20" i="1" l="1"/>
  <c r="B124" i="1" s="1"/>
  <c r="F69" i="1"/>
  <c r="B132" i="1"/>
  <c r="B115" i="1"/>
  <c r="B5" i="17"/>
  <c r="H143" i="1"/>
  <c r="B5" i="5"/>
  <c r="Q20" i="1"/>
  <c r="Q44" i="1" l="1"/>
  <c r="K71" i="1"/>
  <c r="M71" i="1" s="1"/>
  <c r="O71" i="1" s="1"/>
  <c r="G51" i="1"/>
  <c r="I51" i="1" s="1"/>
  <c r="M51" i="1" s="1"/>
  <c r="K109" i="1"/>
  <c r="M109" i="1" s="1"/>
  <c r="O109" i="1" s="1"/>
  <c r="K105" i="1"/>
  <c r="M105" i="1" s="1"/>
  <c r="O105" i="1" s="1"/>
  <c r="K101" i="1"/>
  <c r="M101" i="1" s="1"/>
  <c r="O101" i="1" s="1"/>
  <c r="K97" i="1"/>
  <c r="M97" i="1" s="1"/>
  <c r="O97" i="1" s="1"/>
  <c r="K93" i="1"/>
  <c r="M93" i="1" s="1"/>
  <c r="O93" i="1" s="1"/>
  <c r="K89" i="1"/>
  <c r="M89" i="1" s="1"/>
  <c r="O89" i="1" s="1"/>
  <c r="K85" i="1"/>
  <c r="M85" i="1" s="1"/>
  <c r="O85" i="1" s="1"/>
  <c r="K81" i="1"/>
  <c r="M81" i="1" s="1"/>
  <c r="O81" i="1" s="1"/>
  <c r="K77" i="1"/>
  <c r="M77" i="1" s="1"/>
  <c r="O77" i="1" s="1"/>
  <c r="K73" i="1"/>
  <c r="K68" i="1"/>
  <c r="M68" i="1" s="1"/>
  <c r="O68" i="1" s="1"/>
  <c r="K107" i="1"/>
  <c r="M107" i="1" s="1"/>
  <c r="O107" i="1" s="1"/>
  <c r="K103" i="1"/>
  <c r="M103" i="1" s="1"/>
  <c r="O103" i="1" s="1"/>
  <c r="K99" i="1"/>
  <c r="M99" i="1" s="1"/>
  <c r="O99" i="1" s="1"/>
  <c r="K95" i="1"/>
  <c r="M95" i="1" s="1"/>
  <c r="O95" i="1" s="1"/>
  <c r="K91" i="1"/>
  <c r="M91" i="1" s="1"/>
  <c r="O91" i="1" s="1"/>
  <c r="K87" i="1"/>
  <c r="M87" i="1" s="1"/>
  <c r="O87" i="1" s="1"/>
  <c r="K83" i="1"/>
  <c r="M83" i="1" s="1"/>
  <c r="O83" i="1" s="1"/>
  <c r="K79" i="1"/>
  <c r="M79" i="1" s="1"/>
  <c r="O79" i="1" s="1"/>
  <c r="K75" i="1"/>
  <c r="M75" i="1" s="1"/>
  <c r="O75" i="1" s="1"/>
  <c r="K86" i="1"/>
  <c r="M86" i="1" s="1"/>
  <c r="O86" i="1" s="1"/>
  <c r="K69" i="1"/>
  <c r="M69" i="1" s="1"/>
  <c r="O69" i="1" s="1"/>
  <c r="K108" i="1"/>
  <c r="M108" i="1" s="1"/>
  <c r="O108" i="1" s="1"/>
  <c r="K104" i="1"/>
  <c r="M104" i="1" s="1"/>
  <c r="O104" i="1" s="1"/>
  <c r="K100" i="1"/>
  <c r="M100" i="1" s="1"/>
  <c r="O100" i="1" s="1"/>
  <c r="K96" i="1"/>
  <c r="M96" i="1" s="1"/>
  <c r="O96" i="1" s="1"/>
  <c r="K92" i="1"/>
  <c r="M92" i="1" s="1"/>
  <c r="O92" i="1" s="1"/>
  <c r="K88" i="1"/>
  <c r="M88" i="1" s="1"/>
  <c r="O88" i="1" s="1"/>
  <c r="K84" i="1"/>
  <c r="M84" i="1" s="1"/>
  <c r="O84" i="1" s="1"/>
  <c r="K80" i="1"/>
  <c r="M80" i="1" s="1"/>
  <c r="O80" i="1" s="1"/>
  <c r="K76" i="1"/>
  <c r="M76" i="1" s="1"/>
  <c r="O76" i="1" s="1"/>
  <c r="K70" i="1"/>
  <c r="M70" i="1" s="1"/>
  <c r="O70" i="1" s="1"/>
  <c r="K106" i="1"/>
  <c r="M106" i="1" s="1"/>
  <c r="O106" i="1" s="1"/>
  <c r="K102" i="1"/>
  <c r="M102" i="1" s="1"/>
  <c r="O102" i="1" s="1"/>
  <c r="K98" i="1"/>
  <c r="M98" i="1" s="1"/>
  <c r="O98" i="1" s="1"/>
  <c r="K94" i="1"/>
  <c r="M94" i="1" s="1"/>
  <c r="O94" i="1" s="1"/>
  <c r="K90" i="1"/>
  <c r="M90" i="1" s="1"/>
  <c r="O90" i="1" s="1"/>
  <c r="K82" i="1"/>
  <c r="M82" i="1" s="1"/>
  <c r="O82" i="1" s="1"/>
  <c r="K78" i="1"/>
  <c r="M78" i="1" s="1"/>
  <c r="O78" i="1" s="1"/>
  <c r="K74" i="1"/>
  <c r="M74" i="1" s="1"/>
  <c r="O74" i="1" s="1"/>
  <c r="B15" i="17"/>
  <c r="I50" i="1"/>
  <c r="M50" i="1" s="1"/>
  <c r="K67" i="1"/>
  <c r="M67" i="1" s="1"/>
  <c r="O67" i="1" s="1"/>
  <c r="G55" i="1"/>
  <c r="I55" i="1" s="1"/>
  <c r="G53" i="1"/>
  <c r="I53" i="1" s="1"/>
  <c r="G54" i="1"/>
  <c r="I54" i="1" s="1"/>
  <c r="I57" i="1"/>
  <c r="G63" i="1"/>
  <c r="I63" i="1" s="1"/>
  <c r="J63" i="1" s="1"/>
  <c r="M63" i="1" s="1"/>
  <c r="G62" i="1"/>
  <c r="I62" i="1" s="1"/>
  <c r="G61" i="1"/>
  <c r="I61" i="1" s="1"/>
  <c r="J61" i="1" s="1"/>
  <c r="M61" i="1" s="1"/>
  <c r="I59" i="1"/>
  <c r="I58" i="1"/>
  <c r="I49" i="1"/>
  <c r="M49" i="1" s="1"/>
  <c r="B15" i="5" l="1"/>
  <c r="J62" i="1"/>
  <c r="M62" i="1" s="1"/>
  <c r="J54" i="1"/>
  <c r="M54" i="1" s="1"/>
  <c r="J53" i="1"/>
  <c r="M53" i="1" s="1"/>
  <c r="J55" i="1"/>
  <c r="M55" i="1" s="1"/>
  <c r="J57" i="1"/>
  <c r="M57" i="1" s="1"/>
  <c r="J58" i="1"/>
  <c r="M58" i="1" s="1"/>
  <c r="J59" i="1"/>
  <c r="M59" i="1" s="1"/>
  <c r="C15" i="17" l="1"/>
  <c r="D15" i="17" l="1"/>
  <c r="E15" i="17" l="1"/>
  <c r="H74" i="1" l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</calcChain>
</file>

<file path=xl/sharedStrings.xml><?xml version="1.0" encoding="utf-8"?>
<sst xmlns="http://schemas.openxmlformats.org/spreadsheetml/2006/main" count="1314" uniqueCount="416">
  <si>
    <t>Mã số:</t>
  </si>
  <si>
    <t>MER.QT-1.BM.4</t>
  </si>
  <si>
    <t>Lần ban hành:</t>
  </si>
  <si>
    <t>01</t>
  </si>
  <si>
    <t>Số trang</t>
  </si>
  <si>
    <t>03/03</t>
  </si>
  <si>
    <t>SEN/CHI/NGÂN 210</t>
  </si>
  <si>
    <t>CUTTING DOCKET</t>
  </si>
  <si>
    <t>ÁO MẪU THAM KHẢO : ÁO MẪU 2ND PROTO SAMPLE MÃ HÀNG R12-HD02 CHUYỂN CÙNG TÁC NGHIÊP</t>
  </si>
  <si>
    <t xml:space="preserve">JOB NUMBER:  </t>
  </si>
  <si>
    <t>R12 SS25 S2737</t>
  </si>
  <si>
    <t xml:space="preserve">STYLE NUMBER: </t>
  </si>
  <si>
    <t>R12-HD02</t>
  </si>
  <si>
    <t xml:space="preserve">STYLE NAME : </t>
  </si>
  <si>
    <t>Men's Cotton Zip Hoodie</t>
  </si>
  <si>
    <t>SEASON:</t>
  </si>
  <si>
    <t>SS25</t>
  </si>
  <si>
    <t>TÊN HÀNG:</t>
  </si>
  <si>
    <t>HOOIDE</t>
  </si>
  <si>
    <t>DROP:</t>
  </si>
  <si>
    <t>SAMPLING</t>
  </si>
  <si>
    <t>NGÀY CẤP:</t>
  </si>
  <si>
    <t>VẢI CHÍNH:</t>
  </si>
  <si>
    <t>FRENCH TERRY100% ORGANIC COTTON 430 GSM</t>
  </si>
  <si>
    <t>NGÀY GIAO HÀNG:</t>
  </si>
  <si>
    <t xml:space="preserve">THÀNH PHẦN VẢI: </t>
  </si>
  <si>
    <t>100% COTTON</t>
  </si>
  <si>
    <t>KHỔ VẢI:</t>
  </si>
  <si>
    <t>161 CM</t>
  </si>
  <si>
    <t xml:space="preserve">Xí nghiệp: </t>
  </si>
  <si>
    <t>UN-AVAILABLE</t>
  </si>
  <si>
    <t>KHÁCH HÀNG:</t>
  </si>
  <si>
    <t>RAPHA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</si>
  <si>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</si>
  <si>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</si>
  <si>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</si>
  <si>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</si>
  <si>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</si>
  <si>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</si>
  <si>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</si>
  <si>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</si>
  <si>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</si>
  <si>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</si>
  <si>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</si>
  <si>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</si>
  <si>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</si>
  <si>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</si>
  <si>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</si>
  <si>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</si>
  <si>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</si>
  <si>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</si>
  <si>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</si>
  <si>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BLACK- option 3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</si>
  <si>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</si>
  <si>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</si>
  <si>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</si>
  <si>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</si>
  <si>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</si>
  <si>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</si>
  <si>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</si>
  <si>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</si>
  <si>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</si>
  <si>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</si>
  <si>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</si>
  <si>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</si>
  <si>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</si>
  <si>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</si>
  <si>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</si>
  <si>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 98%ORGANIC COTTON 2%SPANDEX 450GSM</t>
  </si>
  <si>
    <t>BO TAY/BO LAI</t>
  </si>
  <si>
    <t xml:space="preserve">SINGLE JERSEY 190GSM </t>
  </si>
  <si>
    <t>VIỀN CỔ</t>
  </si>
  <si>
    <t xml:space="preserve"> STFA23P1384003A00K 
LOT 1-1 ÁNH A: CẤP HẾT</t>
  </si>
  <si>
    <t>RIB 1X1 430GSM</t>
  </si>
  <si>
    <t>RIB</t>
  </si>
  <si>
    <t>STFA23P1384004A00K
LOT 1-1 ÁNH A</t>
  </si>
  <si>
    <t xml:space="preserve"> 100% DRY COTTON (16OE) - 230GSM WITHOUT ENZYCUT </t>
  </si>
  <si>
    <t xml:space="preserve"> STHO22P0916003A00K 
LOT 1-1 ÁNH A</t>
  </si>
  <si>
    <t>WASHED BURGUNDY 19-1530</t>
  </si>
  <si>
    <t xml:space="preserve"> STFA23P1384006A00K 
LOT 1-1 ÁNH A: CẤP 243M</t>
  </si>
  <si>
    <t xml:space="preserve"> STFA23P1384007A00K 
LOT 1-1 ÁNH A: CẤP 133M</t>
  </si>
  <si>
    <t xml:space="preserve">  S20 1401 
VẢI NHUỘM TAY: DỰ KIẾN NHẬP KHO 27/2/23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</si>
  <si>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</si>
  <si>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</si>
  <si>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</si>
  <si>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</si>
  <si>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</si>
  <si>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</si>
  <si>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</si>
  <si>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</si>
  <si>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</si>
  <si>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</si>
  <si>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</si>
  <si>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</si>
  <si>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</si>
  <si>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>NHÃN ÉP CHÍNH+ SIZE</t>
  </si>
  <si>
    <t xml:space="preserve">PCS </t>
  </si>
  <si>
    <t>NHÃN THÀNH PHẦN 100% COTTON</t>
  </si>
  <si>
    <t>DÂY LUỒN</t>
  </si>
  <si>
    <t>DÂY KÉO</t>
  </si>
  <si>
    <t>PHẦN C : PHỤ LIỆU ĐÓNG GÓI</t>
  </si>
  <si>
    <t>STICKER DÁN THẺ BÀI + BAO SMST</t>
  </si>
  <si>
    <t>NỀN TRẮNG CHỮ ĐEN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</si>
  <si>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</si>
  <si>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</si>
  <si>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</si>
  <si>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</si>
  <si>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</si>
  <si>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</si>
  <si>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</si>
  <si>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</si>
  <si>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</si>
  <si>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</si>
  <si>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</si>
  <si>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</si>
  <si>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</si>
  <si>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</si>
  <si>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</si>
  <si>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</si>
  <si>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</si>
  <si>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NHÃN ÉP TẠI GIỮA CỔ SAU</t>
  </si>
  <si>
    <t>CHẤT LƯỢNG VÀ KÍCH THƯỚC</t>
  </si>
  <si>
    <t>DUYỆT HÌNH THÊU THEO</t>
  </si>
  <si>
    <t>MER CẤP NHÃN</t>
  </si>
  <si>
    <t xml:space="preserve">ĐỊNH VỊ HÌNH IN: CANH GIỮA CỔ SAU- TỪ ĐƯỜNG MAY CỔ XUỐNG </t>
  </si>
  <si>
    <t>2CM</t>
  </si>
  <si>
    <r>
      <t>THÊU :</t>
    </r>
    <r>
      <rPr>
        <b/>
        <sz val="22"/>
        <rFont val="Muli"/>
      </rPr>
      <t xml:space="preserve"> </t>
    </r>
  </si>
  <si>
    <t>KHÔNG THÊU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</si>
  <si>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</si>
  <si>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</si>
  <si>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</si>
  <si>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KHÔNG WASH</t>
  </si>
  <si>
    <t>DUYỆT THEO MẪU PHOTOSHOOT TRƯỚC WASH MÀU GREY HEATHER ĐÃ CHUYỂN 7/2/23</t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</si>
  <si>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</si>
  <si>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</si>
  <si>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</si>
  <si>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</si>
  <si>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</si>
  <si>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</si>
  <si>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</si>
  <si>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CHÚ Ý:</t>
  </si>
  <si>
    <r>
      <rPr>
        <b/>
        <sz val="22"/>
        <color rgb="FF8B929C"/>
        <rFont val="Times New Roman"/>
        <family val="1"/>
      </rPr>
      <t xml:space="preserve">Rebecca So  12:24 PM
</t>
    </r>
    <r>
      <rPr>
        <b/>
        <u/>
        <sz val="22"/>
        <color rgb="FF23252A"/>
        <rFont val="Times New Roman"/>
        <family val="1"/>
      </rPr>
      <t xml:space="preserve">Notes on 13/6/24
</t>
    </r>
    <r>
      <rPr>
        <b/>
        <sz val="22"/>
        <color rgb="FF23252A"/>
        <rFont val="Times New Roman"/>
        <family val="1"/>
      </rPr>
      <t>1. Hem to be all round in rib fabric, P2 is wrong, please correct when size</t>
    </r>
    <r>
      <rPr>
        <b/>
        <sz val="22"/>
        <color rgb="FF000000"/>
        <rFont val="Times New Roman"/>
        <family val="1"/>
      </rPr>
      <t xml:space="preserve">
</t>
    </r>
    <r>
      <rPr>
        <b/>
        <sz val="22"/>
        <color rgb="FFFF0000"/>
        <rFont val="Times New Roman"/>
        <family val="1"/>
      </rPr>
      <t>Sử dụng Rib nguyên vòng lai</t>
    </r>
  </si>
  <si>
    <r>
      <rPr>
        <b/>
        <sz val="22"/>
        <color rgb="FF8B929C"/>
        <rFont val="Times New Roman"/>
        <family val="1"/>
      </rPr>
      <t xml:space="preserve">Rebecca So  12:47 PM
</t>
    </r>
    <r>
      <rPr>
        <b/>
        <u/>
        <sz val="22"/>
        <color rgb="FF0B0C0B"/>
        <rFont val="Times New Roman"/>
        <family val="1"/>
      </rPr>
      <t xml:space="preserve">Fitting on 11/7/24
</t>
    </r>
    <r>
      <rPr>
        <b/>
        <sz val="22"/>
        <color rgb="FF23252A"/>
        <rFont val="Times New Roman"/>
        <family val="1"/>
      </rPr>
      <t xml:space="preserve">1. Front neck drop move up by 1cm, please reshape the neckline 
</t>
    </r>
    <r>
      <rPr>
        <b/>
        <sz val="22"/>
        <color rgb="FFFF0000"/>
        <rFont val="Times New Roman"/>
        <family val="1"/>
      </rPr>
      <t>Hạ cổ tăng thêm 1cm, vui lòng định hình lại vienf cổ</t>
    </r>
    <r>
      <rPr>
        <b/>
        <sz val="22"/>
        <color rgb="FF23252A"/>
        <rFont val="Times New Roman"/>
        <family val="1"/>
      </rPr>
      <t xml:space="preserve">
</t>
    </r>
    <r>
      <rPr>
        <b/>
        <sz val="22"/>
        <rFont val="Times New Roman"/>
        <family val="1"/>
      </rPr>
      <t>2. compare this one with hoodie, so follow the hood from hoodie, the sleeve will be adding 2cm across all 3 styles, spec updated</t>
    </r>
    <r>
      <rPr>
        <b/>
        <sz val="22"/>
        <color rgb="FFFF0000"/>
        <rFont val="Times New Roman"/>
        <family val="1"/>
      </rPr>
      <t xml:space="preserve">
so sánh cái này với áo hoodie, vì vậy hãy theo dõi mũ trùm đầu từ áo hoodie, tay áo sẽ dài thêm 2cm ở cả 3 kiểu, thông số kỹ thuật đã cập nhật</t>
    </r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</si>
  <si>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</si>
  <si>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</si>
  <si>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</si>
  <si>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</si>
  <si>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</si>
  <si>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</si>
  <si>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</si>
  <si>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</si>
  <si>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</si>
  <si>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</si>
  <si>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</si>
  <si>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GREEN</t>
  </si>
  <si>
    <t>NCC TAHTONG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</si>
  <si>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</si>
  <si>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</si>
  <si>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</si>
  <si>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</si>
  <si>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</si>
  <si>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CHỈ 40/2 MAY CHÍNH + VẮT SỔ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</si>
  <si>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</si>
  <si>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</si>
  <si>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</si>
  <si>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</si>
  <si>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</si>
  <si>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</si>
  <si>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</si>
  <si>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</si>
  <si>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</si>
  <si>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</si>
  <si>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</si>
  <si>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</si>
  <si>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</si>
  <si>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</si>
  <si>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</si>
  <si>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</si>
  <si>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</si>
  <si>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</si>
  <si>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</si>
  <si>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KHÔNG IN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</si>
  <si>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</si>
  <si>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</si>
  <si>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</si>
  <si>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</si>
  <si>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</si>
  <si>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</si>
  <si>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</si>
  <si>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</si>
  <si>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</si>
  <si>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</si>
  <si>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</si>
  <si>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</si>
  <si>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</si>
  <si>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</si>
  <si>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</si>
  <si>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</si>
  <si>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</si>
  <si>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</si>
  <si>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</si>
  <si>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</si>
  <si>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</si>
  <si>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</si>
  <si>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</si>
  <si>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</si>
  <si>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</si>
  <si>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DÁN BẢNG MÀU 07/08/2024</t>
  </si>
  <si>
    <t>CHỈ</t>
  </si>
  <si>
    <t>CANH GIỮA CỔ SAU -TỪ GIỮA CỔ SAU XUỐNG 2CM</t>
  </si>
  <si>
    <t xml:space="preserve">MAY KẸO DƯỚI GIỮA NHÃN CHÍNH </t>
  </si>
  <si>
    <t>NHÃN THÀNH PHẦN</t>
  </si>
  <si>
    <t>MAY TẠI LAI TRÁI NGƯỜI MẶC -
TỪ MÉP LAI LÊN 10CM</t>
  </si>
  <si>
    <t>GẮN BÊN TRONG SƯỜN TRÁI NGƯỜI MẶC CÁCH ĐƯỜNG TRA LAI LÊN 6.5CM</t>
  </si>
  <si>
    <t>LUỒN TẠI NÓN</t>
  </si>
  <si>
    <t>TẠI GIỮA THÂN TRƯỚC</t>
  </si>
  <si>
    <t>THÙNG, TẤM LÓT THÙNG, BAO 100X120</t>
  </si>
  <si>
    <t>THÙNG 60X40X30CM CÓ IN LOGO</t>
  </si>
  <si>
    <t>BỎ VÀO ÁO KHI GẤP XẾP</t>
  </si>
  <si>
    <r>
      <rPr>
        <b/>
        <sz val="11"/>
        <color rgb="FF0B0C0B"/>
        <rFont val="Arial Black"/>
        <family val="2"/>
      </rPr>
      <t>Rapha             Men's Cotton Hoodie                            Men's Cotton Hoodie Size Chart                                      Approved-Production 16/10/2023, 4:16 PM</t>
    </r>
  </si>
  <si>
    <r>
      <rPr>
        <sz val="10"/>
        <color rgb="FF0B0C0B"/>
        <rFont val="Times New Roman"/>
        <family val="1"/>
      </rPr>
      <t>Dim</t>
    </r>
  </si>
  <si>
    <r>
      <rPr>
        <sz val="10"/>
        <color rgb="FF0B0C0B"/>
        <rFont val="Times New Roman"/>
        <family val="1"/>
      </rPr>
      <t>Title</t>
    </r>
  </si>
  <si>
    <r>
      <rPr>
        <sz val="10"/>
        <color rgb="FF0B0C0B"/>
        <rFont val="Times New Roman"/>
        <family val="1"/>
      </rPr>
      <t>Description</t>
    </r>
  </si>
  <si>
    <r>
      <rPr>
        <sz val="10"/>
        <color rgb="FF0B0C0B"/>
        <rFont val="Times New Roman"/>
        <family val="1"/>
      </rPr>
      <t>Tol (-)</t>
    </r>
  </si>
  <si>
    <r>
      <rPr>
        <sz val="10"/>
        <color rgb="FF0B0C0B"/>
        <rFont val="Times New Roman"/>
        <family val="1"/>
      </rPr>
      <t>Tol (+)</t>
    </r>
  </si>
  <si>
    <r>
      <rPr>
        <sz val="10"/>
        <color rgb="FF0B0C0B"/>
        <rFont val="Times New Roman"/>
        <family val="1"/>
      </rPr>
      <t>Factory Proto-Un-Available</t>
    </r>
  </si>
  <si>
    <r>
      <rPr>
        <sz val="10"/>
        <color rgb="FF0B0C0B"/>
        <rFont val="Times New Roman"/>
        <family val="1"/>
      </rPr>
      <t>Review Comment</t>
    </r>
  </si>
  <si>
    <r>
      <rPr>
        <sz val="10"/>
        <color rgb="FF0B0C0B"/>
        <rFont val="Times New Roman"/>
        <family val="1"/>
      </rPr>
      <t>Target</t>
    </r>
  </si>
  <si>
    <r>
      <rPr>
        <sz val="10"/>
        <color rgb="FF0B0C0B"/>
        <rFont val="Times New Roman"/>
        <family val="1"/>
      </rPr>
      <t>Actual</t>
    </r>
  </si>
  <si>
    <r>
      <rPr>
        <sz val="10"/>
        <color rgb="FF0B0C0B"/>
        <rFont val="Times New Roman"/>
        <family val="1"/>
      </rPr>
      <t>Actual Delta</t>
    </r>
  </si>
  <si>
    <r>
      <rPr>
        <sz val="10"/>
        <color rgb="FF0B0C0B"/>
        <rFont val="Times New Roman"/>
        <family val="1"/>
      </rPr>
      <t>Revised</t>
    </r>
  </si>
  <si>
    <r>
      <rPr>
        <sz val="10"/>
        <color rgb="FF0B0C0B"/>
        <rFont val="Times New Roman"/>
        <family val="1"/>
      </rPr>
      <t>BDY2</t>
    </r>
  </si>
  <si>
    <r>
      <rPr>
        <sz val="10"/>
        <color rgb="FF0B0C0B"/>
        <rFont val="Times New Roman"/>
        <family val="1"/>
      </rPr>
      <t>Front Body Length</t>
    </r>
  </si>
  <si>
    <r>
      <rPr>
        <sz val="10"/>
        <color rgb="FF0B0C0B"/>
        <rFont val="Times New Roman"/>
        <family val="1"/>
      </rPr>
      <t>SNP Down To Hem</t>
    </r>
  </si>
  <si>
    <t>Dài trước: từ đỉnh vai tới đường may</t>
  </si>
  <si>
    <r>
      <rPr>
        <sz val="10"/>
        <color rgb="FF0B0C0B"/>
        <rFont val="Times New Roman"/>
        <family val="1"/>
      </rPr>
      <t>RS 22/7/24 - Follow back to spec</t>
    </r>
  </si>
  <si>
    <r>
      <rPr>
        <sz val="10"/>
        <color rgb="FF0B0C0B"/>
        <rFont val="Times New Roman"/>
        <family val="1"/>
      </rPr>
      <t>BDY3</t>
    </r>
  </si>
  <si>
    <r>
      <rPr>
        <sz val="10"/>
        <color rgb="FF0B0C0B"/>
        <rFont val="Times New Roman"/>
        <family val="1"/>
      </rPr>
      <t>Back Body Length</t>
    </r>
  </si>
  <si>
    <r>
      <rPr>
        <sz val="10"/>
        <color rgb="FF0B0C0B"/>
        <rFont val="Times New Roman"/>
        <family val="1"/>
      </rPr>
      <t>APX016</t>
    </r>
  </si>
  <si>
    <r>
      <rPr>
        <sz val="10"/>
        <color rgb="FF0B0C0B"/>
        <rFont val="Times New Roman"/>
        <family val="1"/>
      </rPr>
      <t>CF Zip Length</t>
    </r>
  </si>
  <si>
    <t>Dài zip  trước</t>
  </si>
  <si>
    <r>
      <rPr>
        <sz val="10"/>
        <color rgb="FF0B0C0B"/>
        <rFont val="Times New Roman"/>
        <family val="1"/>
      </rPr>
      <t>RS 22/7/24 - Front neck drop move up, back to spec, please reshape the neckline and advise the CF zip length when size set</t>
    </r>
  </si>
  <si>
    <r>
      <rPr>
        <sz val="10"/>
        <color rgb="FF0B0C0B"/>
        <rFont val="Times New Roman"/>
        <family val="1"/>
      </rPr>
      <t>BDY5</t>
    </r>
  </si>
  <si>
    <r>
      <rPr>
        <sz val="10"/>
        <color rgb="FF0B0C0B"/>
        <rFont val="Times New Roman"/>
        <family val="1"/>
      </rPr>
      <t>Across Shoulder</t>
    </r>
  </si>
  <si>
    <r>
      <rPr>
        <sz val="10"/>
        <color rgb="FF0B0C0B"/>
        <rFont val="Times New Roman"/>
        <family val="1"/>
      </rPr>
      <t>Across Shoulder Point To Point</t>
    </r>
  </si>
  <si>
    <t>Ngang vai</t>
  </si>
  <si>
    <r>
      <rPr>
        <sz val="10"/>
        <color rgb="FF0B0C0B"/>
        <rFont val="Times New Roman"/>
        <family val="1"/>
      </rPr>
      <t>RS 11/7/24 - to align with Men's cotton hoodie</t>
    </r>
  </si>
  <si>
    <r>
      <rPr>
        <sz val="10"/>
        <color rgb="FF0B0C0B"/>
        <rFont val="Times New Roman"/>
        <family val="1"/>
      </rPr>
      <t>BDY9</t>
    </r>
  </si>
  <si>
    <r>
      <rPr>
        <sz val="10"/>
        <color rgb="FF0B0C0B"/>
        <rFont val="Times New Roman"/>
        <family val="1"/>
      </rPr>
      <t>Across Front</t>
    </r>
  </si>
  <si>
    <r>
      <rPr>
        <sz val="10"/>
        <color rgb="FF0B0C0B"/>
        <rFont val="Times New Roman"/>
        <family val="1"/>
      </rPr>
      <t>13cm Down From SNP &amp; Across</t>
    </r>
  </si>
  <si>
    <t>Ngang trước:13cm từ đỉnh vai đo ngang lưng</t>
  </si>
  <si>
    <r>
      <rPr>
        <sz val="10"/>
        <color rgb="FF0B0C0B"/>
        <rFont val="Times New Roman"/>
        <family val="1"/>
      </rPr>
      <t>BDY8</t>
    </r>
  </si>
  <si>
    <r>
      <rPr>
        <sz val="10"/>
        <color rgb="FF0B0C0B"/>
        <rFont val="Times New Roman"/>
        <family val="1"/>
      </rPr>
      <t>Across Back</t>
    </r>
  </si>
  <si>
    <t>Ngang sau: 13 cm từ đỉnh vai đo ngang ngực</t>
  </si>
  <si>
    <r>
      <rPr>
        <sz val="10"/>
        <color rgb="FF0B0C0B"/>
        <rFont val="Times New Roman"/>
        <family val="1"/>
      </rPr>
      <t>BDY10</t>
    </r>
  </si>
  <si>
    <r>
      <rPr>
        <sz val="10"/>
        <color rgb="FF0B0C0B"/>
        <rFont val="Times New Roman"/>
        <family val="1"/>
      </rPr>
      <t>Chest Width</t>
    </r>
  </si>
  <si>
    <r>
      <rPr>
        <sz val="10"/>
        <color rgb="FF0B0C0B"/>
        <rFont val="Times New Roman"/>
        <family val="1"/>
      </rPr>
      <t>2cm Below Underarm Across</t>
    </r>
  </si>
  <si>
    <t>Rộng ngực 2 cm dưới cánh tay đo ngang</t>
  </si>
  <si>
    <r>
      <rPr>
        <sz val="10"/>
        <color rgb="FF0B0C0B"/>
        <rFont val="Times New Roman"/>
        <family val="1"/>
      </rPr>
      <t>RS 11/7/24 - Back to spec</t>
    </r>
  </si>
  <si>
    <r>
      <rPr>
        <sz val="10"/>
        <color rgb="FF0B0C0B"/>
        <rFont val="Times New Roman"/>
        <family val="1"/>
      </rPr>
      <t>BDY11</t>
    </r>
  </si>
  <si>
    <r>
      <rPr>
        <sz val="10"/>
        <color rgb="FF0B0C0B"/>
        <rFont val="Times New Roman"/>
        <family val="1"/>
      </rPr>
      <t>Waist Position</t>
    </r>
  </si>
  <si>
    <r>
      <rPr>
        <sz val="10"/>
        <color rgb="FF0B0C0B"/>
        <rFont val="Times New Roman"/>
        <family val="1"/>
      </rPr>
      <t>SNP to (MMT)</t>
    </r>
  </si>
  <si>
    <t>Hạ eo từ đỉnh vai tới MMT</t>
  </si>
  <si>
    <r>
      <rPr>
        <sz val="10"/>
        <color rgb="FF0B0C0B"/>
        <rFont val="Times New Roman"/>
        <family val="1"/>
      </rPr>
      <t>BDY12</t>
    </r>
  </si>
  <si>
    <r>
      <rPr>
        <sz val="10"/>
        <color rgb="FF0B0C0B"/>
        <rFont val="Times New Roman"/>
        <family val="1"/>
      </rPr>
      <t>Waist Width</t>
    </r>
  </si>
  <si>
    <r>
      <rPr>
        <sz val="10"/>
        <color rgb="FF0B0C0B"/>
        <rFont val="Times New Roman"/>
        <family val="1"/>
      </rPr>
      <t>Straight Across at waist position</t>
    </r>
  </si>
  <si>
    <t>Đo ngang thẳng tại hạ eo</t>
  </si>
  <si>
    <r>
      <rPr>
        <sz val="10"/>
        <color rgb="FF0B0C0B"/>
        <rFont val="Times New Roman"/>
        <family val="1"/>
      </rPr>
      <t>BDY13</t>
    </r>
  </si>
  <si>
    <r>
      <rPr>
        <sz val="10"/>
        <color rgb="FF0B0C0B"/>
        <rFont val="Times New Roman"/>
        <family val="1"/>
      </rPr>
      <t>Hem Width Relaxed</t>
    </r>
  </si>
  <si>
    <r>
      <rPr>
        <sz val="10"/>
        <color rgb="FF0B0C0B"/>
        <rFont val="Times New Roman"/>
        <family val="1"/>
      </rPr>
      <t>Straight Across</t>
    </r>
  </si>
  <si>
    <t>Đo thẳng viền lai đo êm</t>
  </si>
  <si>
    <r>
      <rPr>
        <sz val="10"/>
        <color rgb="FF0B0C0B"/>
        <rFont val="Times New Roman"/>
        <family val="1"/>
      </rPr>
      <t>BDY15</t>
    </r>
  </si>
  <si>
    <r>
      <rPr>
        <sz val="10"/>
        <color rgb="FF0B0C0B"/>
        <rFont val="Times New Roman"/>
        <family val="1"/>
      </rPr>
      <t>Hem Depth</t>
    </r>
  </si>
  <si>
    <t>sâu lai</t>
  </si>
  <si>
    <r>
      <rPr>
        <sz val="10"/>
        <color rgb="FF0B0C0B"/>
        <rFont val="Times New Roman"/>
        <family val="1"/>
      </rPr>
      <t>NE36</t>
    </r>
  </si>
  <si>
    <r>
      <rPr>
        <sz val="10"/>
        <color rgb="FF0B0C0B"/>
        <rFont val="Times New Roman"/>
        <family val="1"/>
      </rPr>
      <t>Back Neck Width</t>
    </r>
  </si>
  <si>
    <r>
      <rPr>
        <sz val="10"/>
        <color rgb="FF0B0C0B"/>
        <rFont val="Times New Roman"/>
        <family val="1"/>
      </rPr>
      <t>SNP To SNP</t>
    </r>
  </si>
  <si>
    <t>dài áo tính từ đường may Raglan: từ viền cổ tới nách</t>
  </si>
  <si>
    <r>
      <rPr>
        <sz val="10"/>
        <color rgb="FF0B0C0B"/>
        <rFont val="Times New Roman"/>
        <family val="1"/>
      </rPr>
      <t>NE32</t>
    </r>
  </si>
  <si>
    <r>
      <rPr>
        <sz val="10"/>
        <color rgb="FF0B0C0B"/>
        <rFont val="Times New Roman"/>
        <family val="1"/>
      </rPr>
      <t>Front Neck Drop</t>
    </r>
  </si>
  <si>
    <r>
      <rPr>
        <sz val="10"/>
        <color rgb="FF0B0C0B"/>
        <rFont val="Times New Roman"/>
        <family val="1"/>
      </rPr>
      <t>SNP To Neck Seam</t>
    </r>
  </si>
  <si>
    <t>Rộng cổ sau: tra cổ</t>
  </si>
  <si>
    <r>
      <rPr>
        <sz val="10"/>
        <color rgb="FF0B0C0B"/>
        <rFont val="Times New Roman"/>
        <family val="1"/>
      </rPr>
      <t>RS 22/7/24 - Front neck drop move up 1cm, please reshape the neckline</t>
    </r>
  </si>
  <si>
    <r>
      <rPr>
        <sz val="10"/>
        <color rgb="FF0B0C0B"/>
        <rFont val="Times New Roman"/>
        <family val="1"/>
      </rPr>
      <t>NE33</t>
    </r>
  </si>
  <si>
    <r>
      <rPr>
        <sz val="10"/>
        <color rgb="FF0B0C0B"/>
        <rFont val="Times New Roman"/>
        <family val="1"/>
      </rPr>
      <t>Back Neck Drop</t>
    </r>
  </si>
  <si>
    <r>
      <rPr>
        <sz val="10"/>
        <color rgb="FF0B0C0B"/>
        <rFont val="Times New Roman"/>
        <family val="1"/>
      </rPr>
      <t>SNP To CB Seam</t>
    </r>
  </si>
  <si>
    <t>Hạ cổ trước: từ đỉnh vai với đường may cổ</t>
  </si>
  <si>
    <r>
      <rPr>
        <sz val="10"/>
        <color rgb="FF0B0C0B"/>
        <rFont val="Times New Roman"/>
        <family val="1"/>
      </rPr>
      <t>BDY19</t>
    </r>
  </si>
  <si>
    <r>
      <rPr>
        <sz val="10"/>
        <color rgb="FF0B0C0B"/>
        <rFont val="Times New Roman"/>
        <family val="1"/>
      </rPr>
      <t>Armhole Straight</t>
    </r>
  </si>
  <si>
    <r>
      <rPr>
        <sz val="10"/>
        <color rgb="FF0B0C0B"/>
        <rFont val="Times New Roman"/>
        <family val="1"/>
      </rPr>
      <t>Underarm To Shoulder seam</t>
    </r>
  </si>
  <si>
    <t>Hạ cổ sau: Từ đỉnh vai tới đường may giũa sau</t>
  </si>
  <si>
    <r>
      <rPr>
        <sz val="10"/>
        <color rgb="FF0B0C0B"/>
        <rFont val="Times New Roman"/>
        <family val="1"/>
      </rPr>
      <t>SL30</t>
    </r>
  </si>
  <si>
    <r>
      <rPr>
        <sz val="10"/>
        <color rgb="FF0B0C0B"/>
        <rFont val="Times New Roman"/>
        <family val="1"/>
      </rPr>
      <t>Overarm Sleeve Length Set In</t>
    </r>
  </si>
  <si>
    <r>
      <rPr>
        <sz val="10"/>
        <color rgb="FF0B0C0B"/>
        <rFont val="Times New Roman"/>
        <family val="1"/>
      </rPr>
      <t>Shoulder Point To Hem</t>
    </r>
  </si>
  <si>
    <t>Thẳng nách: từ dưới cách tay tới dường may vai</t>
  </si>
  <si>
    <r>
      <rPr>
        <sz val="10"/>
        <color rgb="FF0B0C0B"/>
        <rFont val="Times New Roman"/>
        <family val="1"/>
      </rPr>
      <t>SL37</t>
    </r>
  </si>
  <si>
    <r>
      <rPr>
        <sz val="10"/>
        <color rgb="FF0B0C0B"/>
        <rFont val="Times New Roman"/>
        <family val="1"/>
      </rPr>
      <t>Bicep Width</t>
    </r>
  </si>
  <si>
    <r>
      <rPr>
        <sz val="10"/>
        <color rgb="FF0B0C0B"/>
        <rFont val="Times New Roman"/>
        <family val="1"/>
      </rPr>
      <t>2cm Below Armhole, Across</t>
    </r>
  </si>
  <si>
    <t>Rộng bắp tay: 2cm dưới nách, đo thẳng</t>
  </si>
  <si>
    <r>
      <rPr>
        <sz val="10"/>
        <color rgb="FF0B0C0B"/>
        <rFont val="Times New Roman"/>
        <family val="1"/>
      </rPr>
      <t>SL38</t>
    </r>
  </si>
  <si>
    <r>
      <rPr>
        <sz val="10"/>
        <color rgb="FF0B0C0B"/>
        <rFont val="Times New Roman"/>
        <family val="1"/>
      </rPr>
      <t>Elbow Width</t>
    </r>
  </si>
  <si>
    <r>
      <rPr>
        <sz val="10"/>
        <color rgb="FF0B0C0B"/>
        <rFont val="Times New Roman"/>
        <family val="1"/>
      </rPr>
      <t>Measure straight at half underarm to cuff</t>
    </r>
  </si>
  <si>
    <t>Rộng khuỷu tay: đo thẳng</t>
  </si>
  <si>
    <r>
      <rPr>
        <sz val="10"/>
        <color rgb="FF0B0C0B"/>
        <rFont val="Times New Roman"/>
        <family val="1"/>
      </rPr>
      <t>SL39</t>
    </r>
  </si>
  <si>
    <r>
      <rPr>
        <sz val="10"/>
        <color rgb="FF0B0C0B"/>
        <rFont val="Times New Roman"/>
        <family val="1"/>
      </rPr>
      <t>Forearm Width</t>
    </r>
  </si>
  <si>
    <r>
      <rPr>
        <sz val="10"/>
        <color rgb="FF0B0C0B"/>
        <rFont val="Times New Roman"/>
        <family val="1"/>
      </rPr>
      <t>(15cm) Up From Hem</t>
    </r>
  </si>
  <si>
    <t>Rộng cẳng tay: 15cm từ lai</t>
  </si>
  <si>
    <r>
      <rPr>
        <sz val="10"/>
        <color rgb="FF0B0C0B"/>
        <rFont val="Times New Roman"/>
        <family val="1"/>
      </rPr>
      <t>SL40</t>
    </r>
  </si>
  <si>
    <r>
      <rPr>
        <sz val="10"/>
        <color rgb="FF0B0C0B"/>
        <rFont val="Times New Roman"/>
        <family val="1"/>
      </rPr>
      <t>Cuff Width Relaxed</t>
    </r>
  </si>
  <si>
    <r>
      <rPr>
        <sz val="10"/>
        <color rgb="FF0B0C0B"/>
        <rFont val="Times New Roman"/>
        <family val="1"/>
      </rPr>
      <t>Measured at edge of cuff</t>
    </r>
  </si>
  <si>
    <t>Rộng cổ tay đo êm</t>
  </si>
  <si>
    <r>
      <rPr>
        <sz val="10"/>
        <color rgb="FF0B0C0B"/>
        <rFont val="Times New Roman"/>
        <family val="1"/>
      </rPr>
      <t>APX022</t>
    </r>
  </si>
  <si>
    <r>
      <rPr>
        <sz val="10"/>
        <color rgb="FF0B0C0B"/>
        <rFont val="Times New Roman"/>
        <family val="1"/>
      </rPr>
      <t>Cuff Depth</t>
    </r>
  </si>
  <si>
    <t>Sâu cổ tay</t>
  </si>
  <si>
    <r>
      <rPr>
        <sz val="10"/>
        <color rgb="FF0B0C0B"/>
        <rFont val="Times New Roman"/>
        <family val="1"/>
      </rPr>
      <t>APX028</t>
    </r>
  </si>
  <si>
    <r>
      <rPr>
        <sz val="10"/>
        <color rgb="FF0B0C0B"/>
        <rFont val="Times New Roman"/>
        <family val="1"/>
      </rPr>
      <t>Hood Width</t>
    </r>
  </si>
  <si>
    <r>
      <rPr>
        <sz val="10"/>
        <color rgb="FF0B0C0B"/>
        <rFont val="Times New Roman"/>
        <family val="1"/>
      </rPr>
      <t>Hood Width - widest point</t>
    </r>
  </si>
  <si>
    <t>Rộng nón - Nơi rộng nhất</t>
  </si>
  <si>
    <r>
      <rPr>
        <sz val="10"/>
        <color rgb="FF0B0C0B"/>
        <rFont val="Times New Roman"/>
        <family val="1"/>
      </rPr>
      <t>Displaying 1 - 22 of 31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  </r>
  </si>
  <si>
    <r>
      <rPr>
        <sz val="10"/>
        <color rgb="FF0B0C0B"/>
        <rFont val="Times New Roman"/>
        <family val="1"/>
      </rPr>
      <t>APX026</t>
    </r>
  </si>
  <si>
    <r>
      <rPr>
        <sz val="10"/>
        <color rgb="FF0B0C0B"/>
        <rFont val="Times New Roman"/>
        <family val="1"/>
      </rPr>
      <t>Hood Opening</t>
    </r>
  </si>
  <si>
    <t>Miệng nón</t>
  </si>
  <si>
    <r>
      <rPr>
        <sz val="10"/>
        <color rgb="FF0B0C0B"/>
        <rFont val="Times New Roman"/>
        <family val="1"/>
      </rPr>
      <t>HD2</t>
    </r>
  </si>
  <si>
    <r>
      <rPr>
        <sz val="10"/>
        <color rgb="FF0B0C0B"/>
        <rFont val="Times New Roman"/>
        <family val="1"/>
      </rPr>
      <t>Hood Over Head Length</t>
    </r>
  </si>
  <si>
    <r>
      <rPr>
        <sz val="10"/>
        <color rgb="FF0B0C0B"/>
        <rFont val="Times New Roman"/>
        <family val="1"/>
      </rPr>
      <t>CF To CB Seam Overhead</t>
    </r>
  </si>
  <si>
    <t>Dài nón qua đầu: từ giữa trước tới giữa sau</t>
  </si>
  <si>
    <r>
      <rPr>
        <sz val="10"/>
        <color rgb="FF0B0C0B"/>
        <rFont val="Times New Roman"/>
        <family val="1"/>
      </rPr>
      <t>BDY29</t>
    </r>
  </si>
  <si>
    <r>
      <rPr>
        <sz val="10"/>
        <color rgb="FF0B0C0B"/>
        <rFont val="Times New Roman"/>
        <family val="1"/>
      </rPr>
      <t>Logo Position From SNP</t>
    </r>
  </si>
  <si>
    <r>
      <rPr>
        <sz val="10"/>
        <color rgb="FF0B0C0B"/>
        <rFont val="Times New Roman"/>
        <family val="1"/>
      </rPr>
      <t>SNP To Top Of 'R'</t>
    </r>
  </si>
  <si>
    <t>Vị trí logo từ đỉnh vai</t>
  </si>
  <si>
    <r>
      <rPr>
        <sz val="10"/>
        <color rgb="FF0B0C0B"/>
        <rFont val="Times New Roman"/>
        <family val="1"/>
      </rPr>
      <t>RS 22/7/24 - we will review when in size set</t>
    </r>
  </si>
  <si>
    <r>
      <rPr>
        <sz val="10"/>
        <color rgb="FF0B0C0B"/>
        <rFont val="Times New Roman"/>
        <family val="1"/>
      </rPr>
      <t>BDY30</t>
    </r>
  </si>
  <si>
    <r>
      <rPr>
        <sz val="10"/>
        <color rgb="FF0B0C0B"/>
        <rFont val="Times New Roman"/>
        <family val="1"/>
      </rPr>
      <t>Logo Position from CF</t>
    </r>
  </si>
  <si>
    <r>
      <rPr>
        <sz val="10"/>
        <color rgb="FF0B0C0B"/>
        <rFont val="Times New Roman"/>
        <family val="1"/>
      </rPr>
      <t>CF To 'R'</t>
    </r>
  </si>
  <si>
    <t>Vị trí logo từ giữa trước</t>
  </si>
  <si>
    <r>
      <rPr>
        <sz val="10"/>
        <color rgb="FF0B0C0B"/>
        <rFont val="Times New Roman"/>
        <family val="1"/>
      </rPr>
      <t>PKT3</t>
    </r>
  </si>
  <si>
    <r>
      <rPr>
        <sz val="10"/>
        <color rgb="FF0B0C0B"/>
        <rFont val="Times New Roman"/>
        <family val="1"/>
      </rPr>
      <t>Pocket Opening</t>
    </r>
  </si>
  <si>
    <t>Miệng túi</t>
  </si>
  <si>
    <r>
      <rPr>
        <sz val="10"/>
        <color rgb="FF0B0C0B"/>
        <rFont val="Times New Roman"/>
        <family val="1"/>
      </rPr>
      <t>APX058</t>
    </r>
  </si>
  <si>
    <r>
      <rPr>
        <sz val="10"/>
        <color rgb="FF0B0C0B"/>
        <rFont val="Times New Roman"/>
        <family val="1"/>
      </rPr>
      <t>Pocket Height</t>
    </r>
  </si>
  <si>
    <t>Cao túi</t>
  </si>
  <si>
    <r>
      <rPr>
        <sz val="10"/>
        <color rgb="FF0B0C0B"/>
        <rFont val="Times New Roman"/>
        <family val="1"/>
      </rPr>
      <t>APX059 - A</t>
    </r>
  </si>
  <si>
    <r>
      <rPr>
        <sz val="10"/>
        <color rgb="FF0B0C0B"/>
        <rFont val="Times New Roman"/>
        <family val="1"/>
      </rPr>
      <t>Pocket Width</t>
    </r>
  </si>
  <si>
    <r>
      <rPr>
        <sz val="10"/>
        <color rgb="FF0B0C0B"/>
        <rFont val="Times New Roman"/>
        <family val="1"/>
      </rPr>
      <t>Pocket Width each side (Top part)</t>
    </r>
  </si>
  <si>
    <t>Rộng túi (phần trên)</t>
  </si>
  <si>
    <r>
      <rPr>
        <sz val="10"/>
        <color rgb="FF0B0C0B"/>
        <rFont val="Times New Roman"/>
        <family val="1"/>
      </rPr>
      <t>RS 22/7/24 - please follow as is P2</t>
    </r>
  </si>
  <si>
    <r>
      <rPr>
        <sz val="10"/>
        <color rgb="FF0B0C0B"/>
        <rFont val="Times New Roman"/>
        <family val="1"/>
      </rPr>
      <t>APX059 - B</t>
    </r>
  </si>
  <si>
    <r>
      <rPr>
        <sz val="10"/>
        <color rgb="FF0B0C0B"/>
        <rFont val="Times New Roman"/>
        <family val="1"/>
      </rPr>
      <t>Pocket Width each side (The widest part)</t>
    </r>
  </si>
  <si>
    <t>Rộng túi (phần rộng nhất)</t>
  </si>
  <si>
    <r>
      <rPr>
        <sz val="10"/>
        <color rgb="FF0B0C0B"/>
        <rFont val="Times New Roman"/>
        <family val="1"/>
      </rPr>
      <t>APX059 - C</t>
    </r>
  </si>
  <si>
    <r>
      <rPr>
        <sz val="10"/>
        <color rgb="FF0B0C0B"/>
        <rFont val="Times New Roman"/>
        <family val="1"/>
      </rPr>
      <t>Pocket Width each side (Bottom part)</t>
    </r>
  </si>
  <si>
    <t>Rộng túi (phần dưới)</t>
  </si>
  <si>
    <r>
      <rPr>
        <sz val="10"/>
        <color rgb="FF0B0C0B"/>
        <rFont val="Times New Roman"/>
        <family val="1"/>
      </rPr>
      <t>Displaying 23 - 31 of 31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  </r>
  </si>
  <si>
    <r>
      <rPr>
        <sz val="10"/>
        <color rgb="FF0B0C0B"/>
        <rFont val="Times New Roman"/>
        <family val="1"/>
      </rPr>
      <t>Rapha                      Men's Cotton Zip Hoodie                                                        2nd Proto Review                                           Approved 22/07/2024, 1:18 PM</t>
    </r>
  </si>
  <si>
    <r>
      <rPr>
        <sz val="10"/>
        <color rgb="FF0B0C0B"/>
        <rFont val="Times New Roman"/>
        <family val="1"/>
      </rPr>
      <t>XSM</t>
    </r>
  </si>
  <si>
    <r>
      <rPr>
        <sz val="10"/>
        <color rgb="FF0B0C0B"/>
        <rFont val="Times New Roman"/>
        <family val="1"/>
      </rPr>
      <t>SML</t>
    </r>
  </si>
  <si>
    <r>
      <rPr>
        <sz val="10"/>
        <color rgb="FF0B0C0B"/>
        <rFont val="Times New Roman"/>
        <family val="1"/>
      </rPr>
      <t>MED</t>
    </r>
  </si>
  <si>
    <r>
      <rPr>
        <sz val="10"/>
        <color rgb="FF0B0C0B"/>
        <rFont val="Times New Roman"/>
        <family val="1"/>
      </rPr>
      <t>LRG</t>
    </r>
  </si>
  <si>
    <r>
      <rPr>
        <sz val="10"/>
        <color rgb="FF0B0C0B"/>
        <rFont val="Times New Roman"/>
        <family val="1"/>
      </rPr>
      <t>XLG</t>
    </r>
  </si>
  <si>
    <r>
      <rPr>
        <sz val="10"/>
        <color rgb="FF0B0C0B"/>
        <rFont val="Times New Roman"/>
        <family val="1"/>
      </rPr>
      <t>XXL</t>
    </r>
  </si>
  <si>
    <t>Dài zip ngực trước</t>
  </si>
  <si>
    <t>Dài cánh tay: đỉnh vai tới đường may</t>
  </si>
  <si>
    <r>
      <rPr>
        <sz val="10"/>
        <color rgb="FF0B0C0B"/>
        <rFont val="Times New Roman"/>
        <family val="1"/>
      </rPr>
      <t>Displaying 1 - 22 of 31 results   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  </r>
  </si>
  <si>
    <t>Dài nón qua đầu: từ giữa trước tới đường may giữa sau</t>
  </si>
  <si>
    <r>
      <rPr>
        <sz val="10"/>
        <color rgb="FF0B0C0B"/>
        <rFont val="Times New Roman"/>
        <family val="1"/>
      </rPr>
      <t>Displaying 23 - 31 of 31 results 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  </r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</si>
  <si>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</si>
  <si>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</si>
  <si>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</si>
  <si>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</si>
  <si>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</si>
  <si>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</si>
  <si>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</si>
  <si>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</si>
  <si>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</si>
  <si>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</si>
  <si>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</si>
  <si>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</si>
  <si>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</si>
  <si>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</si>
  <si>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</si>
  <si>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</si>
  <si>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</si>
  <si>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</si>
  <si>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</si>
  <si>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</si>
  <si>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</si>
  <si>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</si>
  <si>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</si>
  <si>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</si>
  <si>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</si>
  <si>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</si>
  <si>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</si>
  <si>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</si>
  <si>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</si>
  <si>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</si>
  <si>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</si>
  <si>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</si>
  <si>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</si>
  <si>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</si>
  <si>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</si>
  <si>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</si>
  <si>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</si>
  <si>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</si>
  <si>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</si>
  <si>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</si>
  <si>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</si>
  <si>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</si>
  <si>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</si>
  <si>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</si>
  <si>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</si>
  <si>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</si>
  <si>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</si>
  <si>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</si>
  <si>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UA COMMENTS</t>
  </si>
  <si>
    <t>UA ADD THIS PLACEMENT -&gt; OK BY REBECCA ON 10/08/2024</t>
  </si>
  <si>
    <t>THIS TOLERANCE IS SO SMALL, SO COULD YOU HELP ME CONSIDER AND ACCEPT FOR THE TOLERANCE UA ADVISE TO BULK? -&gt; CUSTOMER REVISED TOL ON 10/08/2024 BY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</si>
</sst>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B0C0B"/>
      <name val="Arial Black"/>
      <family val="2"/>
    </font>
    <font>
      <b/>
      <sz val="11"/>
      <name val="Arial Black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B0C0B"/>
      <name val="Times New Roman"/>
      <family val="1"/>
    </font>
    <font>
      <sz val="10"/>
      <color rgb="FFCB4733"/>
      <name val="Times New Roman"/>
      <family val="1"/>
    </font>
    <font>
      <b/>
      <sz val="45"/>
      <color theme="1"/>
      <name val="Muli"/>
    </font>
    <font>
      <b/>
      <sz val="22"/>
      <color rgb="FF000000"/>
      <name val="Times New Roman"/>
      <family val="1"/>
    </font>
    <font>
      <b/>
      <sz val="22"/>
      <color rgb="FF8B929C"/>
      <name val="Times New Roman"/>
      <family val="1"/>
    </font>
    <font>
      <b/>
      <u/>
      <sz val="22"/>
      <color rgb="FF23252A"/>
      <name val="Times New Roman"/>
      <family val="1"/>
    </font>
    <font>
      <b/>
      <sz val="22"/>
      <color rgb="FF23252A"/>
      <name val="Times New Roman"/>
      <family val="1"/>
    </font>
    <font>
      <b/>
      <sz val="22"/>
      <color rgb="FFFF0000"/>
      <name val="Times New Roman"/>
      <family val="1"/>
    </font>
    <font>
      <b/>
      <u/>
      <sz val="22"/>
      <color rgb="FF0B0C0B"/>
      <name val="Times New Roman"/>
      <family val="1"/>
    </font>
    <font>
      <b/>
      <sz val="22"/>
      <name val="Times New Roman"/>
      <family val="1"/>
    </font>
    <font>
      <sz val="10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7D9DC"/>
      </left>
      <right/>
      <top style="thin">
        <color rgb="FFD7D9DC"/>
      </top>
      <bottom style="thin">
        <color rgb="FFD7D9DC"/>
      </bottom>
      <diagonal/>
    </border>
    <border>
      <left/>
      <right/>
      <top style="thin">
        <color rgb="FFD7D9DC"/>
      </top>
      <bottom style="thin">
        <color rgb="FFD7D9DC"/>
      </bottom>
      <diagonal/>
    </border>
    <border>
      <left/>
      <right style="thin">
        <color rgb="FFD7D9DC"/>
      </right>
      <top style="thin">
        <color rgb="FFD7D9DC"/>
      </top>
      <bottom style="thin">
        <color rgb="FFD7D9DC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/>
      <top style="thin">
        <color rgb="FFB3B9BF"/>
      </top>
      <bottom style="thin">
        <color rgb="FFB3B9BF"/>
      </bottom>
      <diagonal/>
    </border>
    <border>
      <left/>
      <right/>
      <top style="thin">
        <color rgb="FFB3B9BF"/>
      </top>
      <bottom style="thin">
        <color rgb="FFB3B9BF"/>
      </bottom>
      <diagonal/>
    </border>
    <border>
      <left/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8" fillId="0" borderId="0"/>
  </cellStyleXfs>
  <cellXfs count="49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right" vertical="center"/>
    </xf>
    <xf numFmtId="0" fontId="53" fillId="2" borderId="0" xfId="0" applyFont="1" applyFill="1" applyAlignment="1">
      <alignment horizontal="left" vertical="center"/>
    </xf>
    <xf numFmtId="0" fontId="51" fillId="0" borderId="50" xfId="2" applyFont="1" applyBorder="1" applyAlignment="1">
      <alignment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0" fontId="53" fillId="0" borderId="51" xfId="2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 wrapText="1"/>
    </xf>
    <xf numFmtId="0" fontId="51" fillId="0" borderId="51" xfId="2" applyFont="1" applyBorder="1" applyAlignment="1">
      <alignment horizontal="center" vertical="center"/>
    </xf>
    <xf numFmtId="0" fontId="52" fillId="0" borderId="51" xfId="2" applyFont="1" applyBorder="1" applyAlignment="1">
      <alignment horizontal="center" vertical="center" wrapText="1"/>
    </xf>
    <xf numFmtId="0" fontId="101" fillId="0" borderId="0" xfId="129" applyFont="1" applyAlignment="1">
      <alignment horizontal="left" vertical="top"/>
    </xf>
    <xf numFmtId="1" fontId="31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97" fillId="0" borderId="0" xfId="0" applyFont="1" applyAlignment="1">
      <alignment horizontal="left" vertical="top"/>
    </xf>
    <xf numFmtId="0" fontId="35" fillId="0" borderId="50" xfId="2" quotePrefix="1" applyFont="1" applyBorder="1" applyAlignment="1">
      <alignment horizontal="center" vertical="top" wrapText="1"/>
    </xf>
    <xf numFmtId="0" fontId="102" fillId="49" borderId="70" xfId="0" applyFont="1" applyFill="1" applyBorder="1" applyAlignment="1">
      <alignment horizontal="left" vertical="top" wrapText="1"/>
    </xf>
    <xf numFmtId="0" fontId="102" fillId="49" borderId="75" xfId="0" applyFont="1" applyFill="1" applyBorder="1" applyAlignment="1">
      <alignment horizontal="left" vertical="top" wrapText="1"/>
    </xf>
    <xf numFmtId="0" fontId="102" fillId="51" borderId="76" xfId="0" applyFont="1" applyFill="1" applyBorder="1" applyAlignment="1">
      <alignment horizontal="right" vertical="top" wrapText="1"/>
    </xf>
    <xf numFmtId="0" fontId="102" fillId="51" borderId="77" xfId="0" applyFont="1" applyFill="1" applyBorder="1" applyAlignment="1">
      <alignment horizontal="left" vertical="top" wrapText="1"/>
    </xf>
    <xf numFmtId="0" fontId="102" fillId="51" borderId="77" xfId="0" applyFont="1" applyFill="1" applyBorder="1" applyAlignment="1">
      <alignment horizontal="right" vertical="top" wrapText="1"/>
    </xf>
    <xf numFmtId="0" fontId="102" fillId="0" borderId="79" xfId="0" applyFont="1" applyBorder="1" applyAlignment="1">
      <alignment horizontal="left" vertical="top" wrapText="1" indent="1"/>
    </xf>
    <xf numFmtId="0" fontId="102" fillId="0" borderId="79" xfId="0" applyFont="1" applyBorder="1" applyAlignment="1">
      <alignment horizontal="left" vertical="top" wrapText="1"/>
    </xf>
    <xf numFmtId="0" fontId="102" fillId="0" borderId="80" xfId="0" applyFont="1" applyBorder="1" applyAlignment="1">
      <alignment horizontal="left" vertical="top" wrapText="1"/>
    </xf>
    <xf numFmtId="2" fontId="103" fillId="0" borderId="79" xfId="0" applyNumberFormat="1" applyFont="1" applyBorder="1" applyAlignment="1">
      <alignment horizontal="center" vertical="top" shrinkToFit="1"/>
    </xf>
    <xf numFmtId="2" fontId="103" fillId="52" borderId="81" xfId="0" applyNumberFormat="1" applyFont="1" applyFill="1" applyBorder="1" applyAlignment="1">
      <alignment horizontal="right" vertical="top" shrinkToFit="1"/>
    </xf>
    <xf numFmtId="2" fontId="103" fillId="0" borderId="81" xfId="0" applyNumberFormat="1" applyFont="1" applyBorder="1" applyAlignment="1">
      <alignment horizontal="right" vertical="top" shrinkToFit="1"/>
    </xf>
    <xf numFmtId="2" fontId="103" fillId="52" borderId="79" xfId="0" applyNumberFormat="1" applyFont="1" applyFill="1" applyBorder="1" applyAlignment="1">
      <alignment horizontal="right" vertical="top" shrinkToFit="1"/>
    </xf>
    <xf numFmtId="2" fontId="103" fillId="0" borderId="79" xfId="0" applyNumberFormat="1" applyFont="1" applyBorder="1" applyAlignment="1">
      <alignment horizontal="right" vertical="top" shrinkToFit="1"/>
    </xf>
    <xf numFmtId="0" fontId="103" fillId="0" borderId="80" xfId="0" applyFont="1" applyBorder="1" applyAlignment="1">
      <alignment horizontal="left" vertical="top" wrapText="1"/>
    </xf>
    <xf numFmtId="2" fontId="104" fillId="0" borderId="79" xfId="0" applyNumberFormat="1" applyFont="1" applyBorder="1" applyAlignment="1">
      <alignment horizontal="right" vertical="top" shrinkToFit="1"/>
    </xf>
    <xf numFmtId="0" fontId="97" fillId="0" borderId="79" xfId="0" applyFont="1" applyBorder="1" applyAlignment="1">
      <alignment horizontal="left" vertical="center" wrapText="1"/>
    </xf>
    <xf numFmtId="0" fontId="97" fillId="0" borderId="80" xfId="0" applyFont="1" applyBorder="1" applyAlignment="1">
      <alignment horizontal="left" vertical="center" wrapText="1"/>
    </xf>
    <xf numFmtId="2" fontId="103" fillId="0" borderId="81" xfId="0" applyNumberFormat="1" applyFont="1" applyBorder="1" applyAlignment="1">
      <alignment horizontal="center" vertical="top" shrinkToFit="1"/>
    </xf>
    <xf numFmtId="2" fontId="104" fillId="0" borderId="79" xfId="0" applyNumberFormat="1" applyFont="1" applyBorder="1" applyAlignment="1">
      <alignment horizontal="center" vertical="top" shrinkToFit="1"/>
    </xf>
    <xf numFmtId="0" fontId="102" fillId="49" borderId="79" xfId="0" applyFont="1" applyFill="1" applyBorder="1" applyAlignment="1">
      <alignment horizontal="left" vertical="top" wrapText="1"/>
    </xf>
    <xf numFmtId="0" fontId="102" fillId="49" borderId="79" xfId="0" applyFont="1" applyFill="1" applyBorder="1" applyAlignment="1">
      <alignment horizontal="center" vertical="top" wrapText="1"/>
    </xf>
    <xf numFmtId="0" fontId="102" fillId="50" borderId="79" xfId="0" applyFont="1" applyFill="1" applyBorder="1" applyAlignment="1">
      <alignment horizontal="center" vertical="top" wrapText="1"/>
    </xf>
    <xf numFmtId="0" fontId="102" fillId="51" borderId="76" xfId="0" applyFont="1" applyFill="1" applyBorder="1" applyAlignment="1">
      <alignment horizontal="center" vertical="top" wrapText="1"/>
    </xf>
    <xf numFmtId="0" fontId="102" fillId="50" borderId="84" xfId="0" applyFont="1" applyFill="1" applyBorder="1" applyAlignment="1">
      <alignment horizontal="center" vertical="top" wrapText="1"/>
    </xf>
    <xf numFmtId="0" fontId="102" fillId="0" borderId="79" xfId="0" applyFont="1" applyBorder="1" applyAlignment="1">
      <alignment horizontal="left" vertical="top" wrapText="1" indent="2"/>
    </xf>
    <xf numFmtId="2" fontId="103" fillId="52" borderId="81" xfId="0" applyNumberFormat="1" applyFont="1" applyFill="1" applyBorder="1" applyAlignment="1">
      <alignment horizontal="center" vertical="top" shrinkToFit="1"/>
    </xf>
    <xf numFmtId="2" fontId="103" fillId="52" borderId="79" xfId="0" applyNumberFormat="1" applyFont="1" applyFill="1" applyBorder="1" applyAlignment="1">
      <alignment horizontal="center" vertical="top" shrinkToFit="1"/>
    </xf>
    <xf numFmtId="0" fontId="102" fillId="0" borderId="79" xfId="0" applyFont="1" applyBorder="1" applyAlignment="1">
      <alignment horizontal="right" vertical="top" wrapText="1" indent="8"/>
    </xf>
    <xf numFmtId="0" fontId="102" fillId="0" borderId="79" xfId="0" applyFont="1" applyBorder="1" applyAlignment="1">
      <alignment horizontal="right" vertical="top" wrapText="1" indent="6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horizontal="left" vertical="top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2" fontId="103" fillId="3" borderId="79" xfId="0" applyNumberFormat="1" applyFont="1" applyFill="1" applyBorder="1" applyAlignment="1">
      <alignment horizontal="center" vertical="top" shrinkToFit="1"/>
    </xf>
    <xf numFmtId="0" fontId="0" fillId="3" borderId="0" xfId="0" applyFill="1" applyAlignment="1">
      <alignment horizontal="center" vertical="center"/>
    </xf>
    <xf numFmtId="0" fontId="102" fillId="3" borderId="0" xfId="0" applyFont="1" applyFill="1" applyAlignment="1">
      <alignment horizontal="center" vertical="top" wrapText="1"/>
    </xf>
    <xf numFmtId="0" fontId="88" fillId="0" borderId="0" xfId="0" applyFont="1" applyAlignment="1">
      <alignment horizontal="center" vertical="center"/>
    </xf>
    <xf numFmtId="2" fontId="103" fillId="5" borderId="79" xfId="0" applyNumberFormat="1" applyFont="1" applyFill="1" applyBorder="1" applyAlignment="1">
      <alignment horizontal="center" vertical="top" shrinkToFit="1"/>
    </xf>
    <xf numFmtId="0" fontId="88" fillId="0" borderId="0" xfId="0" applyFont="1" applyAlignment="1">
      <alignment vertical="center" wrapText="1"/>
    </xf>
    <xf numFmtId="2" fontId="113" fillId="0" borderId="79" xfId="0" applyNumberFormat="1" applyFont="1" applyBorder="1" applyAlignment="1">
      <alignment horizontal="center" vertical="top" shrinkToFit="1"/>
    </xf>
    <xf numFmtId="1" fontId="32" fillId="2" borderId="50" xfId="0" applyNumberFormat="1" applyFont="1" applyFill="1" applyBorder="1" applyAlignment="1">
      <alignment horizontal="center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left" vertical="center" wrapText="1"/>
    </xf>
    <xf numFmtId="0" fontId="53" fillId="13" borderId="2" xfId="0" applyFont="1" applyFill="1" applyBorder="1" applyAlignment="1">
      <alignment horizontal="left" vertical="center" wrapText="1"/>
    </xf>
    <xf numFmtId="0" fontId="27" fillId="5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top" wrapText="1"/>
    </xf>
    <xf numFmtId="0" fontId="49" fillId="0" borderId="50" xfId="0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106" fillId="0" borderId="67" xfId="0" applyFont="1" applyBorder="1" applyAlignment="1">
      <alignment horizontal="left" vertical="top" wrapText="1"/>
    </xf>
    <xf numFmtId="0" fontId="106" fillId="0" borderId="68" xfId="0" applyFont="1" applyBorder="1" applyAlignment="1">
      <alignment horizontal="left" vertical="top" wrapText="1"/>
    </xf>
    <xf numFmtId="0" fontId="106" fillId="0" borderId="69" xfId="0" applyFont="1" applyBorder="1" applyAlignment="1">
      <alignment horizontal="left" vertical="top" wrapText="1"/>
    </xf>
    <xf numFmtId="0" fontId="27" fillId="5" borderId="51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 wrapText="1"/>
    </xf>
    <xf numFmtId="0" fontId="52" fillId="2" borderId="56" xfId="0" quotePrefix="1" applyFont="1" applyFill="1" applyBorder="1" applyAlignment="1">
      <alignment horizontal="center" vertical="center" wrapText="1"/>
    </xf>
    <xf numFmtId="0" fontId="52" fillId="2" borderId="25" xfId="0" quotePrefix="1" applyFont="1" applyFill="1" applyBorder="1" applyAlignment="1">
      <alignment horizontal="center" vertical="center" wrapText="1"/>
    </xf>
    <xf numFmtId="0" fontId="52" fillId="2" borderId="26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02" fillId="53" borderId="82" xfId="0" applyFont="1" applyFill="1" applyBorder="1" applyAlignment="1">
      <alignment horizontal="left" vertical="top" wrapText="1"/>
    </xf>
    <xf numFmtId="0" fontId="102" fillId="53" borderId="80" xfId="0" applyFont="1" applyFill="1" applyBorder="1" applyAlignment="1">
      <alignment horizontal="left" vertical="top" wrapText="1"/>
    </xf>
    <xf numFmtId="0" fontId="102" fillId="53" borderId="83" xfId="0" applyFont="1" applyFill="1" applyBorder="1" applyAlignment="1">
      <alignment horizontal="left" vertical="top" wrapText="1"/>
    </xf>
    <xf numFmtId="0" fontId="102" fillId="52" borderId="0" xfId="0" applyFont="1" applyFill="1" applyAlignment="1">
      <alignment horizontal="left" vertical="top" wrapText="1" indent="1"/>
    </xf>
    <xf numFmtId="0" fontId="100" fillId="52" borderId="0" xfId="129" applyFont="1" applyFill="1" applyAlignment="1">
      <alignment horizontal="left" vertical="top" wrapText="1"/>
    </xf>
    <xf numFmtId="0" fontId="102" fillId="49" borderId="70" xfId="0" applyFont="1" applyFill="1" applyBorder="1" applyAlignment="1">
      <alignment horizontal="left" vertical="top" wrapText="1"/>
    </xf>
    <xf numFmtId="0" fontId="102" fillId="49" borderId="75" xfId="0" applyFont="1" applyFill="1" applyBorder="1" applyAlignment="1">
      <alignment horizontal="left" vertical="top" wrapText="1"/>
    </xf>
    <xf numFmtId="0" fontId="102" fillId="49" borderId="70" xfId="0" applyFont="1" applyFill="1" applyBorder="1" applyAlignment="1">
      <alignment horizontal="left" vertical="top" wrapText="1" indent="1"/>
    </xf>
    <xf numFmtId="0" fontId="102" fillId="49" borderId="75" xfId="0" applyFont="1" applyFill="1" applyBorder="1" applyAlignment="1">
      <alignment horizontal="left" vertical="top" wrapText="1" indent="1"/>
    </xf>
    <xf numFmtId="0" fontId="102" fillId="51" borderId="71" xfId="0" applyFont="1" applyFill="1" applyBorder="1" applyAlignment="1">
      <alignment horizontal="left" vertical="top" wrapText="1" indent="6"/>
    </xf>
    <xf numFmtId="0" fontId="102" fillId="51" borderId="72" xfId="0" applyFont="1" applyFill="1" applyBorder="1" applyAlignment="1">
      <alignment horizontal="left" vertical="top" wrapText="1" indent="6"/>
    </xf>
    <xf numFmtId="0" fontId="102" fillId="51" borderId="73" xfId="0" applyFont="1" applyFill="1" applyBorder="1" applyAlignment="1">
      <alignment horizontal="left" vertical="top" wrapText="1" indent="6"/>
    </xf>
    <xf numFmtId="0" fontId="102" fillId="49" borderId="74" xfId="0" applyFont="1" applyFill="1" applyBorder="1" applyAlignment="1">
      <alignment horizontal="left" vertical="top" wrapText="1"/>
    </xf>
    <xf numFmtId="0" fontId="102" fillId="49" borderId="78" xfId="0" applyFont="1" applyFill="1" applyBorder="1" applyAlignment="1">
      <alignment horizontal="left" vertical="top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9" xr:uid="{997D141C-475A-4C64-A3BF-1A22254B668A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8" xr:uid="{9E7F1E20-CB40-4B96-80ED-2577842FF2AA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emf"/><Relationship Id="rId3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1.emf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6.png"/><Relationship Id="rId11" Type="http://schemas.openxmlformats.org/officeDocument/2006/relationships/image" Target="../media/image5.emf"/><Relationship Id="rId5" Type="http://schemas.openxmlformats.org/officeDocument/2006/relationships/image" Target="../media/image9.png"/><Relationship Id="rId10" Type="http://schemas.openxmlformats.org/officeDocument/2006/relationships/image" Target="../media/image20.png"/><Relationship Id="rId4" Type="http://schemas.openxmlformats.org/officeDocument/2006/relationships/image" Target="../media/image8.png"/><Relationship Id="rId9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388937</xdr:colOff>
      <xdr:row>4</xdr:row>
      <xdr:rowOff>317500</xdr:rowOff>
    </xdr:from>
    <xdr:to>
      <xdr:col>16</xdr:col>
      <xdr:colOff>611186</xdr:colOff>
      <xdr:row>7</xdr:row>
      <xdr:rowOff>536348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35400D-EB44-620E-50CA-C6DD1033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86437" y="2246313"/>
          <a:ext cx="3651249" cy="243341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111</xdr:row>
      <xdr:rowOff>642937</xdr:rowOff>
    </xdr:from>
    <xdr:to>
      <xdr:col>15</xdr:col>
      <xdr:colOff>1326806</xdr:colOff>
      <xdr:row>118</xdr:row>
      <xdr:rowOff>1619249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255D0-B5A9-4251-9F67-9212382A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8813" y="31503937"/>
          <a:ext cx="7875243" cy="523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1854199</xdr:colOff>
      <xdr:row>30</xdr:row>
      <xdr:rowOff>95251</xdr:rowOff>
    </xdr:from>
    <xdr:to>
      <xdr:col>1</xdr:col>
      <xdr:colOff>7967966</xdr:colOff>
      <xdr:row>30</xdr:row>
      <xdr:rowOff>3467101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66008251"/>
          <a:ext cx="569466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2717801</xdr:colOff>
      <xdr:row>32</xdr:row>
      <xdr:rowOff>450850</xdr:rowOff>
    </xdr:from>
    <xdr:to>
      <xdr:col>1</xdr:col>
      <xdr:colOff>8732107</xdr:colOff>
      <xdr:row>32</xdr:row>
      <xdr:rowOff>3333750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26" b="3043"/>
        <a:stretch/>
      </xdr:blipFill>
      <xdr:spPr>
        <a:xfrm>
          <a:off x="7004051" y="70935850"/>
          <a:ext cx="5595206" cy="2882900"/>
        </a:xfrm>
        <a:prstGeom prst="rect">
          <a:avLst/>
        </a:prstGeom>
      </xdr:spPr>
    </xdr:pic>
    <xdr:clientData/>
  </xdr:twoCellAnchor>
  <xdr:twoCellAnchor editAs="oneCell">
    <xdr:from>
      <xdr:col>1</xdr:col>
      <xdr:colOff>8986630</xdr:colOff>
      <xdr:row>0</xdr:row>
      <xdr:rowOff>203200</xdr:rowOff>
    </xdr:from>
    <xdr:to>
      <xdr:col>1</xdr:col>
      <xdr:colOff>12788900</xdr:colOff>
      <xdr:row>3</xdr:row>
      <xdr:rowOff>451658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A75554-A41F-4394-866C-C1DEE0AC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82430" y="203200"/>
          <a:ext cx="4259470" cy="29154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18</xdr:row>
      <xdr:rowOff>317501</xdr:rowOff>
    </xdr:from>
    <xdr:to>
      <xdr:col>1</xdr:col>
      <xdr:colOff>12217400</xdr:colOff>
      <xdr:row>18</xdr:row>
      <xdr:rowOff>4447291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BC4E88-ECD1-FE8E-7BFA-6C58C735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8300" y="24193501"/>
          <a:ext cx="11264900" cy="4129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55">
          <a:extLst>
            <a:ext uri="{FF2B5EF4-FFF2-40B4-BE49-F238E27FC236}">
              <a16:creationId xmlns:a16="http://schemas.microsoft.com/office/drawing/2014/main" id="{956F7E9F-59BC-47A7-B48F-95C383067DFA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1167505</xdr:colOff>
      <xdr:row>21</xdr:row>
      <xdr:rowOff>4628</xdr:rowOff>
    </xdr:from>
    <xdr:ext cx="38122" cy="38122"/>
    <xdr:pic>
      <xdr:nvPicPr>
        <xdr:cNvPr id="3" name="image23.png">
          <a:extLst>
            <a:ext uri="{FF2B5EF4-FFF2-40B4-BE49-F238E27FC236}">
              <a16:creationId xmlns:a16="http://schemas.microsoft.com/office/drawing/2014/main" id="{3748FF14-8CC4-4857-AD52-DF0D950D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05" y="4986203"/>
          <a:ext cx="38122" cy="3812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58">
          <a:extLst>
            <a:ext uri="{FF2B5EF4-FFF2-40B4-BE49-F238E27FC236}">
              <a16:creationId xmlns:a16="http://schemas.microsoft.com/office/drawing/2014/main" id="{002BFF2F-C131-4393-9A31-F76D8DE4797A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1386711</xdr:colOff>
      <xdr:row>19</xdr:row>
      <xdr:rowOff>4575</xdr:rowOff>
    </xdr:from>
    <xdr:ext cx="38122" cy="38100"/>
    <xdr:pic>
      <xdr:nvPicPr>
        <xdr:cNvPr id="3" name="image23.png">
          <a:extLst>
            <a:ext uri="{FF2B5EF4-FFF2-40B4-BE49-F238E27FC236}">
              <a16:creationId xmlns:a16="http://schemas.microsoft.com/office/drawing/2014/main" id="{4CFE3D3E-2FED-4660-86E2-269E0145D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61" y="5605275"/>
          <a:ext cx="38122" cy="381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58">
          <a:extLst>
            <a:ext uri="{FF2B5EF4-FFF2-40B4-BE49-F238E27FC236}">
              <a16:creationId xmlns:a16="http://schemas.microsoft.com/office/drawing/2014/main" id="{DBD619A2-CF22-422B-A86D-554A012EC67F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1386711</xdr:colOff>
      <xdr:row>19</xdr:row>
      <xdr:rowOff>4575</xdr:rowOff>
    </xdr:from>
    <xdr:ext cx="38122" cy="38100"/>
    <xdr:pic>
      <xdr:nvPicPr>
        <xdr:cNvPr id="3" name="image23.png">
          <a:extLst>
            <a:ext uri="{FF2B5EF4-FFF2-40B4-BE49-F238E27FC236}">
              <a16:creationId xmlns:a16="http://schemas.microsoft.com/office/drawing/2014/main" id="{663F0230-D512-4650-AAF0-CB58C115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711" y="4900425"/>
          <a:ext cx="38122" cy="381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view="pageBreakPreview" topLeftCell="A144" zoomScale="55" zoomScaleNormal="10" zoomScaleSheetLayoutView="55" zoomScalePageLayoutView="25" workbookViewId="0">
      <selection activeCell="A144" sqref="A144:Q144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5.710937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357" t="s">
        <v>0</v>
      </c>
      <c r="O1" s="357" t="s">
        <v>0</v>
      </c>
      <c r="P1" s="358" t="s">
        <v>1</v>
      </c>
      <c r="Q1" s="358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357" t="s">
        <v>2</v>
      </c>
      <c r="O2" s="357" t="s">
        <v>2</v>
      </c>
      <c r="P2" s="359" t="s">
        <v>3</v>
      </c>
      <c r="Q2" s="359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357" t="s">
        <v>4</v>
      </c>
      <c r="O3" s="357" t="s">
        <v>4</v>
      </c>
      <c r="P3" s="360" t="s">
        <v>5</v>
      </c>
      <c r="Q3" s="358"/>
    </row>
    <row r="4" spans="1:17" s="5" customFormat="1" ht="33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362" t="s">
        <v>8</v>
      </c>
      <c r="H5" s="363"/>
      <c r="I5" s="363"/>
      <c r="J5" s="363"/>
      <c r="K5" s="363"/>
      <c r="L5" s="363"/>
      <c r="M5" s="364"/>
    </row>
    <row r="6" spans="1:17" s="10" customFormat="1" ht="57.95" customHeight="1">
      <c r="B6" s="11" t="s">
        <v>9</v>
      </c>
      <c r="C6" s="11"/>
      <c r="D6" s="12" t="s">
        <v>10</v>
      </c>
      <c r="E6" s="14"/>
      <c r="F6" s="11"/>
      <c r="G6" s="365"/>
      <c r="H6" s="366"/>
      <c r="I6" s="366"/>
      <c r="J6" s="366"/>
      <c r="K6" s="366"/>
      <c r="L6" s="366"/>
      <c r="M6" s="367"/>
      <c r="N6" s="13"/>
      <c r="O6" s="13"/>
      <c r="P6" s="13"/>
      <c r="Q6" s="13"/>
    </row>
    <row r="7" spans="1:17" s="10" customFormat="1" ht="57.95" customHeight="1">
      <c r="B7" s="11" t="s">
        <v>11</v>
      </c>
      <c r="C7" s="11"/>
      <c r="D7" s="12" t="s">
        <v>12</v>
      </c>
      <c r="E7" s="12"/>
      <c r="F7" s="11"/>
      <c r="G7" s="365"/>
      <c r="H7" s="366"/>
      <c r="I7" s="366"/>
      <c r="J7" s="366"/>
      <c r="K7" s="366"/>
      <c r="L7" s="366"/>
      <c r="M7" s="367"/>
      <c r="N7" s="13"/>
      <c r="O7" s="13"/>
      <c r="P7" s="13"/>
      <c r="Q7" s="13"/>
    </row>
    <row r="8" spans="1:17" s="10" customFormat="1" ht="57.95" customHeight="1" thickBot="1">
      <c r="B8" s="11" t="s">
        <v>13</v>
      </c>
      <c r="C8" s="11"/>
      <c r="D8" s="361" t="s">
        <v>14</v>
      </c>
      <c r="E8" s="361"/>
      <c r="F8" s="361"/>
      <c r="G8" s="368"/>
      <c r="H8" s="369"/>
      <c r="I8" s="369"/>
      <c r="J8" s="369"/>
      <c r="K8" s="369"/>
      <c r="L8" s="369"/>
      <c r="M8" s="370"/>
      <c r="N8" s="13"/>
      <c r="O8" s="13"/>
      <c r="P8" s="13"/>
      <c r="Q8" s="13"/>
    </row>
    <row r="9" spans="1:17" s="15" customFormat="1" ht="33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3">
      <c r="B10" s="286" t="s">
        <v>17</v>
      </c>
      <c r="C10" s="286"/>
      <c r="D10" s="136" t="s">
        <v>18</v>
      </c>
      <c r="E10" s="136"/>
      <c r="F10" s="136"/>
      <c r="G10" s="287"/>
      <c r="H10" s="136"/>
      <c r="I10" s="185"/>
      <c r="J10" s="288" t="s">
        <v>19</v>
      </c>
      <c r="K10" s="185"/>
      <c r="L10" s="185"/>
      <c r="M10" s="185" t="s">
        <v>20</v>
      </c>
      <c r="N10" s="289"/>
      <c r="O10" s="289"/>
      <c r="P10" s="289"/>
      <c r="Q10" s="289"/>
    </row>
    <row r="11" spans="1:17" s="15" customFormat="1" ht="89.25" customHeight="1">
      <c r="B11" s="185" t="s">
        <v>21</v>
      </c>
      <c r="C11" s="185"/>
      <c r="D11" s="373">
        <v>45510</v>
      </c>
      <c r="E11" s="374"/>
      <c r="F11" s="374"/>
      <c r="G11" s="291"/>
      <c r="H11" s="290"/>
      <c r="I11" s="185"/>
      <c r="J11" s="288" t="s">
        <v>22</v>
      </c>
      <c r="K11" s="185"/>
      <c r="L11" s="185"/>
      <c r="M11" s="371" t="s">
        <v>23</v>
      </c>
      <c r="N11" s="371"/>
      <c r="O11" s="371"/>
      <c r="P11" s="371"/>
      <c r="Q11" s="371"/>
    </row>
    <row r="12" spans="1:17" s="15" customFormat="1" ht="33">
      <c r="B12" s="185" t="s">
        <v>24</v>
      </c>
      <c r="C12" s="185"/>
      <c r="D12" s="292"/>
      <c r="E12" s="185"/>
      <c r="F12" s="185"/>
      <c r="G12" s="293"/>
      <c r="H12" s="294"/>
      <c r="I12" s="185"/>
      <c r="J12" s="288" t="s">
        <v>25</v>
      </c>
      <c r="M12" s="185" t="s">
        <v>26</v>
      </c>
      <c r="N12" s="185"/>
      <c r="O12" s="294"/>
      <c r="P12" s="294"/>
      <c r="Q12" s="289"/>
    </row>
    <row r="13" spans="1:17" s="15" customFormat="1" ht="33">
      <c r="B13" s="375"/>
      <c r="C13" s="375"/>
      <c r="D13" s="375"/>
      <c r="E13" s="375"/>
      <c r="F13" s="375"/>
      <c r="G13" s="293"/>
      <c r="H13" s="294"/>
      <c r="I13" s="185"/>
      <c r="J13" s="288" t="s">
        <v>27</v>
      </c>
      <c r="K13" s="185"/>
      <c r="L13" s="185"/>
      <c r="M13" s="185" t="s">
        <v>28</v>
      </c>
      <c r="N13" s="294"/>
      <c r="O13" s="289"/>
      <c r="P13" s="289"/>
      <c r="Q13" s="294"/>
    </row>
    <row r="14" spans="1:17" s="15" customFormat="1" ht="33">
      <c r="B14" s="185" t="s">
        <v>29</v>
      </c>
      <c r="C14" s="185"/>
      <c r="D14" s="185" t="s">
        <v>30</v>
      </c>
      <c r="E14" s="185"/>
      <c r="F14" s="185"/>
      <c r="G14" s="295"/>
      <c r="H14" s="185"/>
      <c r="I14" s="185"/>
      <c r="J14" s="288" t="s">
        <v>31</v>
      </c>
      <c r="K14" s="185"/>
      <c r="L14" s="185"/>
      <c r="M14" s="289" t="s">
        <v>32</v>
      </c>
      <c r="N14" s="289"/>
      <c r="O14" s="289"/>
      <c r="P14" s="289"/>
      <c r="Q14" s="289"/>
    </row>
    <row r="15" spans="1:17" s="15" customFormat="1" ht="32.450000000000003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5" customFormat="1" ht="37.5" customHeight="1">
      <c r="B17" s="201"/>
      <c r="C17" s="202" t="s">
        <v>34</v>
      </c>
      <c r="D17" s="202" t="s">
        <v>35</v>
      </c>
      <c r="E17" s="203" t="s">
        <v>36</v>
      </c>
      <c r="F17" s="203" t="s">
        <v>37</v>
      </c>
      <c r="G17" s="203" t="s">
        <v>38</v>
      </c>
      <c r="H17" s="203" t="s">
        <v>39</v>
      </c>
      <c r="I17" s="203" t="s">
        <v>40</v>
      </c>
      <c r="J17" s="203" t="s">
        <v>41</v>
      </c>
      <c r="K17" s="203" t="s">
        <v>42</v>
      </c>
      <c r="L17" s="203"/>
      <c r="M17" s="203"/>
      <c r="N17" s="203"/>
      <c r="O17" s="203"/>
      <c r="P17" s="203"/>
      <c r="Q17" s="241" t="s">
        <v>43</v>
      </c>
    </row>
    <row r="18" spans="2:17" s="205" customFormat="1" ht="52.5">
      <c r="B18" s="206" t="s">
        <v>44</v>
      </c>
      <c r="C18" s="207"/>
      <c r="D18" s="208" t="s">
        <v>45</v>
      </c>
      <c r="E18" s="209"/>
      <c r="F18" s="210">
        <v>1</v>
      </c>
      <c r="G18" s="210">
        <v>0</v>
      </c>
      <c r="H18" s="210">
        <v>1</v>
      </c>
      <c r="I18" s="210">
        <v>0</v>
      </c>
      <c r="J18" s="210">
        <v>1</v>
      </c>
      <c r="K18" s="210">
        <v>0</v>
      </c>
      <c r="L18" s="210"/>
      <c r="M18" s="210"/>
      <c r="N18" s="210"/>
      <c r="O18" s="210"/>
      <c r="P18" s="210"/>
      <c r="Q18" s="211">
        <f>SUM(E18:P18)</f>
        <v>3</v>
      </c>
    </row>
    <row r="19" spans="2:17" s="205" customFormat="1" ht="52.5">
      <c r="B19" s="206" t="s">
        <v>46</v>
      </c>
      <c r="C19" s="207"/>
      <c r="D19" s="209" t="str">
        <f>+D18</f>
        <v>BLACK</v>
      </c>
      <c r="E19" s="209"/>
      <c r="F19" s="210">
        <v>0</v>
      </c>
      <c r="G19" s="212">
        <f>ROUNDUP(G18*5%,0)</f>
        <v>0</v>
      </c>
      <c r="H19" s="212">
        <v>2</v>
      </c>
      <c r="I19" s="212">
        <f t="shared" ref="I19:K19" si="0">ROUNDUP(I18*5%,0)</f>
        <v>0</v>
      </c>
      <c r="J19" s="212">
        <v>0</v>
      </c>
      <c r="K19" s="212">
        <f t="shared" si="0"/>
        <v>0</v>
      </c>
      <c r="L19" s="212"/>
      <c r="M19" s="212"/>
      <c r="N19" s="212"/>
      <c r="O19" s="212"/>
      <c r="P19" s="212"/>
      <c r="Q19" s="211">
        <f>SUM(E19:P19)</f>
        <v>2</v>
      </c>
    </row>
    <row r="20" spans="2:17" s="218" customFormat="1" ht="52.5">
      <c r="B20" s="213" t="s">
        <v>47</v>
      </c>
      <c r="C20" s="213"/>
      <c r="D20" s="214" t="str">
        <f>+D19</f>
        <v>BLACK</v>
      </c>
      <c r="E20" s="215"/>
      <c r="F20" s="216">
        <v>1</v>
      </c>
      <c r="G20" s="217">
        <f>SUM(G18:G19)</f>
        <v>0</v>
      </c>
      <c r="H20" s="217">
        <f t="shared" ref="H20" si="1">SUM(H18:H19)</f>
        <v>3</v>
      </c>
      <c r="I20" s="217">
        <f t="shared" ref="I20" si="2">SUM(I18:I19)</f>
        <v>0</v>
      </c>
      <c r="J20" s="217">
        <f t="shared" ref="J20" si="3">SUM(J18:J19)</f>
        <v>1</v>
      </c>
      <c r="K20" s="217">
        <f t="shared" ref="K20" si="4">SUM(K18:K19)</f>
        <v>0</v>
      </c>
      <c r="L20" s="217"/>
      <c r="M20" s="216"/>
      <c r="N20" s="216"/>
      <c r="O20" s="216"/>
      <c r="P20" s="216"/>
      <c r="Q20" s="216">
        <f>SUM(Q18:Q19)</f>
        <v>5</v>
      </c>
    </row>
    <row r="21" spans="2:17" s="218" customFormat="1" ht="59.25" hidden="1">
      <c r="B21" s="235" t="s">
        <v>48</v>
      </c>
      <c r="C21" s="236"/>
      <c r="D21" s="236"/>
      <c r="E21" s="237"/>
      <c r="F21" s="237"/>
      <c r="G21" s="238">
        <v>0</v>
      </c>
      <c r="H21" s="237">
        <v>1</v>
      </c>
      <c r="I21" s="237">
        <v>0</v>
      </c>
      <c r="J21" s="237">
        <v>0</v>
      </c>
      <c r="K21" s="237">
        <v>0</v>
      </c>
      <c r="L21" s="237"/>
      <c r="M21" s="239"/>
      <c r="N21" s="239"/>
      <c r="O21" s="239"/>
      <c r="P21" s="239"/>
      <c r="Q21" s="240">
        <f>SUM(G21:P21)</f>
        <v>1</v>
      </c>
    </row>
    <row r="22" spans="2:17" s="205" customFormat="1" ht="52.5">
      <c r="B22" s="219"/>
      <c r="C22" s="219"/>
      <c r="D22" s="219"/>
      <c r="E22" s="220"/>
      <c r="F22" s="220"/>
      <c r="G22" s="221"/>
      <c r="H22" s="220"/>
      <c r="I22" s="220"/>
      <c r="J22" s="220"/>
      <c r="K22" s="220"/>
      <c r="L22" s="220"/>
      <c r="M22" s="222"/>
      <c r="N22" s="222"/>
      <c r="O22" s="222"/>
      <c r="P22" s="222"/>
      <c r="Q22" s="223"/>
    </row>
    <row r="23" spans="2:17" s="205" customFormat="1" ht="52.5" hidden="1">
      <c r="B23" s="201"/>
      <c r="C23" s="202" t="s">
        <v>34</v>
      </c>
      <c r="D23" s="202" t="s">
        <v>35</v>
      </c>
      <c r="E23" s="224" t="s">
        <v>36</v>
      </c>
      <c r="F23" s="224"/>
      <c r="G23" s="203" t="s">
        <v>38</v>
      </c>
      <c r="H23" s="203" t="s">
        <v>39</v>
      </c>
      <c r="I23" s="203" t="s">
        <v>40</v>
      </c>
      <c r="J23" s="203" t="s">
        <v>41</v>
      </c>
      <c r="K23" s="203" t="s">
        <v>42</v>
      </c>
      <c r="L23" s="203"/>
      <c r="M23" s="224"/>
      <c r="N23" s="224"/>
      <c r="O23" s="224"/>
      <c r="P23" s="224"/>
      <c r="Q23" s="241" t="s">
        <v>43</v>
      </c>
    </row>
    <row r="24" spans="2:17" s="205" customFormat="1" ht="52.5" hidden="1">
      <c r="B24" s="206" t="s">
        <v>44</v>
      </c>
      <c r="C24" s="207"/>
      <c r="D24" s="208" t="s">
        <v>49</v>
      </c>
      <c r="E24" s="209"/>
      <c r="F24" s="210"/>
      <c r="G24" s="210">
        <v>0</v>
      </c>
      <c r="H24" s="210">
        <v>3</v>
      </c>
      <c r="I24" s="210">
        <v>0</v>
      </c>
      <c r="J24" s="210">
        <v>0</v>
      </c>
      <c r="K24" s="210">
        <v>0</v>
      </c>
      <c r="L24" s="210"/>
      <c r="M24" s="210"/>
      <c r="N24" s="210"/>
      <c r="O24" s="210"/>
      <c r="P24" s="210"/>
      <c r="Q24" s="211">
        <f>SUM(E24:P24)</f>
        <v>3</v>
      </c>
    </row>
    <row r="25" spans="2:17" s="205" customFormat="1" ht="52.5" hidden="1">
      <c r="B25" s="206" t="s">
        <v>46</v>
      </c>
      <c r="C25" s="207"/>
      <c r="D25" s="209" t="str">
        <f>+D24</f>
        <v>GREY HEATHER</v>
      </c>
      <c r="E25" s="209"/>
      <c r="F25" s="210"/>
      <c r="G25" s="212">
        <f>ROUNDUP(G24*5%,0)</f>
        <v>0</v>
      </c>
      <c r="H25" s="212">
        <v>1</v>
      </c>
      <c r="I25" s="212">
        <f t="shared" ref="I25:K25" si="5">ROUNDUP(I24*5%,0)</f>
        <v>0</v>
      </c>
      <c r="J25" s="212">
        <f t="shared" si="5"/>
        <v>0</v>
      </c>
      <c r="K25" s="212">
        <f t="shared" si="5"/>
        <v>0</v>
      </c>
      <c r="L25" s="212"/>
      <c r="M25" s="212"/>
      <c r="N25" s="212"/>
      <c r="O25" s="212"/>
      <c r="P25" s="212"/>
      <c r="Q25" s="211">
        <f>SUM(E25:P25)</f>
        <v>1</v>
      </c>
    </row>
    <row r="26" spans="2:17" s="218" customFormat="1" ht="52.5" hidden="1">
      <c r="B26" s="213" t="s">
        <v>47</v>
      </c>
      <c r="C26" s="213"/>
      <c r="D26" s="214" t="str">
        <f>+D25</f>
        <v>GREY HEATHER</v>
      </c>
      <c r="E26" s="215"/>
      <c r="F26" s="216"/>
      <c r="G26" s="217">
        <f>SUM(G24:G25)</f>
        <v>0</v>
      </c>
      <c r="H26" s="217">
        <f t="shared" ref="H26:K26" si="6">SUM(H24:H25)</f>
        <v>4</v>
      </c>
      <c r="I26" s="217">
        <f t="shared" si="6"/>
        <v>0</v>
      </c>
      <c r="J26" s="217">
        <f t="shared" si="6"/>
        <v>0</v>
      </c>
      <c r="K26" s="217">
        <f t="shared" si="6"/>
        <v>0</v>
      </c>
      <c r="L26" s="217"/>
      <c r="M26" s="216"/>
      <c r="N26" s="216"/>
      <c r="O26" s="216"/>
      <c r="P26" s="216"/>
      <c r="Q26" s="216">
        <f>SUM(Q24:Q25)</f>
        <v>4</v>
      </c>
    </row>
    <row r="27" spans="2:17" s="218" customFormat="1" ht="59.25" hidden="1">
      <c r="B27" s="235" t="s">
        <v>48</v>
      </c>
      <c r="C27" s="236"/>
      <c r="D27" s="236"/>
      <c r="E27" s="237"/>
      <c r="F27" s="237"/>
      <c r="G27" s="238">
        <v>0</v>
      </c>
      <c r="H27" s="237">
        <v>0</v>
      </c>
      <c r="I27" s="237">
        <v>1</v>
      </c>
      <c r="J27" s="237">
        <v>0</v>
      </c>
      <c r="K27" s="237">
        <v>0</v>
      </c>
      <c r="L27" s="237"/>
      <c r="M27" s="239"/>
      <c r="N27" s="239"/>
      <c r="O27" s="239"/>
      <c r="P27" s="239"/>
      <c r="Q27" s="240">
        <f>SUM(G27:P27)</f>
        <v>1</v>
      </c>
    </row>
    <row r="28" spans="2:17" s="205" customFormat="1" ht="52.5" hidden="1">
      <c r="B28" s="219"/>
      <c r="C28" s="219"/>
      <c r="D28" s="219"/>
      <c r="E28" s="220"/>
      <c r="F28" s="220"/>
      <c r="G28" s="221"/>
      <c r="H28" s="220"/>
      <c r="I28" s="220"/>
      <c r="J28" s="220"/>
      <c r="K28" s="220"/>
      <c r="L28" s="220"/>
      <c r="M28" s="222"/>
      <c r="N28" s="222"/>
      <c r="O28" s="222"/>
      <c r="P28" s="222"/>
      <c r="Q28" s="223"/>
    </row>
    <row r="29" spans="2:17" s="205" customFormat="1" ht="52.5" hidden="1">
      <c r="B29" s="201"/>
      <c r="C29" s="202" t="s">
        <v>34</v>
      </c>
      <c r="D29" s="202" t="s">
        <v>35</v>
      </c>
      <c r="E29" s="217" t="s">
        <v>36</v>
      </c>
      <c r="F29" s="217"/>
      <c r="G29" s="203" t="s">
        <v>38</v>
      </c>
      <c r="H29" s="203" t="s">
        <v>39</v>
      </c>
      <c r="I29" s="203" t="s">
        <v>40</v>
      </c>
      <c r="J29" s="203" t="s">
        <v>41</v>
      </c>
      <c r="K29" s="203" t="s">
        <v>42</v>
      </c>
      <c r="L29" s="225"/>
      <c r="M29" s="226"/>
      <c r="N29" s="226"/>
      <c r="O29" s="226"/>
      <c r="P29" s="226"/>
      <c r="Q29" s="204" t="s">
        <v>43</v>
      </c>
    </row>
    <row r="30" spans="2:17" s="205" customFormat="1" ht="52.5" hidden="1">
      <c r="B30" s="206" t="s">
        <v>44</v>
      </c>
      <c r="C30" s="207"/>
      <c r="D30" s="376" t="s">
        <v>50</v>
      </c>
      <c r="E30" s="376"/>
      <c r="F30" s="376"/>
      <c r="G30" s="210">
        <v>0</v>
      </c>
      <c r="H30" s="210">
        <v>3</v>
      </c>
      <c r="I30" s="210">
        <v>0</v>
      </c>
      <c r="J30" s="210">
        <v>0</v>
      </c>
      <c r="K30" s="210">
        <v>0</v>
      </c>
      <c r="L30" s="210"/>
      <c r="M30" s="212"/>
      <c r="N30" s="212"/>
      <c r="O30" s="212"/>
      <c r="P30" s="212"/>
      <c r="Q30" s="211">
        <f>SUM(E30:P30)</f>
        <v>3</v>
      </c>
    </row>
    <row r="31" spans="2:17" s="205" customFormat="1" ht="52.5" hidden="1">
      <c r="B31" s="206" t="s">
        <v>46</v>
      </c>
      <c r="C31" s="207"/>
      <c r="D31" s="376" t="str">
        <f>+D30</f>
        <v>WASHED BURGUNDY</v>
      </c>
      <c r="E31" s="376"/>
      <c r="F31" s="376"/>
      <c r="G31" s="212">
        <f>ROUNDUP(G30*5%,0)</f>
        <v>0</v>
      </c>
      <c r="H31" s="212">
        <v>1</v>
      </c>
      <c r="I31" s="212">
        <f t="shared" ref="I31:K31" si="7">ROUNDUP(I30*5%,0)</f>
        <v>0</v>
      </c>
      <c r="J31" s="212">
        <f t="shared" si="7"/>
        <v>0</v>
      </c>
      <c r="K31" s="212">
        <f t="shared" si="7"/>
        <v>0</v>
      </c>
      <c r="L31" s="212"/>
      <c r="M31" s="212"/>
      <c r="N31" s="212"/>
      <c r="O31" s="212"/>
      <c r="P31" s="212"/>
      <c r="Q31" s="211">
        <f>SUM(E31:P31)</f>
        <v>1</v>
      </c>
    </row>
    <row r="32" spans="2:17" s="205" customFormat="1" ht="52.5" hidden="1">
      <c r="B32" s="227" t="s">
        <v>47</v>
      </c>
      <c r="C32" s="228"/>
      <c r="D32" s="377" t="str">
        <f>+D31</f>
        <v>WASHED BURGUNDY</v>
      </c>
      <c r="E32" s="377"/>
      <c r="F32" s="377"/>
      <c r="G32" s="217">
        <f>SUM(G30:G31)</f>
        <v>0</v>
      </c>
      <c r="H32" s="217">
        <f t="shared" ref="H32:K32" si="8">SUM(H30:H31)</f>
        <v>4</v>
      </c>
      <c r="I32" s="217">
        <f t="shared" si="8"/>
        <v>0</v>
      </c>
      <c r="J32" s="217">
        <f t="shared" si="8"/>
        <v>0</v>
      </c>
      <c r="K32" s="217">
        <f t="shared" si="8"/>
        <v>0</v>
      </c>
      <c r="L32" s="217"/>
      <c r="M32" s="224"/>
      <c r="N32" s="224"/>
      <c r="O32" s="224"/>
      <c r="P32" s="224"/>
      <c r="Q32" s="229">
        <f>SUM(Q30:Q31)</f>
        <v>4</v>
      </c>
    </row>
    <row r="33" spans="1:17" s="205" customFormat="1" ht="59.25" hidden="1">
      <c r="B33" s="235" t="s">
        <v>48</v>
      </c>
      <c r="C33" s="236"/>
      <c r="D33" s="236"/>
      <c r="E33" s="237"/>
      <c r="F33" s="237"/>
      <c r="G33" s="238">
        <v>0</v>
      </c>
      <c r="H33" s="237">
        <v>1</v>
      </c>
      <c r="I33" s="237">
        <v>1</v>
      </c>
      <c r="J33" s="237">
        <v>0</v>
      </c>
      <c r="K33" s="237">
        <v>0</v>
      </c>
      <c r="L33" s="237"/>
      <c r="M33" s="239"/>
      <c r="N33" s="239"/>
      <c r="O33" s="239"/>
      <c r="P33" s="239"/>
      <c r="Q33" s="240">
        <f>SUM(G33:P33)</f>
        <v>2</v>
      </c>
    </row>
    <row r="34" spans="1:17" s="205" customFormat="1" ht="52.5">
      <c r="B34" s="219"/>
      <c r="C34" s="219"/>
      <c r="D34" s="219"/>
      <c r="E34" s="220"/>
      <c r="F34" s="220"/>
      <c r="G34" s="221"/>
      <c r="H34" s="220"/>
      <c r="I34" s="220"/>
      <c r="J34" s="220"/>
      <c r="K34" s="220"/>
      <c r="L34" s="220"/>
      <c r="M34" s="222"/>
      <c r="N34" s="222"/>
      <c r="O34" s="222"/>
      <c r="P34" s="222"/>
      <c r="Q34" s="223"/>
    </row>
    <row r="35" spans="1:17" s="205" customFormat="1" ht="52.5" hidden="1">
      <c r="B35" s="201"/>
      <c r="C35" s="202" t="s">
        <v>34</v>
      </c>
      <c r="D35" s="202" t="s">
        <v>35</v>
      </c>
      <c r="E35" s="224" t="s">
        <v>36</v>
      </c>
      <c r="F35" s="224"/>
      <c r="G35" s="203" t="s">
        <v>38</v>
      </c>
      <c r="H35" s="203" t="s">
        <v>39</v>
      </c>
      <c r="I35" s="203" t="s">
        <v>40</v>
      </c>
      <c r="J35" s="203" t="s">
        <v>41</v>
      </c>
      <c r="K35" s="203" t="s">
        <v>42</v>
      </c>
      <c r="L35" s="203"/>
      <c r="M35" s="224"/>
      <c r="N35" s="224"/>
      <c r="O35" s="224"/>
      <c r="P35" s="224"/>
      <c r="Q35" s="204" t="s">
        <v>43</v>
      </c>
    </row>
    <row r="36" spans="1:17" s="205" customFormat="1" ht="52.5" hidden="1">
      <c r="B36" s="206" t="s">
        <v>44</v>
      </c>
      <c r="C36" s="207"/>
      <c r="D36" s="208" t="s">
        <v>51</v>
      </c>
      <c r="E36" s="209"/>
      <c r="F36" s="210"/>
      <c r="G36" s="210">
        <v>4</v>
      </c>
      <c r="H36" s="210">
        <v>5</v>
      </c>
      <c r="I36" s="210">
        <v>5</v>
      </c>
      <c r="J36" s="210">
        <v>4</v>
      </c>
      <c r="K36" s="210">
        <v>4</v>
      </c>
      <c r="L36" s="210"/>
      <c r="M36" s="210"/>
      <c r="N36" s="210"/>
      <c r="O36" s="210"/>
      <c r="P36" s="210"/>
      <c r="Q36" s="211">
        <f>SUM(E36:P36)</f>
        <v>22</v>
      </c>
    </row>
    <row r="37" spans="1:17" s="205" customFormat="1" ht="52.5" hidden="1">
      <c r="B37" s="206" t="s">
        <v>46</v>
      </c>
      <c r="C37" s="207"/>
      <c r="D37" s="209" t="str">
        <f>+D36</f>
        <v>LIME</v>
      </c>
      <c r="E37" s="209"/>
      <c r="F37" s="210"/>
      <c r="G37" s="212">
        <f>ROUNDUP(G36*5%,0)</f>
        <v>1</v>
      </c>
      <c r="H37" s="212">
        <f t="shared" ref="H37:K37" si="9">ROUNDUP(H36*5%,0)</f>
        <v>1</v>
      </c>
      <c r="I37" s="212">
        <f t="shared" si="9"/>
        <v>1</v>
      </c>
      <c r="J37" s="212">
        <f t="shared" si="9"/>
        <v>1</v>
      </c>
      <c r="K37" s="212">
        <f t="shared" si="9"/>
        <v>1</v>
      </c>
      <c r="L37" s="212"/>
      <c r="M37" s="212"/>
      <c r="N37" s="212"/>
      <c r="O37" s="212"/>
      <c r="P37" s="212"/>
      <c r="Q37" s="211">
        <f>SUM(E37:P37)</f>
        <v>5</v>
      </c>
    </row>
    <row r="38" spans="1:17" s="218" customFormat="1" ht="52.5" hidden="1">
      <c r="B38" s="213" t="s">
        <v>47</v>
      </c>
      <c r="C38" s="213"/>
      <c r="D38" s="214" t="str">
        <f>+D37</f>
        <v>LIME</v>
      </c>
      <c r="E38" s="215"/>
      <c r="F38" s="216"/>
      <c r="G38" s="217">
        <f>SUM(G36:G37)</f>
        <v>5</v>
      </c>
      <c r="H38" s="217">
        <f t="shared" ref="H38:K38" si="10">SUM(H36:H37)</f>
        <v>6</v>
      </c>
      <c r="I38" s="217">
        <f t="shared" si="10"/>
        <v>6</v>
      </c>
      <c r="J38" s="217">
        <f t="shared" si="10"/>
        <v>5</v>
      </c>
      <c r="K38" s="217">
        <f t="shared" si="10"/>
        <v>5</v>
      </c>
      <c r="L38" s="217"/>
      <c r="M38" s="216"/>
      <c r="N38" s="216"/>
      <c r="O38" s="216"/>
      <c r="P38" s="216"/>
      <c r="Q38" s="216">
        <f>SUM(Q36:Q37)</f>
        <v>27</v>
      </c>
    </row>
    <row r="39" spans="1:17" s="218" customFormat="1" ht="59.25" hidden="1">
      <c r="B39" s="235" t="s">
        <v>48</v>
      </c>
      <c r="C39" s="236"/>
      <c r="D39" s="236"/>
      <c r="E39" s="237"/>
      <c r="F39" s="237"/>
      <c r="G39" s="238">
        <v>0</v>
      </c>
      <c r="H39" s="237">
        <v>1</v>
      </c>
      <c r="I39" s="237">
        <v>1</v>
      </c>
      <c r="J39" s="237">
        <v>0</v>
      </c>
      <c r="K39" s="237">
        <v>0</v>
      </c>
      <c r="L39" s="237"/>
      <c r="M39" s="239"/>
      <c r="N39" s="239"/>
      <c r="O39" s="239"/>
      <c r="P39" s="239"/>
      <c r="Q39" s="240">
        <f>SUM(G39:P39)</f>
        <v>2</v>
      </c>
    </row>
    <row r="40" spans="1:17" s="205" customFormat="1" ht="52.5" hidden="1">
      <c r="B40" s="206" t="s">
        <v>44</v>
      </c>
      <c r="C40" s="207"/>
      <c r="D40" s="208" t="s">
        <v>52</v>
      </c>
      <c r="E40" s="209"/>
      <c r="F40" s="210"/>
      <c r="G40" s="210">
        <v>0</v>
      </c>
      <c r="H40" s="210">
        <v>3</v>
      </c>
      <c r="I40" s="210">
        <v>0</v>
      </c>
      <c r="J40" s="210">
        <v>0</v>
      </c>
      <c r="K40" s="210">
        <v>0</v>
      </c>
      <c r="L40" s="210"/>
      <c r="M40" s="210"/>
      <c r="N40" s="210"/>
      <c r="O40" s="210"/>
      <c r="P40" s="210"/>
      <c r="Q40" s="211">
        <f>SUM(E40:P40)</f>
        <v>3</v>
      </c>
    </row>
    <row r="41" spans="1:17" s="205" customFormat="1" ht="52.5" hidden="1">
      <c r="B41" s="206" t="s">
        <v>46</v>
      </c>
      <c r="C41" s="207"/>
      <c r="D41" s="209" t="str">
        <f>+D40</f>
        <v>BLACK- option 3</v>
      </c>
      <c r="E41" s="209"/>
      <c r="F41" s="210"/>
      <c r="G41" s="212">
        <f>ROUNDUP(G40*5%,0)</f>
        <v>0</v>
      </c>
      <c r="H41" s="212">
        <v>1</v>
      </c>
      <c r="I41" s="212">
        <f t="shared" ref="I41:K41" si="11">ROUNDUP(I40*5%,0)</f>
        <v>0</v>
      </c>
      <c r="J41" s="212">
        <f t="shared" si="11"/>
        <v>0</v>
      </c>
      <c r="K41" s="212">
        <f t="shared" si="11"/>
        <v>0</v>
      </c>
      <c r="L41" s="212"/>
      <c r="M41" s="212"/>
      <c r="N41" s="212"/>
      <c r="O41" s="212"/>
      <c r="P41" s="212"/>
      <c r="Q41" s="211">
        <f>SUM(E41:P41)</f>
        <v>1</v>
      </c>
    </row>
    <row r="42" spans="1:17" s="218" customFormat="1" ht="52.5" hidden="1">
      <c r="B42" s="213" t="s">
        <v>47</v>
      </c>
      <c r="C42" s="213"/>
      <c r="D42" s="214" t="str">
        <f>+D41</f>
        <v>BLACK- option 3</v>
      </c>
      <c r="E42" s="215"/>
      <c r="F42" s="216"/>
      <c r="G42" s="217">
        <f>SUM(G40:G41)</f>
        <v>0</v>
      </c>
      <c r="H42" s="217">
        <f t="shared" ref="H42:K42" si="12">SUM(H40:H41)</f>
        <v>4</v>
      </c>
      <c r="I42" s="217">
        <f t="shared" si="12"/>
        <v>0</v>
      </c>
      <c r="J42" s="217">
        <f t="shared" si="12"/>
        <v>0</v>
      </c>
      <c r="K42" s="217">
        <f t="shared" si="12"/>
        <v>0</v>
      </c>
      <c r="L42" s="217"/>
      <c r="M42" s="216"/>
      <c r="N42" s="216"/>
      <c r="O42" s="216"/>
      <c r="P42" s="216"/>
      <c r="Q42" s="216">
        <f>SUM(Q40:Q41)</f>
        <v>4</v>
      </c>
    </row>
    <row r="43" spans="1:17" s="205" customFormat="1" ht="52.5" hidden="1">
      <c r="B43" s="206"/>
      <c r="C43" s="207"/>
      <c r="D43" s="209"/>
      <c r="E43" s="209"/>
      <c r="F43" s="210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1"/>
    </row>
    <row r="44" spans="1:17" s="218" customFormat="1" ht="52.5">
      <c r="B44" s="230" t="s">
        <v>53</v>
      </c>
      <c r="C44" s="231"/>
      <c r="D44" s="230"/>
      <c r="E44" s="232"/>
      <c r="F44" s="233">
        <v>1</v>
      </c>
      <c r="G44" s="233">
        <f>G20</f>
        <v>0</v>
      </c>
      <c r="H44" s="233">
        <f t="shared" ref="H44:K44" si="13">H20</f>
        <v>3</v>
      </c>
      <c r="I44" s="233">
        <f t="shared" si="13"/>
        <v>0</v>
      </c>
      <c r="J44" s="233">
        <f t="shared" si="13"/>
        <v>1</v>
      </c>
      <c r="K44" s="233">
        <f t="shared" si="13"/>
        <v>0</v>
      </c>
      <c r="L44" s="233"/>
      <c r="M44" s="233"/>
      <c r="N44" s="233"/>
      <c r="O44" s="233"/>
      <c r="P44" s="233"/>
      <c r="Q44" s="233">
        <f t="shared" ref="Q44" si="14">Q20</f>
        <v>5</v>
      </c>
    </row>
    <row r="45" spans="1:17" s="99" customFormat="1" ht="20.25" customHeight="1">
      <c r="B45" s="100"/>
      <c r="C45" s="101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</row>
    <row r="46" spans="1:17" s="4" customFormat="1" ht="81" customHeight="1">
      <c r="B46" s="87" t="s">
        <v>54</v>
      </c>
      <c r="C46" s="24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</row>
    <row r="47" spans="1:17" s="25" customFormat="1" ht="144">
      <c r="A47" s="342" t="s">
        <v>55</v>
      </c>
      <c r="B47" s="342"/>
      <c r="C47" s="342"/>
      <c r="D47" s="191" t="s">
        <v>56</v>
      </c>
      <c r="E47" s="191" t="s">
        <v>57</v>
      </c>
      <c r="F47" s="191" t="s">
        <v>58</v>
      </c>
      <c r="G47" s="190" t="s">
        <v>59</v>
      </c>
      <c r="H47" s="190" t="s">
        <v>60</v>
      </c>
      <c r="I47" s="190" t="s">
        <v>61</v>
      </c>
      <c r="J47" s="190" t="s">
        <v>62</v>
      </c>
      <c r="K47" s="190" t="s">
        <v>63</v>
      </c>
      <c r="L47" s="190" t="s">
        <v>64</v>
      </c>
      <c r="M47" s="190" t="s">
        <v>65</v>
      </c>
      <c r="N47" s="378" t="s">
        <v>66</v>
      </c>
      <c r="O47" s="378"/>
      <c r="P47" s="378"/>
      <c r="Q47" s="378"/>
    </row>
    <row r="48" spans="1:17" s="34" customFormat="1" ht="45.75" customHeight="1">
      <c r="A48" s="344" t="s">
        <v>45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</row>
    <row r="49" spans="1:17" s="128" customFormat="1" ht="174" customHeight="1">
      <c r="A49" s="129">
        <v>1</v>
      </c>
      <c r="B49" s="343" t="str">
        <f>$M$11</f>
        <v>FRENCH TERRY100% ORGANIC COTTON 430 GSM</v>
      </c>
      <c r="C49" s="343"/>
      <c r="D49" s="195" t="s">
        <v>67</v>
      </c>
      <c r="E49" s="195" t="str">
        <f>D18</f>
        <v>BLACK</v>
      </c>
      <c r="F49" s="129" t="s">
        <v>39</v>
      </c>
      <c r="G49" s="196">
        <v>5</v>
      </c>
      <c r="H49" s="197">
        <v>1.5</v>
      </c>
      <c r="I49" s="179">
        <f>H49*G49</f>
        <v>7.5</v>
      </c>
      <c r="J49" s="187">
        <v>0</v>
      </c>
      <c r="K49" s="187">
        <v>0</v>
      </c>
      <c r="L49" s="187">
        <v>0</v>
      </c>
      <c r="M49" s="188">
        <f>SUM(I49:L49)</f>
        <v>7.5</v>
      </c>
      <c r="N49" s="379"/>
      <c r="O49" s="379"/>
      <c r="P49" s="379"/>
      <c r="Q49" s="379"/>
    </row>
    <row r="50" spans="1:17" s="128" customFormat="1" ht="174" customHeight="1">
      <c r="A50" s="129">
        <v>2</v>
      </c>
      <c r="B50" s="343" t="s">
        <v>68</v>
      </c>
      <c r="C50" s="343"/>
      <c r="D50" s="195" t="s">
        <v>69</v>
      </c>
      <c r="E50" s="195" t="str">
        <f>E49</f>
        <v>BLACK</v>
      </c>
      <c r="F50" s="129" t="s">
        <v>39</v>
      </c>
      <c r="G50" s="196">
        <f>G49</f>
        <v>5</v>
      </c>
      <c r="H50" s="197">
        <v>0.255</v>
      </c>
      <c r="I50" s="179">
        <f t="shared" ref="I50:I51" si="15">H50*G50</f>
        <v>1.2749999999999999</v>
      </c>
      <c r="J50" s="187">
        <v>0</v>
      </c>
      <c r="K50" s="187">
        <v>0</v>
      </c>
      <c r="L50" s="187">
        <v>0</v>
      </c>
      <c r="M50" s="188">
        <f t="shared" ref="M50:M51" si="16">SUM(I50:L50)</f>
        <v>1.2749999999999999</v>
      </c>
      <c r="N50" s="379"/>
      <c r="O50" s="379"/>
      <c r="P50" s="379"/>
      <c r="Q50" s="379"/>
    </row>
    <row r="51" spans="1:17" s="128" customFormat="1" ht="174" customHeight="1">
      <c r="A51" s="129">
        <v>3</v>
      </c>
      <c r="B51" s="343" t="s">
        <v>70</v>
      </c>
      <c r="C51" s="343"/>
      <c r="D51" s="195" t="s">
        <v>71</v>
      </c>
      <c r="E51" s="195" t="str">
        <f>E50</f>
        <v>BLACK</v>
      </c>
      <c r="F51" s="129" t="s">
        <v>39</v>
      </c>
      <c r="G51" s="196">
        <f t="shared" ref="G51" si="17">$Q$20</f>
        <v>5</v>
      </c>
      <c r="H51" s="197">
        <v>1.4999999999999999E-2</v>
      </c>
      <c r="I51" s="179">
        <f t="shared" si="15"/>
        <v>7.4999999999999997E-2</v>
      </c>
      <c r="J51" s="187">
        <v>0</v>
      </c>
      <c r="K51" s="187">
        <v>0</v>
      </c>
      <c r="L51" s="187">
        <v>0</v>
      </c>
      <c r="M51" s="188">
        <f t="shared" si="16"/>
        <v>7.4999999999999997E-2</v>
      </c>
      <c r="N51" s="379"/>
      <c r="O51" s="379"/>
      <c r="P51" s="379"/>
      <c r="Q51" s="379"/>
    </row>
    <row r="52" spans="1:17" s="34" customFormat="1" ht="51.75" hidden="1" customHeight="1">
      <c r="A52" s="344" t="str">
        <f>D26</f>
        <v>GREY HEATHER</v>
      </c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</row>
    <row r="53" spans="1:17" s="128" customFormat="1" ht="138" hidden="1" customHeight="1">
      <c r="A53" s="129">
        <v>1</v>
      </c>
      <c r="B53" s="343" t="str">
        <f>$M$11</f>
        <v>FRENCH TERRY100% ORGANIC COTTON 430 GSM</v>
      </c>
      <c r="C53" s="343"/>
      <c r="D53" s="195" t="s">
        <v>67</v>
      </c>
      <c r="E53" s="195" t="str">
        <f>D24</f>
        <v>GREY HEATHER</v>
      </c>
      <c r="F53" s="129" t="s">
        <v>39</v>
      </c>
      <c r="G53" s="196">
        <f>$Q$20</f>
        <v>5</v>
      </c>
      <c r="H53" s="197">
        <v>1.5</v>
      </c>
      <c r="I53" s="179">
        <f t="shared" ref="I53:I55" si="18">G53*H53</f>
        <v>7.5</v>
      </c>
      <c r="J53" s="187">
        <f>I53*2.8%+(I53/50)*0.5+4</f>
        <v>4.2850000000000001</v>
      </c>
      <c r="K53" s="187">
        <v>0</v>
      </c>
      <c r="L53" s="187">
        <v>2</v>
      </c>
      <c r="M53" s="188">
        <f>SUM(I53:L53)</f>
        <v>13.785</v>
      </c>
      <c r="N53" s="379" t="s">
        <v>72</v>
      </c>
      <c r="O53" s="379"/>
      <c r="P53" s="379"/>
      <c r="Q53" s="379"/>
    </row>
    <row r="54" spans="1:17" s="128" customFormat="1" ht="70.5" hidden="1" customHeight="1">
      <c r="A54" s="129">
        <v>2</v>
      </c>
      <c r="B54" s="343" t="s">
        <v>73</v>
      </c>
      <c r="C54" s="343"/>
      <c r="D54" s="195" t="s">
        <v>74</v>
      </c>
      <c r="E54" s="195" t="str">
        <f>E53</f>
        <v>GREY HEATHER</v>
      </c>
      <c r="F54" s="129" t="s">
        <v>39</v>
      </c>
      <c r="G54" s="196">
        <f>$Q$20</f>
        <v>5</v>
      </c>
      <c r="H54" s="197">
        <v>0.3</v>
      </c>
      <c r="I54" s="179">
        <f t="shared" si="18"/>
        <v>1.5</v>
      </c>
      <c r="J54" s="187">
        <f>I54*0.7%+(I54/50)*0.5+2</f>
        <v>2.0255000000000001</v>
      </c>
      <c r="K54" s="187">
        <v>0</v>
      </c>
      <c r="L54" s="187">
        <v>0</v>
      </c>
      <c r="M54" s="188">
        <f t="shared" ref="M54:M55" si="19">SUM(I54:L54)</f>
        <v>3.5255000000000001</v>
      </c>
      <c r="N54" s="379" t="s">
        <v>75</v>
      </c>
      <c r="O54" s="379"/>
      <c r="P54" s="379"/>
      <c r="Q54" s="379"/>
    </row>
    <row r="55" spans="1:17" s="128" customFormat="1" ht="125.25" hidden="1" customHeight="1">
      <c r="A55" s="129">
        <v>3</v>
      </c>
      <c r="B55" s="381" t="s">
        <v>76</v>
      </c>
      <c r="C55" s="381"/>
      <c r="D55" s="195" t="s">
        <v>71</v>
      </c>
      <c r="E55" s="195" t="str">
        <f>E54</f>
        <v>GREY HEATHER</v>
      </c>
      <c r="F55" s="129" t="s">
        <v>39</v>
      </c>
      <c r="G55" s="196">
        <f t="shared" ref="G55" si="20">$Q$20</f>
        <v>5</v>
      </c>
      <c r="H55" s="197">
        <v>0.3</v>
      </c>
      <c r="I55" s="179">
        <f t="shared" si="18"/>
        <v>1.5</v>
      </c>
      <c r="J55" s="187">
        <f>I55*0.7%+(I55/50)*0.5+1</f>
        <v>1.0255000000000001</v>
      </c>
      <c r="K55" s="187">
        <v>0</v>
      </c>
      <c r="L55" s="187">
        <v>0</v>
      </c>
      <c r="M55" s="188">
        <f t="shared" si="19"/>
        <v>2.5255000000000001</v>
      </c>
      <c r="N55" s="379" t="s">
        <v>77</v>
      </c>
      <c r="O55" s="379"/>
      <c r="P55" s="379"/>
      <c r="Q55" s="379"/>
    </row>
    <row r="56" spans="1:17" s="34" customFormat="1" ht="51.75" hidden="1" customHeight="1">
      <c r="A56" s="344" t="str">
        <f>D30</f>
        <v>WASHED BURGUNDY</v>
      </c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</row>
    <row r="57" spans="1:17" s="128" customFormat="1" ht="112.5" hidden="1" customHeight="1">
      <c r="A57" s="129">
        <v>1</v>
      </c>
      <c r="B57" s="343" t="str">
        <f>$M$11</f>
        <v>FRENCH TERRY100% ORGANIC COTTON 430 GSM</v>
      </c>
      <c r="C57" s="343"/>
      <c r="D57" s="195" t="s">
        <v>67</v>
      </c>
      <c r="E57" s="195" t="s">
        <v>78</v>
      </c>
      <c r="F57" s="129" t="s">
        <v>39</v>
      </c>
      <c r="G57" s="196">
        <f>$Q$32</f>
        <v>4</v>
      </c>
      <c r="H57" s="197">
        <v>0.45</v>
      </c>
      <c r="I57" s="179">
        <f t="shared" ref="I57:I59" si="21">G57*H57</f>
        <v>1.8</v>
      </c>
      <c r="J57" s="187">
        <f>I57*2.8%+(I57/50)*0.5+4</f>
        <v>4.0683999999999996</v>
      </c>
      <c r="K57" s="187">
        <v>0</v>
      </c>
      <c r="L57" s="187">
        <v>2</v>
      </c>
      <c r="M57" s="188">
        <f>SUM(I57:K57)</f>
        <v>5.8683999999999994</v>
      </c>
      <c r="N57" s="379" t="s">
        <v>79</v>
      </c>
      <c r="O57" s="379"/>
      <c r="P57" s="379"/>
      <c r="Q57" s="379"/>
    </row>
    <row r="58" spans="1:17" s="128" customFormat="1" ht="112.5" hidden="1" customHeight="1">
      <c r="A58" s="129">
        <v>2</v>
      </c>
      <c r="B58" s="343" t="s">
        <v>73</v>
      </c>
      <c r="C58" s="343"/>
      <c r="D58" s="195" t="s">
        <v>74</v>
      </c>
      <c r="E58" s="195" t="str">
        <f>E57</f>
        <v>WASHED BURGUNDY 19-1530</v>
      </c>
      <c r="F58" s="129" t="s">
        <v>39</v>
      </c>
      <c r="G58" s="196">
        <f t="shared" ref="G58:G59" si="22">$Q$32</f>
        <v>4</v>
      </c>
      <c r="H58" s="197">
        <v>0.255</v>
      </c>
      <c r="I58" s="179">
        <f t="shared" si="21"/>
        <v>1.02</v>
      </c>
      <c r="J58" s="187">
        <f>I58*0.7%+(I58/50)*0.5+2</f>
        <v>2.0173399999999999</v>
      </c>
      <c r="K58" s="187">
        <v>0</v>
      </c>
      <c r="L58" s="187">
        <v>0</v>
      </c>
      <c r="M58" s="188">
        <f t="shared" ref="M58:M59" si="23">SUM(I58:K58)</f>
        <v>3.0373399999999999</v>
      </c>
      <c r="N58" s="379" t="s">
        <v>80</v>
      </c>
      <c r="O58" s="379"/>
      <c r="P58" s="379"/>
      <c r="Q58" s="379"/>
    </row>
    <row r="59" spans="1:17" s="128" customFormat="1" ht="112.5" hidden="1" customHeight="1">
      <c r="A59" s="129">
        <v>3</v>
      </c>
      <c r="B59" s="381" t="s">
        <v>76</v>
      </c>
      <c r="C59" s="381"/>
      <c r="D59" s="195" t="s">
        <v>71</v>
      </c>
      <c r="E59" s="195" t="str">
        <f>E58</f>
        <v>WASHED BURGUNDY 19-1530</v>
      </c>
      <c r="F59" s="129" t="s">
        <v>39</v>
      </c>
      <c r="G59" s="196">
        <f t="shared" si="22"/>
        <v>4</v>
      </c>
      <c r="H59" s="197">
        <v>1.4999999999999999E-2</v>
      </c>
      <c r="I59" s="179">
        <f t="shared" si="21"/>
        <v>0.06</v>
      </c>
      <c r="J59" s="187">
        <f>I59*0.7%+(I59/50)*0.5+1</f>
        <v>1.00102</v>
      </c>
      <c r="K59" s="187">
        <v>0</v>
      </c>
      <c r="L59" s="187">
        <v>0</v>
      </c>
      <c r="M59" s="188">
        <f t="shared" si="23"/>
        <v>1.0610200000000001</v>
      </c>
      <c r="N59" s="380" t="s">
        <v>81</v>
      </c>
      <c r="O59" s="380"/>
      <c r="P59" s="380"/>
      <c r="Q59" s="380"/>
    </row>
    <row r="60" spans="1:17" s="34" customFormat="1" ht="51.75" hidden="1" customHeight="1">
      <c r="A60" s="344" t="str">
        <f>D36</f>
        <v>LIME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</row>
    <row r="61" spans="1:17" s="128" customFormat="1" ht="96.75" hidden="1" customHeight="1">
      <c r="A61" s="129">
        <v>1</v>
      </c>
      <c r="B61" s="343" t="str">
        <f>$M$11</f>
        <v>FRENCH TERRY100% ORGANIC COTTON 430 GSM</v>
      </c>
      <c r="C61" s="343"/>
      <c r="D61" s="195" t="s">
        <v>67</v>
      </c>
      <c r="E61" s="195" t="str">
        <f>A60</f>
        <v>LIME</v>
      </c>
      <c r="F61" s="129" t="s">
        <v>39</v>
      </c>
      <c r="G61" s="196">
        <f>$Q$20</f>
        <v>5</v>
      </c>
      <c r="H61" s="197">
        <v>1.5</v>
      </c>
      <c r="I61" s="179">
        <f t="shared" ref="I61:I63" si="24">G61*H61</f>
        <v>7.5</v>
      </c>
      <c r="J61" s="187">
        <f>I61*2.8%+(I61/50)*0.5</f>
        <v>0.28499999999999998</v>
      </c>
      <c r="K61" s="187">
        <v>0</v>
      </c>
      <c r="L61" s="187">
        <v>2</v>
      </c>
      <c r="M61" s="188">
        <f>SUM(I61:L61)</f>
        <v>9.7850000000000001</v>
      </c>
      <c r="N61" s="379" t="s">
        <v>72</v>
      </c>
      <c r="O61" s="379"/>
      <c r="P61" s="379"/>
      <c r="Q61" s="379"/>
    </row>
    <row r="62" spans="1:17" s="128" customFormat="1" ht="70.5" hidden="1" customHeight="1">
      <c r="A62" s="129">
        <v>2</v>
      </c>
      <c r="B62" s="343" t="s">
        <v>73</v>
      </c>
      <c r="C62" s="343"/>
      <c r="D62" s="195" t="s">
        <v>74</v>
      </c>
      <c r="E62" s="195" t="str">
        <f>E61</f>
        <v>LIME</v>
      </c>
      <c r="F62" s="129" t="s">
        <v>39</v>
      </c>
      <c r="G62" s="196">
        <f>$Q$20</f>
        <v>5</v>
      </c>
      <c r="H62" s="197">
        <v>0.3</v>
      </c>
      <c r="I62" s="179">
        <f t="shared" si="24"/>
        <v>1.5</v>
      </c>
      <c r="J62" s="187">
        <f>I62*0.7%+(I62/50)*0.5+2</f>
        <v>2.0255000000000001</v>
      </c>
      <c r="K62" s="187">
        <v>0</v>
      </c>
      <c r="L62" s="187">
        <v>0</v>
      </c>
      <c r="M62" s="188">
        <f t="shared" ref="M62:M63" si="25">SUM(I62:L62)</f>
        <v>3.5255000000000001</v>
      </c>
      <c r="N62" s="379" t="s">
        <v>75</v>
      </c>
      <c r="O62" s="379"/>
      <c r="P62" s="379"/>
      <c r="Q62" s="379"/>
    </row>
    <row r="63" spans="1:17" s="128" customFormat="1" ht="125.25" hidden="1" customHeight="1">
      <c r="A63" s="129">
        <v>3</v>
      </c>
      <c r="B63" s="381" t="s">
        <v>76</v>
      </c>
      <c r="C63" s="381"/>
      <c r="D63" s="195" t="s">
        <v>71</v>
      </c>
      <c r="E63" s="195" t="str">
        <f>E62</f>
        <v>LIME</v>
      </c>
      <c r="F63" s="129" t="s">
        <v>39</v>
      </c>
      <c r="G63" s="196">
        <f t="shared" ref="G63" si="26">$Q$20</f>
        <v>5</v>
      </c>
      <c r="H63" s="197">
        <v>0.3</v>
      </c>
      <c r="I63" s="179">
        <f t="shared" si="24"/>
        <v>1.5</v>
      </c>
      <c r="J63" s="187">
        <f>I63*0.7%+(I63/50)*0.5+1</f>
        <v>1.0255000000000001</v>
      </c>
      <c r="K63" s="187">
        <v>0</v>
      </c>
      <c r="L63" s="187">
        <v>0</v>
      </c>
      <c r="M63" s="188">
        <f t="shared" si="25"/>
        <v>2.5255000000000001</v>
      </c>
      <c r="N63" s="379" t="s">
        <v>77</v>
      </c>
      <c r="O63" s="379"/>
      <c r="P63" s="379"/>
      <c r="Q63" s="379"/>
    </row>
    <row r="64" spans="1:17" s="34" customFormat="1" ht="21.75" customHeight="1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</row>
    <row r="65" spans="1:17" s="26" customFormat="1" ht="36.950000000000003" customHeight="1" thickBot="1">
      <c r="B65" s="87" t="s">
        <v>82</v>
      </c>
      <c r="C65" s="27"/>
      <c r="D65" s="27"/>
      <c r="E65" s="27"/>
      <c r="G65" s="28"/>
      <c r="Q65" s="29"/>
    </row>
    <row r="66" spans="1:17" s="40" customFormat="1" ht="55.5" customHeight="1">
      <c r="A66" s="382" t="s">
        <v>83</v>
      </c>
      <c r="B66" s="383"/>
      <c r="C66" s="383"/>
      <c r="D66" s="383"/>
      <c r="E66" s="384"/>
      <c r="F66" s="84" t="s">
        <v>84</v>
      </c>
      <c r="G66" s="84" t="s">
        <v>85</v>
      </c>
      <c r="H66" s="385" t="s">
        <v>86</v>
      </c>
      <c r="I66" s="386"/>
      <c r="J66" s="85" t="s">
        <v>58</v>
      </c>
      <c r="K66" s="84" t="s">
        <v>87</v>
      </c>
      <c r="L66" s="84" t="s">
        <v>88</v>
      </c>
      <c r="M66" s="86" t="s">
        <v>89</v>
      </c>
      <c r="N66" s="86" t="s">
        <v>90</v>
      </c>
      <c r="O66" s="86" t="s">
        <v>91</v>
      </c>
      <c r="P66" s="387" t="s">
        <v>92</v>
      </c>
      <c r="Q66" s="388"/>
    </row>
    <row r="67" spans="1:17" s="15" customFormat="1" ht="63.75" customHeight="1">
      <c r="A67" s="192">
        <v>1</v>
      </c>
      <c r="B67" s="355" t="s">
        <v>93</v>
      </c>
      <c r="C67" s="355"/>
      <c r="D67" s="355"/>
      <c r="E67" s="356"/>
      <c r="F67" s="182" t="str">
        <f>H67</f>
        <v>BLACK</v>
      </c>
      <c r="G67" s="250" t="str">
        <f>$E$49</f>
        <v>BLACK</v>
      </c>
      <c r="H67" s="341" t="str">
        <f>$E$49</f>
        <v>BLACK</v>
      </c>
      <c r="I67" s="328" t="str">
        <f t="shared" ref="I67:I71" si="27">$E$49</f>
        <v>BLACK</v>
      </c>
      <c r="J67" s="186" t="s">
        <v>94</v>
      </c>
      <c r="K67" s="186">
        <f>$Q$20</f>
        <v>5</v>
      </c>
      <c r="L67" s="296">
        <f>185/5000</f>
        <v>3.6999999999999998E-2</v>
      </c>
      <c r="M67" s="193">
        <f t="shared" ref="M67" si="28">K67*L67</f>
        <v>0.185</v>
      </c>
      <c r="N67" s="193"/>
      <c r="O67" s="189">
        <f t="shared" ref="O67" si="29">ROUNDUP(N67+M67,0)</f>
        <v>1</v>
      </c>
      <c r="P67" s="337"/>
      <c r="Q67" s="338"/>
    </row>
    <row r="68" spans="1:17" s="15" customFormat="1" ht="65.25" customHeight="1">
      <c r="A68" s="192">
        <v>3</v>
      </c>
      <c r="B68" s="324" t="s">
        <v>95</v>
      </c>
      <c r="C68" s="327"/>
      <c r="D68" s="327"/>
      <c r="E68" s="325"/>
      <c r="F68" s="182" t="str">
        <f>D18</f>
        <v>BLACK</v>
      </c>
      <c r="G68" s="250" t="str">
        <f t="shared" ref="G68:H71" si="30">$E$49</f>
        <v>BLACK</v>
      </c>
      <c r="H68" s="341" t="str">
        <f t="shared" si="30"/>
        <v>BLACK</v>
      </c>
      <c r="I68" s="328" t="str">
        <f t="shared" si="27"/>
        <v>BLACK</v>
      </c>
      <c r="J68" s="186" t="s">
        <v>96</v>
      </c>
      <c r="K68" s="186">
        <f t="shared" ref="K68:K109" si="31">$Q$20</f>
        <v>5</v>
      </c>
      <c r="L68" s="186">
        <v>1</v>
      </c>
      <c r="M68" s="186">
        <f t="shared" ref="M68:M69" si="32">L68*K68</f>
        <v>5</v>
      </c>
      <c r="N68" s="193"/>
      <c r="O68" s="189">
        <f t="shared" ref="O68:O69" si="33">ROUNDUP(N68+M68,0)</f>
        <v>5</v>
      </c>
      <c r="P68" s="337"/>
      <c r="Q68" s="338"/>
    </row>
    <row r="69" spans="1:17" s="15" customFormat="1" ht="66" customHeight="1">
      <c r="A69" s="192">
        <v>5</v>
      </c>
      <c r="B69" s="354" t="s">
        <v>97</v>
      </c>
      <c r="C69" s="355"/>
      <c r="D69" s="355"/>
      <c r="E69" s="356"/>
      <c r="F69" s="182" t="str">
        <f>D19</f>
        <v>BLACK</v>
      </c>
      <c r="G69" s="250" t="str">
        <f t="shared" si="30"/>
        <v>BLACK</v>
      </c>
      <c r="H69" s="341" t="str">
        <f t="shared" si="30"/>
        <v>BLACK</v>
      </c>
      <c r="I69" s="328" t="str">
        <f t="shared" si="27"/>
        <v>BLACK</v>
      </c>
      <c r="J69" s="186" t="s">
        <v>96</v>
      </c>
      <c r="K69" s="186">
        <f t="shared" si="31"/>
        <v>5</v>
      </c>
      <c r="L69" s="186">
        <v>1</v>
      </c>
      <c r="M69" s="186">
        <f t="shared" si="32"/>
        <v>5</v>
      </c>
      <c r="N69" s="193"/>
      <c r="O69" s="189">
        <f t="shared" si="33"/>
        <v>5</v>
      </c>
      <c r="P69" s="337"/>
      <c r="Q69" s="338"/>
    </row>
    <row r="70" spans="1:17" s="15" customFormat="1" ht="63" customHeight="1">
      <c r="A70" s="192">
        <v>6</v>
      </c>
      <c r="B70" s="354" t="s">
        <v>98</v>
      </c>
      <c r="C70" s="355"/>
      <c r="D70" s="355"/>
      <c r="E70" s="356"/>
      <c r="F70" s="182" t="s">
        <v>45</v>
      </c>
      <c r="G70" s="250" t="str">
        <f t="shared" si="30"/>
        <v>BLACK</v>
      </c>
      <c r="H70" s="341" t="str">
        <f t="shared" si="30"/>
        <v>BLACK</v>
      </c>
      <c r="I70" s="328" t="str">
        <f t="shared" si="27"/>
        <v>BLACK</v>
      </c>
      <c r="J70" s="186" t="s">
        <v>96</v>
      </c>
      <c r="K70" s="186">
        <f t="shared" si="31"/>
        <v>5</v>
      </c>
      <c r="L70" s="186">
        <v>1</v>
      </c>
      <c r="M70" s="186">
        <f t="shared" ref="M70" si="34">L70*K70</f>
        <v>5</v>
      </c>
      <c r="N70" s="193"/>
      <c r="O70" s="189">
        <f t="shared" ref="O70" si="35">ROUNDUP(N70+M70,0)</f>
        <v>5</v>
      </c>
      <c r="P70" s="337"/>
      <c r="Q70" s="338"/>
    </row>
    <row r="71" spans="1:17" s="15" customFormat="1" ht="63" customHeight="1">
      <c r="A71" s="192">
        <v>7</v>
      </c>
      <c r="B71" s="354" t="s">
        <v>99</v>
      </c>
      <c r="C71" s="355"/>
      <c r="D71" s="355"/>
      <c r="E71" s="356"/>
      <c r="F71" s="182" t="s">
        <v>45</v>
      </c>
      <c r="G71" s="250" t="str">
        <f t="shared" si="30"/>
        <v>BLACK</v>
      </c>
      <c r="H71" s="341" t="str">
        <f t="shared" si="30"/>
        <v>BLACK</v>
      </c>
      <c r="I71" s="328" t="str">
        <f t="shared" si="27"/>
        <v>BLACK</v>
      </c>
      <c r="J71" s="186" t="s">
        <v>96</v>
      </c>
      <c r="K71" s="186">
        <f t="shared" si="31"/>
        <v>5</v>
      </c>
      <c r="L71" s="186">
        <v>1</v>
      </c>
      <c r="M71" s="186">
        <f t="shared" ref="M71" si="36">L71*K71</f>
        <v>5</v>
      </c>
      <c r="N71" s="193"/>
      <c r="O71" s="189">
        <f t="shared" ref="O71" si="37">ROUNDUP(N71+M71,0)</f>
        <v>5</v>
      </c>
      <c r="P71" s="337"/>
      <c r="Q71" s="338"/>
    </row>
    <row r="72" spans="1:17" s="26" customFormat="1" ht="39" customHeight="1">
      <c r="B72" s="91" t="s">
        <v>100</v>
      </c>
      <c r="C72" s="27"/>
      <c r="D72" s="27"/>
      <c r="E72" s="27"/>
      <c r="F72" s="89"/>
      <c r="G72" s="89"/>
      <c r="H72" s="30"/>
      <c r="I72" s="30"/>
      <c r="J72" s="30"/>
      <c r="K72" s="30"/>
      <c r="L72" s="30"/>
      <c r="M72" s="30"/>
      <c r="N72" s="30"/>
      <c r="O72" s="30"/>
      <c r="Q72" s="29"/>
    </row>
    <row r="73" spans="1:17" s="40" customFormat="1" ht="60.75" hidden="1" customHeight="1">
      <c r="A73" s="392" t="s">
        <v>83</v>
      </c>
      <c r="B73" s="393"/>
      <c r="C73" s="393"/>
      <c r="D73" s="393"/>
      <c r="E73" s="394"/>
      <c r="F73" s="89" t="s">
        <v>84</v>
      </c>
      <c r="G73" s="89" t="s">
        <v>85</v>
      </c>
      <c r="H73" s="395" t="s">
        <v>86</v>
      </c>
      <c r="I73" s="378"/>
      <c r="J73" s="191" t="s">
        <v>58</v>
      </c>
      <c r="K73" s="190">
        <f t="shared" si="31"/>
        <v>5</v>
      </c>
      <c r="L73" s="190" t="s">
        <v>88</v>
      </c>
      <c r="M73" s="190" t="s">
        <v>89</v>
      </c>
      <c r="N73" s="190" t="s">
        <v>90</v>
      </c>
      <c r="O73" s="190" t="s">
        <v>91</v>
      </c>
      <c r="P73" s="378" t="s">
        <v>92</v>
      </c>
      <c r="Q73" s="378"/>
    </row>
    <row r="74" spans="1:17" s="34" customFormat="1" ht="27.75" hidden="1" customHeight="1">
      <c r="A74" s="192">
        <v>1</v>
      </c>
      <c r="B74" s="324" t="s">
        <v>101</v>
      </c>
      <c r="C74" s="327"/>
      <c r="D74" s="327"/>
      <c r="E74" s="325"/>
      <c r="F74" s="89" t="s">
        <v>102</v>
      </c>
      <c r="G74" s="89" t="s">
        <v>103</v>
      </c>
      <c r="H74" s="328" t="str">
        <f t="shared" ref="H74:H109" si="38">H73</f>
        <v>MÀU VẢI</v>
      </c>
      <c r="I74" s="329"/>
      <c r="J74" s="186" t="s">
        <v>96</v>
      </c>
      <c r="K74" s="186">
        <f t="shared" si="31"/>
        <v>5</v>
      </c>
      <c r="L74" s="186">
        <v>2</v>
      </c>
      <c r="M74" s="186">
        <f t="shared" ref="M74:M109" si="39">K74*L74</f>
        <v>10</v>
      </c>
      <c r="N74" s="193"/>
      <c r="O74" s="189">
        <f t="shared" ref="O74:O107" si="40">ROUNDUP(N74+M74,0)</f>
        <v>10</v>
      </c>
      <c r="P74" s="320"/>
      <c r="Q74" s="320"/>
    </row>
    <row r="75" spans="1:17" s="34" customFormat="1" ht="27.75" hidden="1" customHeight="1">
      <c r="A75" s="192">
        <v>1</v>
      </c>
      <c r="B75" s="324" t="s">
        <v>101</v>
      </c>
      <c r="C75" s="327"/>
      <c r="D75" s="327"/>
      <c r="E75" s="325"/>
      <c r="F75" s="89"/>
      <c r="G75" s="89"/>
      <c r="H75" s="328" t="str">
        <f t="shared" si="38"/>
        <v>MÀU VẢI</v>
      </c>
      <c r="I75" s="329"/>
      <c r="J75" s="186" t="s">
        <v>96</v>
      </c>
      <c r="K75" s="186">
        <f t="shared" si="31"/>
        <v>5</v>
      </c>
      <c r="L75" s="186">
        <v>2</v>
      </c>
      <c r="M75" s="186">
        <f t="shared" si="39"/>
        <v>10</v>
      </c>
      <c r="N75" s="193"/>
      <c r="O75" s="189">
        <f t="shared" si="40"/>
        <v>10</v>
      </c>
      <c r="P75" s="320"/>
      <c r="Q75" s="320"/>
    </row>
    <row r="76" spans="1:17" s="34" customFormat="1" ht="27.75" hidden="1" customHeight="1">
      <c r="A76" s="192">
        <v>1</v>
      </c>
      <c r="B76" s="324" t="s">
        <v>101</v>
      </c>
      <c r="C76" s="327"/>
      <c r="D76" s="327"/>
      <c r="E76" s="325"/>
      <c r="F76" s="89"/>
      <c r="G76" s="89"/>
      <c r="H76" s="328" t="str">
        <f t="shared" si="38"/>
        <v>MÀU VẢI</v>
      </c>
      <c r="I76" s="329"/>
      <c r="J76" s="186" t="s">
        <v>96</v>
      </c>
      <c r="K76" s="186">
        <f t="shared" si="31"/>
        <v>5</v>
      </c>
      <c r="L76" s="186">
        <v>2</v>
      </c>
      <c r="M76" s="186">
        <f t="shared" si="39"/>
        <v>10</v>
      </c>
      <c r="N76" s="193"/>
      <c r="O76" s="189">
        <f t="shared" ref="O76:O77" si="41">ROUNDUP(N76+M76,0)</f>
        <v>10</v>
      </c>
      <c r="P76" s="320"/>
      <c r="Q76" s="320"/>
    </row>
    <row r="77" spans="1:17" s="34" customFormat="1" ht="27.75" hidden="1" customHeight="1">
      <c r="A77" s="192">
        <v>1</v>
      </c>
      <c r="B77" s="324" t="s">
        <v>101</v>
      </c>
      <c r="C77" s="327"/>
      <c r="D77" s="327"/>
      <c r="E77" s="325"/>
      <c r="F77" s="89"/>
      <c r="G77" s="89"/>
      <c r="H77" s="328" t="str">
        <f t="shared" si="38"/>
        <v>MÀU VẢI</v>
      </c>
      <c r="I77" s="329"/>
      <c r="J77" s="186" t="s">
        <v>96</v>
      </c>
      <c r="K77" s="186">
        <f t="shared" si="31"/>
        <v>5</v>
      </c>
      <c r="L77" s="186">
        <v>2</v>
      </c>
      <c r="M77" s="186">
        <f t="shared" si="39"/>
        <v>10</v>
      </c>
      <c r="N77" s="193"/>
      <c r="O77" s="189">
        <f t="shared" si="41"/>
        <v>10</v>
      </c>
      <c r="P77" s="320"/>
      <c r="Q77" s="320"/>
    </row>
    <row r="78" spans="1:17" s="34" customFormat="1" ht="27.75" hidden="1" customHeight="1">
      <c r="A78" s="192">
        <v>2</v>
      </c>
      <c r="B78" s="324" t="s">
        <v>104</v>
      </c>
      <c r="C78" s="327"/>
      <c r="D78" s="327"/>
      <c r="E78" s="325"/>
      <c r="F78" s="89" t="s">
        <v>102</v>
      </c>
      <c r="G78" s="89" t="s">
        <v>103</v>
      </c>
      <c r="H78" s="328" t="str">
        <f t="shared" si="38"/>
        <v>MÀU VẢI</v>
      </c>
      <c r="I78" s="329"/>
      <c r="J78" s="186" t="s">
        <v>96</v>
      </c>
      <c r="K78" s="186">
        <f t="shared" si="31"/>
        <v>5</v>
      </c>
      <c r="L78" s="194">
        <f>L90*2</f>
        <v>0.08</v>
      </c>
      <c r="M78" s="186">
        <f t="shared" si="39"/>
        <v>0.4</v>
      </c>
      <c r="N78" s="193"/>
      <c r="O78" s="189">
        <f t="shared" si="40"/>
        <v>1</v>
      </c>
      <c r="P78" s="320"/>
      <c r="Q78" s="320"/>
    </row>
    <row r="79" spans="1:17" s="34" customFormat="1" ht="27.75" hidden="1" customHeight="1">
      <c r="A79" s="192">
        <v>2</v>
      </c>
      <c r="B79" s="324" t="s">
        <v>104</v>
      </c>
      <c r="C79" s="327"/>
      <c r="D79" s="327"/>
      <c r="E79" s="325"/>
      <c r="F79" s="89"/>
      <c r="G79" s="89"/>
      <c r="H79" s="328" t="str">
        <f t="shared" si="38"/>
        <v>MÀU VẢI</v>
      </c>
      <c r="I79" s="329"/>
      <c r="J79" s="186" t="s">
        <v>96</v>
      </c>
      <c r="K79" s="186">
        <f t="shared" si="31"/>
        <v>5</v>
      </c>
      <c r="L79" s="194">
        <f>L91*2</f>
        <v>0.08</v>
      </c>
      <c r="M79" s="186">
        <f t="shared" si="39"/>
        <v>0.4</v>
      </c>
      <c r="N79" s="193"/>
      <c r="O79" s="189">
        <f t="shared" si="40"/>
        <v>1</v>
      </c>
      <c r="P79" s="320"/>
      <c r="Q79" s="320"/>
    </row>
    <row r="80" spans="1:17" s="34" customFormat="1" ht="27.75" hidden="1" customHeight="1">
      <c r="A80" s="192">
        <v>2</v>
      </c>
      <c r="B80" s="324" t="s">
        <v>104</v>
      </c>
      <c r="C80" s="327"/>
      <c r="D80" s="327"/>
      <c r="E80" s="325"/>
      <c r="F80" s="89"/>
      <c r="G80" s="89"/>
      <c r="H80" s="328" t="str">
        <f t="shared" si="38"/>
        <v>MÀU VẢI</v>
      </c>
      <c r="I80" s="329"/>
      <c r="J80" s="186" t="s">
        <v>96</v>
      </c>
      <c r="K80" s="186">
        <f t="shared" si="31"/>
        <v>5</v>
      </c>
      <c r="L80" s="194">
        <f>L92*2</f>
        <v>0.08</v>
      </c>
      <c r="M80" s="186">
        <f t="shared" si="39"/>
        <v>0.4</v>
      </c>
      <c r="N80" s="193"/>
      <c r="O80" s="189">
        <f t="shared" ref="O80:O81" si="42">ROUNDUP(N80+M80,0)</f>
        <v>1</v>
      </c>
      <c r="P80" s="320"/>
      <c r="Q80" s="320"/>
    </row>
    <row r="81" spans="1:17" s="34" customFormat="1" ht="27.75" hidden="1" customHeight="1">
      <c r="A81" s="192">
        <v>2</v>
      </c>
      <c r="B81" s="324" t="s">
        <v>104</v>
      </c>
      <c r="C81" s="327"/>
      <c r="D81" s="327"/>
      <c r="E81" s="325"/>
      <c r="F81" s="89"/>
      <c r="G81" s="89"/>
      <c r="H81" s="328" t="str">
        <f t="shared" si="38"/>
        <v>MÀU VẢI</v>
      </c>
      <c r="I81" s="329"/>
      <c r="J81" s="186" t="s">
        <v>96</v>
      </c>
      <c r="K81" s="186">
        <f t="shared" si="31"/>
        <v>5</v>
      </c>
      <c r="L81" s="194">
        <f>L93*2</f>
        <v>0.08</v>
      </c>
      <c r="M81" s="186">
        <f t="shared" si="39"/>
        <v>0.4</v>
      </c>
      <c r="N81" s="193"/>
      <c r="O81" s="189">
        <f t="shared" si="42"/>
        <v>1</v>
      </c>
      <c r="P81" s="320"/>
      <c r="Q81" s="320"/>
    </row>
    <row r="82" spans="1:17" s="34" customFormat="1" ht="27.75" hidden="1" customHeight="1">
      <c r="A82" s="192">
        <v>3</v>
      </c>
      <c r="B82" s="324" t="s">
        <v>105</v>
      </c>
      <c r="C82" s="327"/>
      <c r="D82" s="327"/>
      <c r="E82" s="325"/>
      <c r="F82" s="89" t="s">
        <v>106</v>
      </c>
      <c r="G82" s="89" t="s">
        <v>107</v>
      </c>
      <c r="H82" s="328" t="str">
        <f t="shared" si="38"/>
        <v>MÀU VẢI</v>
      </c>
      <c r="I82" s="329"/>
      <c r="J82" s="186" t="s">
        <v>96</v>
      </c>
      <c r="K82" s="186">
        <f t="shared" si="31"/>
        <v>5</v>
      </c>
      <c r="L82" s="186">
        <v>1</v>
      </c>
      <c r="M82" s="186">
        <f t="shared" si="39"/>
        <v>5</v>
      </c>
      <c r="N82" s="193"/>
      <c r="O82" s="189">
        <f t="shared" si="40"/>
        <v>5</v>
      </c>
      <c r="P82" s="320"/>
      <c r="Q82" s="320"/>
    </row>
    <row r="83" spans="1:17" s="34" customFormat="1" ht="27.75" hidden="1" customHeight="1">
      <c r="A83" s="192">
        <v>3</v>
      </c>
      <c r="B83" s="324" t="s">
        <v>105</v>
      </c>
      <c r="C83" s="327"/>
      <c r="D83" s="327"/>
      <c r="E83" s="325"/>
      <c r="F83" s="89"/>
      <c r="G83" s="89"/>
      <c r="H83" s="328" t="str">
        <f t="shared" si="38"/>
        <v>MÀU VẢI</v>
      </c>
      <c r="I83" s="329"/>
      <c r="J83" s="186" t="s">
        <v>96</v>
      </c>
      <c r="K83" s="186">
        <f t="shared" si="31"/>
        <v>5</v>
      </c>
      <c r="L83" s="186">
        <v>1</v>
      </c>
      <c r="M83" s="186">
        <f t="shared" si="39"/>
        <v>5</v>
      </c>
      <c r="N83" s="193"/>
      <c r="O83" s="189">
        <f t="shared" si="40"/>
        <v>5</v>
      </c>
      <c r="P83" s="320"/>
      <c r="Q83" s="320"/>
    </row>
    <row r="84" spans="1:17" s="34" customFormat="1" ht="27.75" hidden="1" customHeight="1">
      <c r="A84" s="192">
        <v>3</v>
      </c>
      <c r="B84" s="324" t="s">
        <v>105</v>
      </c>
      <c r="C84" s="327"/>
      <c r="D84" s="327"/>
      <c r="E84" s="325"/>
      <c r="F84" s="89"/>
      <c r="G84" s="89"/>
      <c r="H84" s="328" t="str">
        <f t="shared" si="38"/>
        <v>MÀU VẢI</v>
      </c>
      <c r="I84" s="329"/>
      <c r="J84" s="186" t="s">
        <v>96</v>
      </c>
      <c r="K84" s="186">
        <f t="shared" si="31"/>
        <v>5</v>
      </c>
      <c r="L84" s="186">
        <v>1</v>
      </c>
      <c r="M84" s="186">
        <f t="shared" si="39"/>
        <v>5</v>
      </c>
      <c r="N84" s="193"/>
      <c r="O84" s="189">
        <f t="shared" ref="O84:O85" si="43">ROUNDUP(N84+M84,0)</f>
        <v>5</v>
      </c>
      <c r="P84" s="320"/>
      <c r="Q84" s="320"/>
    </row>
    <row r="85" spans="1:17" s="34" customFormat="1" ht="27.75" hidden="1" customHeight="1">
      <c r="A85" s="192">
        <v>3</v>
      </c>
      <c r="B85" s="324" t="s">
        <v>105</v>
      </c>
      <c r="C85" s="327"/>
      <c r="D85" s="327"/>
      <c r="E85" s="325"/>
      <c r="F85" s="89"/>
      <c r="G85" s="89"/>
      <c r="H85" s="328" t="str">
        <f t="shared" si="38"/>
        <v>MÀU VẢI</v>
      </c>
      <c r="I85" s="329"/>
      <c r="J85" s="186" t="s">
        <v>96</v>
      </c>
      <c r="K85" s="186">
        <f t="shared" si="31"/>
        <v>5</v>
      </c>
      <c r="L85" s="186">
        <v>1</v>
      </c>
      <c r="M85" s="186">
        <f t="shared" si="39"/>
        <v>5</v>
      </c>
      <c r="N85" s="193"/>
      <c r="O85" s="189">
        <f t="shared" si="43"/>
        <v>5</v>
      </c>
      <c r="P85" s="320"/>
      <c r="Q85" s="320"/>
    </row>
    <row r="86" spans="1:17" s="34" customFormat="1" ht="27.75" hidden="1" customHeight="1">
      <c r="A86" s="192">
        <v>4</v>
      </c>
      <c r="B86" s="324" t="s">
        <v>108</v>
      </c>
      <c r="C86" s="327"/>
      <c r="D86" s="327"/>
      <c r="E86" s="325"/>
      <c r="F86" s="89" t="s">
        <v>109</v>
      </c>
      <c r="G86" s="89"/>
      <c r="H86" s="328" t="str">
        <f t="shared" si="38"/>
        <v>MÀU VẢI</v>
      </c>
      <c r="I86" s="329"/>
      <c r="J86" s="186" t="s">
        <v>96</v>
      </c>
      <c r="K86" s="186">
        <f t="shared" si="31"/>
        <v>5</v>
      </c>
      <c r="L86" s="186">
        <v>1</v>
      </c>
      <c r="M86" s="186">
        <f t="shared" si="39"/>
        <v>5</v>
      </c>
      <c r="N86" s="193"/>
      <c r="O86" s="189">
        <f t="shared" si="40"/>
        <v>5</v>
      </c>
      <c r="P86" s="320"/>
      <c r="Q86" s="320"/>
    </row>
    <row r="87" spans="1:17" s="34" customFormat="1" ht="27.75" hidden="1" customHeight="1">
      <c r="A87" s="192">
        <v>4</v>
      </c>
      <c r="B87" s="324" t="s">
        <v>108</v>
      </c>
      <c r="C87" s="327"/>
      <c r="D87" s="327"/>
      <c r="E87" s="325"/>
      <c r="F87" s="89" t="s">
        <v>109</v>
      </c>
      <c r="G87" s="89"/>
      <c r="H87" s="328" t="str">
        <f t="shared" si="38"/>
        <v>MÀU VẢI</v>
      </c>
      <c r="I87" s="329"/>
      <c r="J87" s="186" t="s">
        <v>96</v>
      </c>
      <c r="K87" s="186">
        <f t="shared" si="31"/>
        <v>5</v>
      </c>
      <c r="L87" s="186">
        <v>1</v>
      </c>
      <c r="M87" s="186">
        <f t="shared" si="39"/>
        <v>5</v>
      </c>
      <c r="N87" s="193"/>
      <c r="O87" s="189">
        <f t="shared" si="40"/>
        <v>5</v>
      </c>
      <c r="P87" s="320"/>
      <c r="Q87" s="320"/>
    </row>
    <row r="88" spans="1:17" s="34" customFormat="1" ht="27.75" hidden="1" customHeight="1">
      <c r="A88" s="192">
        <v>4</v>
      </c>
      <c r="B88" s="324" t="s">
        <v>108</v>
      </c>
      <c r="C88" s="327"/>
      <c r="D88" s="327"/>
      <c r="E88" s="325"/>
      <c r="F88" s="89" t="s">
        <v>109</v>
      </c>
      <c r="G88" s="89"/>
      <c r="H88" s="328" t="str">
        <f t="shared" si="38"/>
        <v>MÀU VẢI</v>
      </c>
      <c r="I88" s="329"/>
      <c r="J88" s="186" t="s">
        <v>96</v>
      </c>
      <c r="K88" s="186">
        <f t="shared" si="31"/>
        <v>5</v>
      </c>
      <c r="L88" s="186">
        <v>1</v>
      </c>
      <c r="M88" s="186">
        <f t="shared" si="39"/>
        <v>5</v>
      </c>
      <c r="N88" s="193"/>
      <c r="O88" s="189">
        <f t="shared" ref="O88:O89" si="44">ROUNDUP(N88+M88,0)</f>
        <v>5</v>
      </c>
      <c r="P88" s="320"/>
      <c r="Q88" s="320"/>
    </row>
    <row r="89" spans="1:17" s="34" customFormat="1" ht="27.75" hidden="1" customHeight="1">
      <c r="A89" s="192">
        <v>4</v>
      </c>
      <c r="B89" s="324" t="s">
        <v>108</v>
      </c>
      <c r="C89" s="327"/>
      <c r="D89" s="327"/>
      <c r="E89" s="325"/>
      <c r="F89" s="89" t="s">
        <v>109</v>
      </c>
      <c r="G89" s="89"/>
      <c r="H89" s="328" t="str">
        <f t="shared" si="38"/>
        <v>MÀU VẢI</v>
      </c>
      <c r="I89" s="329"/>
      <c r="J89" s="186" t="s">
        <v>96</v>
      </c>
      <c r="K89" s="186">
        <f t="shared" si="31"/>
        <v>5</v>
      </c>
      <c r="L89" s="186">
        <v>1</v>
      </c>
      <c r="M89" s="186">
        <f t="shared" si="39"/>
        <v>5</v>
      </c>
      <c r="N89" s="193"/>
      <c r="O89" s="189">
        <f t="shared" si="44"/>
        <v>5</v>
      </c>
      <c r="P89" s="320"/>
      <c r="Q89" s="320"/>
    </row>
    <row r="90" spans="1:17" s="34" customFormat="1" ht="27.75" hidden="1" customHeight="1">
      <c r="A90" s="192">
        <v>5</v>
      </c>
      <c r="B90" s="324" t="s">
        <v>110</v>
      </c>
      <c r="C90" s="327"/>
      <c r="D90" s="327"/>
      <c r="E90" s="325"/>
      <c r="F90" s="89" t="s">
        <v>111</v>
      </c>
      <c r="G90" s="89"/>
      <c r="H90" s="328" t="str">
        <f t="shared" si="38"/>
        <v>MÀU VẢI</v>
      </c>
      <c r="I90" s="329"/>
      <c r="J90" s="186" t="s">
        <v>96</v>
      </c>
      <c r="K90" s="186">
        <f t="shared" si="31"/>
        <v>5</v>
      </c>
      <c r="L90" s="194">
        <f>1/25</f>
        <v>0.04</v>
      </c>
      <c r="M90" s="186">
        <f t="shared" si="39"/>
        <v>0.2</v>
      </c>
      <c r="N90" s="193"/>
      <c r="O90" s="189">
        <f t="shared" si="40"/>
        <v>1</v>
      </c>
      <c r="P90" s="320"/>
      <c r="Q90" s="320"/>
    </row>
    <row r="91" spans="1:17" s="34" customFormat="1" ht="27.75" hidden="1" customHeight="1">
      <c r="A91" s="192">
        <v>5</v>
      </c>
      <c r="B91" s="324" t="s">
        <v>110</v>
      </c>
      <c r="C91" s="327"/>
      <c r="D91" s="327"/>
      <c r="E91" s="325"/>
      <c r="F91" s="89" t="s">
        <v>111</v>
      </c>
      <c r="G91" s="89"/>
      <c r="H91" s="328" t="str">
        <f t="shared" si="38"/>
        <v>MÀU VẢI</v>
      </c>
      <c r="I91" s="329"/>
      <c r="J91" s="186" t="s">
        <v>96</v>
      </c>
      <c r="K91" s="186">
        <f t="shared" si="31"/>
        <v>5</v>
      </c>
      <c r="L91" s="194">
        <f t="shared" ref="L91:L93" si="45">1/25</f>
        <v>0.04</v>
      </c>
      <c r="M91" s="186">
        <f t="shared" si="39"/>
        <v>0.2</v>
      </c>
      <c r="N91" s="193"/>
      <c r="O91" s="189">
        <f t="shared" si="40"/>
        <v>1</v>
      </c>
      <c r="P91" s="320"/>
      <c r="Q91" s="320"/>
    </row>
    <row r="92" spans="1:17" s="34" customFormat="1" ht="27.75" hidden="1" customHeight="1">
      <c r="A92" s="192">
        <v>5</v>
      </c>
      <c r="B92" s="324" t="s">
        <v>110</v>
      </c>
      <c r="C92" s="327"/>
      <c r="D92" s="327"/>
      <c r="E92" s="325"/>
      <c r="F92" s="89" t="s">
        <v>111</v>
      </c>
      <c r="G92" s="89"/>
      <c r="H92" s="328" t="str">
        <f t="shared" si="38"/>
        <v>MÀU VẢI</v>
      </c>
      <c r="I92" s="329"/>
      <c r="J92" s="186" t="s">
        <v>96</v>
      </c>
      <c r="K92" s="186">
        <f t="shared" si="31"/>
        <v>5</v>
      </c>
      <c r="L92" s="194">
        <f t="shared" si="45"/>
        <v>0.04</v>
      </c>
      <c r="M92" s="186">
        <f t="shared" si="39"/>
        <v>0.2</v>
      </c>
      <c r="N92" s="193"/>
      <c r="O92" s="189">
        <f t="shared" ref="O92:O93" si="46">ROUNDUP(N92+M92,0)</f>
        <v>1</v>
      </c>
      <c r="P92" s="320"/>
      <c r="Q92" s="320"/>
    </row>
    <row r="93" spans="1:17" s="34" customFormat="1" ht="27.75" hidden="1" customHeight="1">
      <c r="A93" s="192">
        <v>5</v>
      </c>
      <c r="B93" s="324" t="s">
        <v>110</v>
      </c>
      <c r="C93" s="327"/>
      <c r="D93" s="327"/>
      <c r="E93" s="325"/>
      <c r="F93" s="89" t="s">
        <v>111</v>
      </c>
      <c r="G93" s="89"/>
      <c r="H93" s="328" t="str">
        <f t="shared" si="38"/>
        <v>MÀU VẢI</v>
      </c>
      <c r="I93" s="329"/>
      <c r="J93" s="186" t="s">
        <v>96</v>
      </c>
      <c r="K93" s="186">
        <f t="shared" si="31"/>
        <v>5</v>
      </c>
      <c r="L93" s="194">
        <f t="shared" si="45"/>
        <v>0.04</v>
      </c>
      <c r="M93" s="186">
        <f t="shared" si="39"/>
        <v>0.2</v>
      </c>
      <c r="N93" s="193"/>
      <c r="O93" s="189">
        <f t="shared" si="46"/>
        <v>1</v>
      </c>
      <c r="P93" s="320"/>
      <c r="Q93" s="320"/>
    </row>
    <row r="94" spans="1:17" s="34" customFormat="1" ht="27.75" hidden="1" customHeight="1">
      <c r="A94" s="192">
        <v>6</v>
      </c>
      <c r="B94" s="324" t="s">
        <v>112</v>
      </c>
      <c r="C94" s="327"/>
      <c r="D94" s="327"/>
      <c r="E94" s="325"/>
      <c r="F94" s="89" t="s">
        <v>111</v>
      </c>
      <c r="G94" s="89"/>
      <c r="H94" s="328" t="str">
        <f t="shared" si="38"/>
        <v>MÀU VẢI</v>
      </c>
      <c r="I94" s="329"/>
      <c r="J94" s="186" t="s">
        <v>96</v>
      </c>
      <c r="K94" s="186">
        <f t="shared" si="31"/>
        <v>5</v>
      </c>
      <c r="L94" s="194">
        <f>L90*2</f>
        <v>0.08</v>
      </c>
      <c r="M94" s="186">
        <f t="shared" si="39"/>
        <v>0.4</v>
      </c>
      <c r="N94" s="193"/>
      <c r="O94" s="189">
        <f t="shared" si="40"/>
        <v>1</v>
      </c>
      <c r="P94" s="320"/>
      <c r="Q94" s="320"/>
    </row>
    <row r="95" spans="1:17" s="34" customFormat="1" ht="27.75" hidden="1" customHeight="1">
      <c r="A95" s="192">
        <v>6</v>
      </c>
      <c r="B95" s="324" t="s">
        <v>112</v>
      </c>
      <c r="C95" s="327"/>
      <c r="D95" s="327"/>
      <c r="E95" s="325"/>
      <c r="F95" s="89" t="s">
        <v>111</v>
      </c>
      <c r="G95" s="89"/>
      <c r="H95" s="328" t="str">
        <f t="shared" si="38"/>
        <v>MÀU VẢI</v>
      </c>
      <c r="I95" s="329"/>
      <c r="J95" s="186" t="s">
        <v>96</v>
      </c>
      <c r="K95" s="186">
        <f t="shared" si="31"/>
        <v>5</v>
      </c>
      <c r="L95" s="194">
        <f>L91*2</f>
        <v>0.08</v>
      </c>
      <c r="M95" s="186">
        <f t="shared" si="39"/>
        <v>0.4</v>
      </c>
      <c r="N95" s="193"/>
      <c r="O95" s="189">
        <f t="shared" si="40"/>
        <v>1</v>
      </c>
      <c r="P95" s="320"/>
      <c r="Q95" s="320"/>
    </row>
    <row r="96" spans="1:17" s="34" customFormat="1" ht="27.75" hidden="1" customHeight="1">
      <c r="A96" s="192">
        <v>6</v>
      </c>
      <c r="B96" s="324" t="s">
        <v>112</v>
      </c>
      <c r="C96" s="327"/>
      <c r="D96" s="327"/>
      <c r="E96" s="325"/>
      <c r="F96" s="89" t="s">
        <v>111</v>
      </c>
      <c r="G96" s="89"/>
      <c r="H96" s="328" t="str">
        <f t="shared" si="38"/>
        <v>MÀU VẢI</v>
      </c>
      <c r="I96" s="329"/>
      <c r="J96" s="186" t="s">
        <v>96</v>
      </c>
      <c r="K96" s="186">
        <f t="shared" si="31"/>
        <v>5</v>
      </c>
      <c r="L96" s="194">
        <f>L92*2</f>
        <v>0.08</v>
      </c>
      <c r="M96" s="186">
        <f t="shared" si="39"/>
        <v>0.4</v>
      </c>
      <c r="N96" s="193"/>
      <c r="O96" s="189">
        <f t="shared" ref="O96:O97" si="47">ROUNDUP(N96+M96,0)</f>
        <v>1</v>
      </c>
      <c r="P96" s="320"/>
      <c r="Q96" s="320"/>
    </row>
    <row r="97" spans="1:17" s="34" customFormat="1" ht="27.75" hidden="1" customHeight="1">
      <c r="A97" s="192">
        <v>6</v>
      </c>
      <c r="B97" s="324" t="s">
        <v>112</v>
      </c>
      <c r="C97" s="327"/>
      <c r="D97" s="327"/>
      <c r="E97" s="325"/>
      <c r="F97" s="89" t="s">
        <v>111</v>
      </c>
      <c r="G97" s="89"/>
      <c r="H97" s="328" t="str">
        <f t="shared" si="38"/>
        <v>MÀU VẢI</v>
      </c>
      <c r="I97" s="329"/>
      <c r="J97" s="186" t="s">
        <v>96</v>
      </c>
      <c r="K97" s="186">
        <f t="shared" si="31"/>
        <v>5</v>
      </c>
      <c r="L97" s="194">
        <f>L93*2</f>
        <v>0.08</v>
      </c>
      <c r="M97" s="186">
        <f t="shared" si="39"/>
        <v>0.4</v>
      </c>
      <c r="N97" s="193"/>
      <c r="O97" s="189">
        <f t="shared" si="47"/>
        <v>1</v>
      </c>
      <c r="P97" s="320"/>
      <c r="Q97" s="320"/>
    </row>
    <row r="98" spans="1:17" s="34" customFormat="1" ht="27.75" hidden="1" customHeight="1">
      <c r="A98" s="192">
        <v>7</v>
      </c>
      <c r="B98" s="324" t="s">
        <v>113</v>
      </c>
      <c r="C98" s="327"/>
      <c r="D98" s="327"/>
      <c r="E98" s="325"/>
      <c r="F98" s="89" t="s">
        <v>109</v>
      </c>
      <c r="G98" s="89"/>
      <c r="H98" s="328" t="str">
        <f t="shared" si="38"/>
        <v>MÀU VẢI</v>
      </c>
      <c r="I98" s="329"/>
      <c r="J98" s="186" t="s">
        <v>96</v>
      </c>
      <c r="K98" s="186">
        <f t="shared" si="31"/>
        <v>5</v>
      </c>
      <c r="L98" s="194">
        <f>L90</f>
        <v>0.04</v>
      </c>
      <c r="M98" s="186">
        <f t="shared" si="39"/>
        <v>0.2</v>
      </c>
      <c r="N98" s="193"/>
      <c r="O98" s="189">
        <f t="shared" si="40"/>
        <v>1</v>
      </c>
      <c r="P98" s="320"/>
      <c r="Q98" s="320"/>
    </row>
    <row r="99" spans="1:17" s="34" customFormat="1" ht="27.75" hidden="1" customHeight="1">
      <c r="A99" s="192">
        <v>7</v>
      </c>
      <c r="B99" s="324" t="s">
        <v>113</v>
      </c>
      <c r="C99" s="327"/>
      <c r="D99" s="327"/>
      <c r="E99" s="325"/>
      <c r="F99" s="89" t="s">
        <v>109</v>
      </c>
      <c r="G99" s="89"/>
      <c r="H99" s="328" t="str">
        <f t="shared" si="38"/>
        <v>MÀU VẢI</v>
      </c>
      <c r="I99" s="329"/>
      <c r="J99" s="186" t="s">
        <v>96</v>
      </c>
      <c r="K99" s="186">
        <f t="shared" si="31"/>
        <v>5</v>
      </c>
      <c r="L99" s="194">
        <f>L91</f>
        <v>0.04</v>
      </c>
      <c r="M99" s="186">
        <f t="shared" si="39"/>
        <v>0.2</v>
      </c>
      <c r="N99" s="193"/>
      <c r="O99" s="189">
        <f t="shared" si="40"/>
        <v>1</v>
      </c>
      <c r="P99" s="320"/>
      <c r="Q99" s="320"/>
    </row>
    <row r="100" spans="1:17" s="34" customFormat="1" ht="27.75" hidden="1" customHeight="1">
      <c r="A100" s="192">
        <v>7</v>
      </c>
      <c r="B100" s="324" t="s">
        <v>113</v>
      </c>
      <c r="C100" s="327"/>
      <c r="D100" s="327"/>
      <c r="E100" s="325"/>
      <c r="F100" s="89" t="s">
        <v>109</v>
      </c>
      <c r="G100" s="89"/>
      <c r="H100" s="328" t="str">
        <f t="shared" si="38"/>
        <v>MÀU VẢI</v>
      </c>
      <c r="I100" s="329"/>
      <c r="J100" s="186" t="s">
        <v>96</v>
      </c>
      <c r="K100" s="186">
        <f t="shared" si="31"/>
        <v>5</v>
      </c>
      <c r="L100" s="194">
        <f>L92</f>
        <v>0.04</v>
      </c>
      <c r="M100" s="186">
        <f t="shared" si="39"/>
        <v>0.2</v>
      </c>
      <c r="N100" s="193"/>
      <c r="O100" s="189">
        <f t="shared" ref="O100:O101" si="48">ROUNDUP(N100+M100,0)</f>
        <v>1</v>
      </c>
      <c r="P100" s="320"/>
      <c r="Q100" s="320"/>
    </row>
    <row r="101" spans="1:17" s="34" customFormat="1" ht="27.75" hidden="1" customHeight="1">
      <c r="A101" s="192">
        <v>7</v>
      </c>
      <c r="B101" s="324" t="s">
        <v>113</v>
      </c>
      <c r="C101" s="327"/>
      <c r="D101" s="327"/>
      <c r="E101" s="325"/>
      <c r="F101" s="89" t="s">
        <v>109</v>
      </c>
      <c r="G101" s="89"/>
      <c r="H101" s="328" t="str">
        <f t="shared" si="38"/>
        <v>MÀU VẢI</v>
      </c>
      <c r="I101" s="329"/>
      <c r="J101" s="186" t="s">
        <v>96</v>
      </c>
      <c r="K101" s="186">
        <f t="shared" si="31"/>
        <v>5</v>
      </c>
      <c r="L101" s="194">
        <f>L93</f>
        <v>0.04</v>
      </c>
      <c r="M101" s="186">
        <f t="shared" si="39"/>
        <v>0.2</v>
      </c>
      <c r="N101" s="193"/>
      <c r="O101" s="189">
        <f t="shared" si="48"/>
        <v>1</v>
      </c>
      <c r="P101" s="320"/>
      <c r="Q101" s="320"/>
    </row>
    <row r="102" spans="1:17" s="34" customFormat="1" ht="27.75" hidden="1" customHeight="1">
      <c r="A102" s="192">
        <v>8</v>
      </c>
      <c r="B102" s="324" t="s">
        <v>114</v>
      </c>
      <c r="C102" s="327"/>
      <c r="D102" s="327"/>
      <c r="E102" s="325"/>
      <c r="F102" s="89" t="s">
        <v>115</v>
      </c>
      <c r="G102" s="89"/>
      <c r="H102" s="328" t="str">
        <f t="shared" si="38"/>
        <v>MÀU VẢI</v>
      </c>
      <c r="I102" s="329"/>
      <c r="J102" s="186" t="s">
        <v>96</v>
      </c>
      <c r="K102" s="186">
        <f t="shared" si="31"/>
        <v>5</v>
      </c>
      <c r="L102" s="186">
        <v>1</v>
      </c>
      <c r="M102" s="186">
        <f t="shared" si="39"/>
        <v>5</v>
      </c>
      <c r="N102" s="193"/>
      <c r="O102" s="189">
        <f t="shared" si="40"/>
        <v>5</v>
      </c>
      <c r="P102" s="320"/>
      <c r="Q102" s="320"/>
    </row>
    <row r="103" spans="1:17" s="34" customFormat="1" ht="27.75" hidden="1" customHeight="1">
      <c r="A103" s="192">
        <v>8</v>
      </c>
      <c r="B103" s="324" t="s">
        <v>114</v>
      </c>
      <c r="C103" s="327"/>
      <c r="D103" s="327"/>
      <c r="E103" s="325"/>
      <c r="F103" s="89" t="s">
        <v>115</v>
      </c>
      <c r="G103" s="89"/>
      <c r="H103" s="328" t="str">
        <f t="shared" si="38"/>
        <v>MÀU VẢI</v>
      </c>
      <c r="I103" s="329"/>
      <c r="J103" s="186" t="s">
        <v>96</v>
      </c>
      <c r="K103" s="186">
        <f t="shared" si="31"/>
        <v>5</v>
      </c>
      <c r="L103" s="186">
        <v>1</v>
      </c>
      <c r="M103" s="186">
        <f t="shared" si="39"/>
        <v>5</v>
      </c>
      <c r="N103" s="193"/>
      <c r="O103" s="189">
        <f t="shared" si="40"/>
        <v>5</v>
      </c>
      <c r="P103" s="320"/>
      <c r="Q103" s="320"/>
    </row>
    <row r="104" spans="1:17" s="34" customFormat="1" ht="27.75" hidden="1" customHeight="1">
      <c r="A104" s="192">
        <v>8</v>
      </c>
      <c r="B104" s="324" t="s">
        <v>114</v>
      </c>
      <c r="C104" s="327"/>
      <c r="D104" s="327"/>
      <c r="E104" s="325"/>
      <c r="F104" s="89" t="s">
        <v>115</v>
      </c>
      <c r="G104" s="89"/>
      <c r="H104" s="328" t="str">
        <f t="shared" si="38"/>
        <v>MÀU VẢI</v>
      </c>
      <c r="I104" s="329"/>
      <c r="J104" s="186" t="s">
        <v>96</v>
      </c>
      <c r="K104" s="186">
        <f t="shared" si="31"/>
        <v>5</v>
      </c>
      <c r="L104" s="194">
        <v>1</v>
      </c>
      <c r="M104" s="186">
        <f t="shared" si="39"/>
        <v>5</v>
      </c>
      <c r="N104" s="193"/>
      <c r="O104" s="189">
        <f t="shared" ref="O104:O105" si="49">ROUNDUP(N104+M104,0)</f>
        <v>5</v>
      </c>
      <c r="P104" s="320"/>
      <c r="Q104" s="320"/>
    </row>
    <row r="105" spans="1:17" s="34" customFormat="1" ht="27.75" hidden="1" customHeight="1">
      <c r="A105" s="192">
        <v>8</v>
      </c>
      <c r="B105" s="324" t="s">
        <v>114</v>
      </c>
      <c r="C105" s="327"/>
      <c r="D105" s="327"/>
      <c r="E105" s="325"/>
      <c r="F105" s="89" t="s">
        <v>115</v>
      </c>
      <c r="G105" s="89"/>
      <c r="H105" s="328" t="str">
        <f t="shared" si="38"/>
        <v>MÀU VẢI</v>
      </c>
      <c r="I105" s="329"/>
      <c r="J105" s="186" t="s">
        <v>96</v>
      </c>
      <c r="K105" s="186">
        <f t="shared" si="31"/>
        <v>5</v>
      </c>
      <c r="L105" s="186">
        <v>1</v>
      </c>
      <c r="M105" s="186">
        <f t="shared" si="39"/>
        <v>5</v>
      </c>
      <c r="N105" s="193"/>
      <c r="O105" s="189">
        <f t="shared" si="49"/>
        <v>5</v>
      </c>
      <c r="P105" s="320"/>
      <c r="Q105" s="320"/>
    </row>
    <row r="106" spans="1:17" s="34" customFormat="1" ht="27.75" hidden="1" customHeight="1">
      <c r="A106" s="192">
        <v>9</v>
      </c>
      <c r="B106" s="324" t="s">
        <v>116</v>
      </c>
      <c r="C106" s="327"/>
      <c r="D106" s="327"/>
      <c r="E106" s="325"/>
      <c r="F106" s="89" t="s">
        <v>109</v>
      </c>
      <c r="G106" s="89"/>
      <c r="H106" s="328" t="str">
        <f t="shared" si="38"/>
        <v>MÀU VẢI</v>
      </c>
      <c r="I106" s="329"/>
      <c r="J106" s="186" t="s">
        <v>96</v>
      </c>
      <c r="K106" s="186">
        <f t="shared" si="31"/>
        <v>5</v>
      </c>
      <c r="L106" s="186">
        <v>1.1000000000000001</v>
      </c>
      <c r="M106" s="186">
        <f t="shared" si="39"/>
        <v>5.5</v>
      </c>
      <c r="N106" s="193"/>
      <c r="O106" s="189">
        <f t="shared" si="40"/>
        <v>6</v>
      </c>
      <c r="P106" s="320"/>
      <c r="Q106" s="320"/>
    </row>
    <row r="107" spans="1:17" s="34" customFormat="1" ht="27.75" hidden="1" customHeight="1">
      <c r="A107" s="192">
        <v>9</v>
      </c>
      <c r="B107" s="324" t="s">
        <v>116</v>
      </c>
      <c r="C107" s="327"/>
      <c r="D107" s="327"/>
      <c r="E107" s="325"/>
      <c r="F107" s="89" t="s">
        <v>109</v>
      </c>
      <c r="G107" s="89"/>
      <c r="H107" s="328" t="str">
        <f t="shared" si="38"/>
        <v>MÀU VẢI</v>
      </c>
      <c r="I107" s="329"/>
      <c r="J107" s="186" t="s">
        <v>96</v>
      </c>
      <c r="K107" s="186">
        <f t="shared" si="31"/>
        <v>5</v>
      </c>
      <c r="L107" s="186">
        <v>1.1000000000000001</v>
      </c>
      <c r="M107" s="186">
        <f t="shared" si="39"/>
        <v>5.5</v>
      </c>
      <c r="N107" s="193"/>
      <c r="O107" s="189">
        <f t="shared" si="40"/>
        <v>6</v>
      </c>
      <c r="P107" s="320"/>
      <c r="Q107" s="320"/>
    </row>
    <row r="108" spans="1:17" s="34" customFormat="1" ht="27.75" hidden="1" customHeight="1">
      <c r="A108" s="192">
        <v>9</v>
      </c>
      <c r="B108" s="324" t="s">
        <v>116</v>
      </c>
      <c r="C108" s="327"/>
      <c r="D108" s="327"/>
      <c r="E108" s="325"/>
      <c r="F108" s="89" t="s">
        <v>109</v>
      </c>
      <c r="G108" s="89"/>
      <c r="H108" s="328" t="str">
        <f t="shared" si="38"/>
        <v>MÀU VẢI</v>
      </c>
      <c r="I108" s="329"/>
      <c r="J108" s="186" t="s">
        <v>96</v>
      </c>
      <c r="K108" s="186">
        <f t="shared" si="31"/>
        <v>5</v>
      </c>
      <c r="L108" s="194">
        <v>1.1000000000000001</v>
      </c>
      <c r="M108" s="186">
        <f t="shared" si="39"/>
        <v>5.5</v>
      </c>
      <c r="N108" s="193"/>
      <c r="O108" s="189">
        <f t="shared" ref="O108:O109" si="50">ROUNDUP(N108+M108,0)</f>
        <v>6</v>
      </c>
      <c r="P108" s="320"/>
      <c r="Q108" s="320"/>
    </row>
    <row r="109" spans="1:17" s="34" customFormat="1" ht="27.75" hidden="1" customHeight="1">
      <c r="A109" s="192">
        <v>9</v>
      </c>
      <c r="B109" s="324" t="s">
        <v>116</v>
      </c>
      <c r="C109" s="327"/>
      <c r="D109" s="327"/>
      <c r="E109" s="325"/>
      <c r="F109" s="89" t="s">
        <v>109</v>
      </c>
      <c r="G109" s="89"/>
      <c r="H109" s="328" t="str">
        <f t="shared" si="38"/>
        <v>MÀU VẢI</v>
      </c>
      <c r="I109" s="329"/>
      <c r="J109" s="186" t="s">
        <v>96</v>
      </c>
      <c r="K109" s="186">
        <f t="shared" si="31"/>
        <v>5</v>
      </c>
      <c r="L109" s="186">
        <v>1.1000000000000001</v>
      </c>
      <c r="M109" s="186">
        <f t="shared" si="39"/>
        <v>5.5</v>
      </c>
      <c r="N109" s="193"/>
      <c r="O109" s="189">
        <f t="shared" si="50"/>
        <v>6</v>
      </c>
      <c r="P109" s="320"/>
      <c r="Q109" s="320"/>
    </row>
    <row r="110" spans="1:17" s="15" customFormat="1" ht="33">
      <c r="A110" s="92"/>
      <c r="B110" s="92"/>
      <c r="C110" s="35"/>
      <c r="D110" s="35"/>
      <c r="E110" s="35"/>
      <c r="F110" s="89"/>
      <c r="G110" s="89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7" s="15" customFormat="1" ht="33" customHeight="1">
      <c r="B111" s="87" t="s">
        <v>117</v>
      </c>
      <c r="C111" s="88"/>
      <c r="D111" s="89"/>
      <c r="E111" s="89"/>
      <c r="F111" s="89"/>
      <c r="G111" s="90"/>
      <c r="H111" s="89"/>
      <c r="I111" s="89"/>
      <c r="J111" s="334" t="s">
        <v>118</v>
      </c>
      <c r="K111" s="334"/>
      <c r="L111" s="334"/>
      <c r="M111" s="334"/>
      <c r="N111" s="334"/>
      <c r="O111" s="33"/>
      <c r="P111" s="33"/>
      <c r="Q111" s="34"/>
    </row>
    <row r="112" spans="1:17" s="92" customFormat="1" ht="54.6" customHeight="1">
      <c r="A112" s="92">
        <v>1</v>
      </c>
      <c r="B112" s="94" t="s">
        <v>119</v>
      </c>
      <c r="C112" s="98" t="s">
        <v>120</v>
      </c>
      <c r="D112" s="15"/>
      <c r="E112" s="15"/>
      <c r="F112" s="15"/>
      <c r="G112" s="35"/>
      <c r="H112" s="35"/>
      <c r="I112" s="35"/>
      <c r="J112" s="35"/>
      <c r="K112" s="19"/>
      <c r="L112" s="19"/>
      <c r="M112" s="35"/>
      <c r="N112" s="35"/>
      <c r="O112" s="35"/>
      <c r="P112" s="35"/>
      <c r="Q112" s="35"/>
    </row>
    <row r="113" spans="1:17" s="15" customFormat="1" ht="34.5" customHeight="1">
      <c r="A113" s="92"/>
      <c r="B113" s="330" t="s">
        <v>121</v>
      </c>
      <c r="C113" s="331"/>
      <c r="D113" s="331"/>
      <c r="E113" s="331"/>
      <c r="F113" s="331"/>
      <c r="G113" s="331"/>
      <c r="H113" s="331"/>
      <c r="I113" s="3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59.25" customHeight="1">
      <c r="A114" s="92"/>
      <c r="B114" s="339" t="s">
        <v>86</v>
      </c>
      <c r="C114" s="340"/>
      <c r="D114" s="351" t="s">
        <v>122</v>
      </c>
      <c r="E114" s="352"/>
      <c r="F114" s="352"/>
      <c r="G114" s="352"/>
      <c r="H114" s="352"/>
      <c r="I114" s="353"/>
      <c r="J114" s="35"/>
      <c r="K114" s="35"/>
      <c r="L114" s="35"/>
      <c r="M114" s="35"/>
      <c r="N114" s="35"/>
      <c r="O114" s="35"/>
      <c r="P114" s="35"/>
      <c r="Q114" s="35"/>
    </row>
    <row r="115" spans="1:17" s="15" customFormat="1" ht="78.599999999999994" customHeight="1">
      <c r="A115" s="92"/>
      <c r="B115" s="336" t="str">
        <f>$D$20</f>
        <v>BLACK</v>
      </c>
      <c r="C115" s="336" t="str">
        <f t="shared" ref="C115" si="51">$E$49</f>
        <v>BLACK</v>
      </c>
      <c r="D115" s="348" t="s">
        <v>123</v>
      </c>
      <c r="E115" s="349"/>
      <c r="F115" s="349"/>
      <c r="G115" s="349"/>
      <c r="H115" s="349"/>
      <c r="I115" s="350"/>
      <c r="J115" s="35"/>
      <c r="K115" s="35"/>
      <c r="L115" s="35"/>
      <c r="M115" s="35"/>
      <c r="N115" s="35"/>
      <c r="O115" s="35"/>
    </row>
    <row r="116" spans="1:17" s="15" customFormat="1" ht="33"/>
    <row r="117" spans="1:17" s="15" customFormat="1" ht="33">
      <c r="A117" s="92"/>
      <c r="B117" s="330"/>
      <c r="C117" s="331"/>
      <c r="D117" s="332"/>
      <c r="E117" s="332"/>
      <c r="F117" s="332"/>
      <c r="G117" s="332"/>
      <c r="H117" s="332"/>
      <c r="I117" s="333"/>
      <c r="J117" s="35"/>
      <c r="K117" s="35"/>
      <c r="L117" s="35"/>
    </row>
    <row r="118" spans="1:17" s="15" customFormat="1" ht="40.5" customHeight="1">
      <c r="A118" s="92"/>
      <c r="B118" s="324"/>
      <c r="C118" s="325"/>
      <c r="D118" s="297" t="s">
        <v>37</v>
      </c>
      <c r="E118" s="297" t="s">
        <v>38</v>
      </c>
      <c r="F118" s="297" t="s">
        <v>39</v>
      </c>
      <c r="G118" s="297" t="s">
        <v>40</v>
      </c>
      <c r="H118" s="297" t="s">
        <v>41</v>
      </c>
      <c r="I118" s="297" t="s">
        <v>42</v>
      </c>
      <c r="J118" s="35"/>
    </row>
    <row r="119" spans="1:17" s="15" customFormat="1" ht="178.5" customHeight="1">
      <c r="A119" s="92"/>
      <c r="B119" s="326" t="s">
        <v>124</v>
      </c>
      <c r="C119" s="326"/>
      <c r="D119" s="252" t="s">
        <v>125</v>
      </c>
      <c r="E119" s="252"/>
      <c r="F119" s="252" t="s">
        <v>125</v>
      </c>
      <c r="G119" s="252"/>
      <c r="H119" s="252" t="s">
        <v>125</v>
      </c>
      <c r="I119" s="252"/>
      <c r="J119" s="35"/>
    </row>
    <row r="120" spans="1:17" s="15" customFormat="1" ht="12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35"/>
      <c r="K120" s="35"/>
      <c r="L120" s="35"/>
      <c r="M120" s="35"/>
      <c r="N120" s="35"/>
      <c r="O120" s="35"/>
      <c r="P120" s="35"/>
      <c r="Q120" s="35"/>
    </row>
    <row r="121" spans="1:17" s="92" customFormat="1" ht="40.5" customHeight="1">
      <c r="A121" s="16">
        <v>2</v>
      </c>
      <c r="B121" s="94" t="s">
        <v>126</v>
      </c>
      <c r="C121" s="323" t="s">
        <v>127</v>
      </c>
      <c r="D121" s="323"/>
      <c r="E121" s="323"/>
      <c r="F121" s="323"/>
      <c r="G121" s="35"/>
      <c r="H121" s="35"/>
      <c r="I121" s="35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33" hidden="1">
      <c r="A122" s="92"/>
      <c r="B122" s="330" t="s">
        <v>121</v>
      </c>
      <c r="C122" s="331"/>
      <c r="D122" s="331"/>
      <c r="E122" s="331"/>
      <c r="F122" s="331"/>
      <c r="G122" s="331"/>
      <c r="H122" s="331"/>
      <c r="I122" s="3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63" hidden="1" customHeight="1">
      <c r="A123" s="92"/>
      <c r="B123" s="339" t="s">
        <v>86</v>
      </c>
      <c r="C123" s="340"/>
      <c r="D123" s="351" t="s">
        <v>122</v>
      </c>
      <c r="E123" s="352"/>
      <c r="F123" s="352"/>
      <c r="G123" s="352"/>
      <c r="H123" s="352"/>
      <c r="I123" s="353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31.5" hidden="1" customHeight="1">
      <c r="A124" s="92"/>
      <c r="B124" s="336" t="str">
        <f>$D$20</f>
        <v>BLACK</v>
      </c>
      <c r="C124" s="336" t="str">
        <f t="shared" ref="C124" si="52">$E$49</f>
        <v>BLACK</v>
      </c>
      <c r="D124" s="396"/>
      <c r="E124" s="397"/>
      <c r="F124" s="397"/>
      <c r="G124" s="397"/>
      <c r="H124" s="397"/>
      <c r="I124" s="398"/>
      <c r="J124" s="35"/>
      <c r="K124" s="35"/>
      <c r="L124" s="35"/>
      <c r="M124" s="35"/>
      <c r="N124" s="35"/>
      <c r="O124" s="35"/>
    </row>
    <row r="125" spans="1:17" s="15" customFormat="1" ht="31.5" hidden="1" customHeight="1">
      <c r="A125" s="92"/>
      <c r="B125" s="198"/>
      <c r="C125" s="199"/>
      <c r="D125" s="200"/>
      <c r="E125" s="183"/>
      <c r="F125" s="183"/>
      <c r="G125" s="183"/>
      <c r="H125" s="183"/>
      <c r="I125" s="184"/>
      <c r="J125" s="35"/>
      <c r="K125" s="35"/>
      <c r="L125" s="35"/>
      <c r="M125" s="35"/>
      <c r="N125" s="35"/>
      <c r="O125" s="35"/>
    </row>
    <row r="126" spans="1:17" s="15" customFormat="1" ht="33" hidden="1">
      <c r="A126" s="92"/>
      <c r="B126" s="330" t="s">
        <v>128</v>
      </c>
      <c r="C126" s="331"/>
      <c r="D126" s="332"/>
      <c r="E126" s="332"/>
      <c r="F126" s="332"/>
      <c r="G126" s="332"/>
      <c r="H126" s="332"/>
      <c r="I126" s="333"/>
      <c r="J126" s="35"/>
      <c r="K126" s="35"/>
      <c r="L126" s="35"/>
    </row>
    <row r="127" spans="1:17" s="15" customFormat="1" ht="56.25" hidden="1" customHeight="1">
      <c r="A127" s="92"/>
      <c r="B127" s="324"/>
      <c r="C127" s="325"/>
      <c r="D127" s="297" t="s">
        <v>37</v>
      </c>
      <c r="E127" s="297" t="s">
        <v>38</v>
      </c>
      <c r="F127" s="297" t="s">
        <v>39</v>
      </c>
      <c r="G127" s="297" t="s">
        <v>40</v>
      </c>
      <c r="H127" s="297" t="s">
        <v>41</v>
      </c>
      <c r="I127" s="297" t="s">
        <v>42</v>
      </c>
      <c r="J127" s="35"/>
    </row>
    <row r="128" spans="1:17" s="15" customFormat="1" ht="96.75" hidden="1" customHeight="1">
      <c r="A128" s="92"/>
      <c r="B128" s="326" t="s">
        <v>129</v>
      </c>
      <c r="C128" s="326"/>
      <c r="D128" s="345"/>
      <c r="E128" s="346"/>
      <c r="F128" s="346"/>
      <c r="G128" s="346"/>
      <c r="H128" s="346"/>
      <c r="I128" s="347"/>
      <c r="J128" s="35"/>
    </row>
    <row r="129" spans="1:17" s="15" customFormat="1" ht="33">
      <c r="A129" s="92"/>
      <c r="B129" s="92"/>
      <c r="C129" s="92"/>
      <c r="D129" s="92"/>
      <c r="E129" s="92"/>
      <c r="F129" s="92"/>
      <c r="G129" s="92"/>
      <c r="H129" s="92"/>
      <c r="I129" s="92"/>
      <c r="J129" s="35"/>
      <c r="K129" s="35"/>
      <c r="L129" s="35"/>
      <c r="M129" s="35"/>
      <c r="N129" s="35"/>
      <c r="O129" s="35"/>
      <c r="P129" s="35"/>
      <c r="Q129" s="35"/>
    </row>
    <row r="130" spans="1:17" s="92" customFormat="1" ht="48.6" customHeight="1">
      <c r="A130" s="16">
        <v>3</v>
      </c>
      <c r="B130" s="94" t="s">
        <v>130</v>
      </c>
      <c r="C130" s="18" t="s">
        <v>131</v>
      </c>
      <c r="D130" s="18"/>
      <c r="E130" s="18"/>
      <c r="F130" s="18"/>
      <c r="G130" s="35"/>
      <c r="H130" s="35"/>
      <c r="I130" s="35"/>
      <c r="J130" s="35"/>
      <c r="K130" s="19"/>
      <c r="L130" s="19"/>
      <c r="M130" s="35"/>
      <c r="N130" s="35"/>
      <c r="O130" s="35"/>
      <c r="P130" s="35"/>
      <c r="Q130" s="35"/>
    </row>
    <row r="131" spans="1:17" s="15" customFormat="1" ht="36.6" hidden="1" customHeight="1">
      <c r="A131" s="92"/>
      <c r="B131" s="339" t="s">
        <v>86</v>
      </c>
      <c r="C131" s="340"/>
      <c r="D131" s="351" t="s">
        <v>122</v>
      </c>
      <c r="E131" s="352"/>
      <c r="F131" s="352"/>
      <c r="G131" s="352"/>
      <c r="H131" s="352"/>
      <c r="I131" s="353"/>
      <c r="J131" s="35"/>
      <c r="K131" s="35"/>
      <c r="L131" s="35"/>
      <c r="M131" s="35"/>
      <c r="N131" s="35"/>
      <c r="O131" s="35"/>
      <c r="P131" s="35"/>
      <c r="Q131" s="35"/>
    </row>
    <row r="132" spans="1:17" s="15" customFormat="1" ht="77.099999999999994" hidden="1" customHeight="1">
      <c r="A132" s="92"/>
      <c r="B132" s="336" t="str">
        <f>$D$20</f>
        <v>BLACK</v>
      </c>
      <c r="C132" s="336" t="str">
        <f t="shared" ref="C132:C135" si="53">$E$49</f>
        <v>BLACK</v>
      </c>
      <c r="D132" s="348" t="s">
        <v>132</v>
      </c>
      <c r="E132" s="349"/>
      <c r="F132" s="349"/>
      <c r="G132" s="349"/>
      <c r="H132" s="349"/>
      <c r="I132" s="350"/>
      <c r="J132" s="35"/>
      <c r="K132" s="35"/>
      <c r="L132" s="35"/>
      <c r="M132" s="35"/>
      <c r="N132" s="35"/>
      <c r="O132" s="35"/>
    </row>
    <row r="133" spans="1:17" s="15" customFormat="1" ht="77.099999999999994" hidden="1" customHeight="1">
      <c r="A133" s="92"/>
      <c r="B133" s="336" t="str">
        <f t="shared" ref="B133" si="54">$D$26</f>
        <v>GREY HEATHER</v>
      </c>
      <c r="C133" s="336"/>
      <c r="D133" s="348" t="s">
        <v>133</v>
      </c>
      <c r="E133" s="349"/>
      <c r="F133" s="349"/>
      <c r="G133" s="349"/>
      <c r="H133" s="349"/>
      <c r="I133" s="350"/>
      <c r="J133" s="35"/>
      <c r="K133" s="35"/>
      <c r="L133" s="35"/>
      <c r="M133" s="35"/>
      <c r="N133" s="35"/>
      <c r="O133" s="35"/>
    </row>
    <row r="134" spans="1:17" s="15" customFormat="1" ht="77.099999999999994" hidden="1" customHeight="1">
      <c r="A134" s="92"/>
      <c r="B134" s="336" t="str">
        <f>$D$32</f>
        <v>WASHED BURGUNDY</v>
      </c>
      <c r="C134" s="336" t="str">
        <f t="shared" si="53"/>
        <v>BLACK</v>
      </c>
      <c r="D134" s="348" t="s">
        <v>132</v>
      </c>
      <c r="E134" s="349"/>
      <c r="F134" s="349"/>
      <c r="G134" s="349"/>
      <c r="H134" s="349"/>
      <c r="I134" s="350"/>
      <c r="J134" s="35"/>
      <c r="K134" s="35"/>
      <c r="L134" s="35"/>
      <c r="M134" s="35"/>
      <c r="N134" s="35"/>
      <c r="O134" s="35"/>
    </row>
    <row r="135" spans="1:17" s="15" customFormat="1" ht="77.099999999999994" hidden="1" customHeight="1">
      <c r="A135" s="92"/>
      <c r="B135" s="336" t="str">
        <f>$D$38</f>
        <v>LIME</v>
      </c>
      <c r="C135" s="336" t="str">
        <f t="shared" si="53"/>
        <v>BLACK</v>
      </c>
      <c r="D135" s="348" t="s">
        <v>133</v>
      </c>
      <c r="E135" s="349"/>
      <c r="F135" s="349"/>
      <c r="G135" s="349"/>
      <c r="H135" s="349"/>
      <c r="I135" s="350"/>
      <c r="J135" s="35"/>
      <c r="K135" s="35"/>
      <c r="L135" s="35"/>
      <c r="M135" s="35"/>
      <c r="N135" s="35"/>
      <c r="O135" s="35"/>
    </row>
    <row r="136" spans="1:17" s="15" customFormat="1" ht="18.75" customHeight="1">
      <c r="A136" s="92"/>
      <c r="B136" s="92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1:17" s="15" customFormat="1" ht="18.75" customHeight="1">
      <c r="B137" s="334" t="s">
        <v>134</v>
      </c>
      <c r="C137" s="334"/>
      <c r="D137" s="334"/>
      <c r="E137" s="334"/>
      <c r="G137" s="35"/>
      <c r="N137" s="34"/>
      <c r="O137" s="33"/>
      <c r="P137" s="33"/>
      <c r="Q137" s="34"/>
    </row>
    <row r="138" spans="1:17" s="15" customFormat="1" ht="66.75" customHeight="1">
      <c r="B138" s="242"/>
      <c r="C138" s="234"/>
      <c r="D138" s="234"/>
      <c r="E138" s="234"/>
      <c r="G138" s="35"/>
      <c r="N138" s="34"/>
      <c r="O138" s="33"/>
      <c r="P138" s="33"/>
      <c r="Q138" s="34"/>
    </row>
    <row r="139" spans="1:17" s="15" customFormat="1" ht="35.25" customHeight="1">
      <c r="A139" s="92">
        <v>1</v>
      </c>
      <c r="B139" s="95" t="s">
        <v>135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2</v>
      </c>
      <c r="B140" s="95" t="s">
        <v>136</v>
      </c>
      <c r="C140" s="92"/>
      <c r="D140" s="92"/>
      <c r="G140" s="35"/>
      <c r="N140" s="34"/>
      <c r="O140" s="33"/>
      <c r="P140" s="33"/>
      <c r="Q140" s="34"/>
    </row>
    <row r="141" spans="1:17" s="15" customFormat="1" ht="35.25" customHeight="1">
      <c r="A141" s="92">
        <v>3</v>
      </c>
      <c r="B141" s="95" t="s">
        <v>137</v>
      </c>
      <c r="C141" s="92"/>
      <c r="D141" s="92"/>
      <c r="G141" s="35"/>
      <c r="N141" s="34"/>
      <c r="O141" s="33"/>
      <c r="P141" s="33"/>
      <c r="Q141" s="34"/>
    </row>
    <row r="142" spans="1:17" s="18" customFormat="1" ht="33">
      <c r="A142" s="16"/>
      <c r="B142" s="298" t="s">
        <v>138</v>
      </c>
      <c r="C142" s="299" t="s">
        <v>38</v>
      </c>
      <c r="D142" s="299" t="s">
        <v>39</v>
      </c>
      <c r="E142" s="299" t="s">
        <v>40</v>
      </c>
      <c r="F142" s="299" t="s">
        <v>41</v>
      </c>
      <c r="G142" s="299" t="s">
        <v>42</v>
      </c>
      <c r="H142" s="299" t="s">
        <v>43</v>
      </c>
      <c r="M142" s="36"/>
      <c r="N142" s="37"/>
      <c r="O142" s="37"/>
      <c r="P142" s="36"/>
    </row>
    <row r="143" spans="1:17" s="18" customFormat="1" ht="50.1" customHeight="1">
      <c r="A143" s="16"/>
      <c r="B143" s="298" t="s">
        <v>139</v>
      </c>
      <c r="C143" s="189">
        <f>G44</f>
        <v>0</v>
      </c>
      <c r="D143" s="189">
        <f t="shared" ref="D143:G143" si="55">H44</f>
        <v>3</v>
      </c>
      <c r="E143" s="189">
        <f t="shared" si="55"/>
        <v>0</v>
      </c>
      <c r="F143" s="189">
        <f t="shared" si="55"/>
        <v>1</v>
      </c>
      <c r="G143" s="189">
        <f t="shared" si="55"/>
        <v>0</v>
      </c>
      <c r="H143" s="189">
        <f>SUM(C143:G143)</f>
        <v>4</v>
      </c>
      <c r="M143" s="36"/>
      <c r="N143" s="37"/>
      <c r="O143" s="37"/>
      <c r="P143" s="36"/>
    </row>
    <row r="144" spans="1:17" s="96" customFormat="1" ht="57.75" customHeight="1">
      <c r="A144" s="321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</row>
    <row r="145" spans="1:12" s="96" customFormat="1" ht="67.5">
      <c r="B145" s="284" t="s">
        <v>140</v>
      </c>
      <c r="G145" s="97"/>
    </row>
    <row r="146" spans="1:12" s="285" customFormat="1" ht="128.25" customHeight="1">
      <c r="A146" s="389" t="s">
        <v>141</v>
      </c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1"/>
    </row>
    <row r="147" spans="1:12" s="285" customFormat="1" ht="170.25" customHeight="1">
      <c r="A147" s="389" t="s">
        <v>142</v>
      </c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1"/>
    </row>
    <row r="148" spans="1:12" s="96" customFormat="1" ht="33">
      <c r="G148" s="97"/>
    </row>
    <row r="149" spans="1:12" s="96" customFormat="1" ht="33">
      <c r="G149" s="97"/>
    </row>
    <row r="150" spans="1:12" s="96" customFormat="1" ht="33">
      <c r="G150" s="97"/>
    </row>
    <row r="151" spans="1:12" s="96" customFormat="1" ht="33">
      <c r="G151" s="97"/>
    </row>
    <row r="152" spans="1:12" s="96" customFormat="1" ht="33">
      <c r="G152" s="97"/>
    </row>
  </sheetData>
  <autoFilter ref="A66:R10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08">
    <mergeCell ref="A146:L146"/>
    <mergeCell ref="A147:L147"/>
    <mergeCell ref="B76:E76"/>
    <mergeCell ref="H78:I78"/>
    <mergeCell ref="A73:E73"/>
    <mergeCell ref="H73:I73"/>
    <mergeCell ref="H76:I76"/>
    <mergeCell ref="B135:C135"/>
    <mergeCell ref="D135:I135"/>
    <mergeCell ref="B74:E74"/>
    <mergeCell ref="H74:I74"/>
    <mergeCell ref="B131:C131"/>
    <mergeCell ref="D131:I131"/>
    <mergeCell ref="B132:C132"/>
    <mergeCell ref="D132:I132"/>
    <mergeCell ref="B133:C133"/>
    <mergeCell ref="J111:N111"/>
    <mergeCell ref="B127:C127"/>
    <mergeCell ref="D124:I124"/>
    <mergeCell ref="H102:I102"/>
    <mergeCell ref="B98:E98"/>
    <mergeCell ref="B96:E96"/>
    <mergeCell ref="B101:E101"/>
    <mergeCell ref="H101:I101"/>
    <mergeCell ref="P73:Q73"/>
    <mergeCell ref="P74:Q74"/>
    <mergeCell ref="P68:Q68"/>
    <mergeCell ref="P75:Q75"/>
    <mergeCell ref="H67:I67"/>
    <mergeCell ref="N53:Q53"/>
    <mergeCell ref="A66:E66"/>
    <mergeCell ref="B67:E67"/>
    <mergeCell ref="B62:C62"/>
    <mergeCell ref="B63:C63"/>
    <mergeCell ref="A64:Q64"/>
    <mergeCell ref="H66:I66"/>
    <mergeCell ref="B61:C61"/>
    <mergeCell ref="N61:Q61"/>
    <mergeCell ref="P66:Q66"/>
    <mergeCell ref="P67:Q67"/>
    <mergeCell ref="N62:Q62"/>
    <mergeCell ref="N63:Q63"/>
    <mergeCell ref="N57:Q57"/>
    <mergeCell ref="B58:C58"/>
    <mergeCell ref="N58:Q58"/>
    <mergeCell ref="B59:C59"/>
    <mergeCell ref="P69:Q69"/>
    <mergeCell ref="H68:I68"/>
    <mergeCell ref="N51:Q51"/>
    <mergeCell ref="N49:Q49"/>
    <mergeCell ref="N59:Q59"/>
    <mergeCell ref="A60:Q60"/>
    <mergeCell ref="B54:C54"/>
    <mergeCell ref="N54:Q54"/>
    <mergeCell ref="B53:C53"/>
    <mergeCell ref="B55:C55"/>
    <mergeCell ref="N55:Q55"/>
    <mergeCell ref="A52:Q52"/>
    <mergeCell ref="A56:Q56"/>
    <mergeCell ref="B57:C57"/>
    <mergeCell ref="B51:C51"/>
    <mergeCell ref="N50:Q50"/>
    <mergeCell ref="B86:E86"/>
    <mergeCell ref="B87:E87"/>
    <mergeCell ref="H87:I87"/>
    <mergeCell ref="H82:I82"/>
    <mergeCell ref="B83:E83"/>
    <mergeCell ref="B69:E69"/>
    <mergeCell ref="H83:I83"/>
    <mergeCell ref="H90:I90"/>
    <mergeCell ref="H86:I86"/>
    <mergeCell ref="B78:E78"/>
    <mergeCell ref="B79:E79"/>
    <mergeCell ref="H79:I79"/>
    <mergeCell ref="H89:I89"/>
    <mergeCell ref="B85:E85"/>
    <mergeCell ref="H85:I85"/>
    <mergeCell ref="B68:E68"/>
    <mergeCell ref="B75:E75"/>
    <mergeCell ref="H75:I75"/>
    <mergeCell ref="B70:E70"/>
    <mergeCell ref="H70:I70"/>
    <mergeCell ref="H69:I69"/>
    <mergeCell ref="B71:E71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45:Q46"/>
    <mergeCell ref="D11:F11"/>
    <mergeCell ref="B13:F13"/>
    <mergeCell ref="D30:F30"/>
    <mergeCell ref="D31:F31"/>
    <mergeCell ref="D32:F32"/>
    <mergeCell ref="N47:Q47"/>
    <mergeCell ref="B50:C50"/>
    <mergeCell ref="A47:C47"/>
    <mergeCell ref="B49:C49"/>
    <mergeCell ref="A48:Q48"/>
    <mergeCell ref="D128:I128"/>
    <mergeCell ref="D133:I133"/>
    <mergeCell ref="B134:C134"/>
    <mergeCell ref="D134:I134"/>
    <mergeCell ref="B106:E106"/>
    <mergeCell ref="B114:C114"/>
    <mergeCell ref="D114:I114"/>
    <mergeCell ref="B115:C115"/>
    <mergeCell ref="D115:I115"/>
    <mergeCell ref="D123:I123"/>
    <mergeCell ref="B89:E89"/>
    <mergeCell ref="B93:E93"/>
    <mergeCell ref="H93:I93"/>
    <mergeCell ref="B94:E94"/>
    <mergeCell ref="H94:I94"/>
    <mergeCell ref="B80:E80"/>
    <mergeCell ref="B91:E91"/>
    <mergeCell ref="B92:E92"/>
    <mergeCell ref="H92:I92"/>
    <mergeCell ref="B88:E88"/>
    <mergeCell ref="H88:I88"/>
    <mergeCell ref="P79:Q79"/>
    <mergeCell ref="P80:Q80"/>
    <mergeCell ref="P81:Q81"/>
    <mergeCell ref="P82:Q82"/>
    <mergeCell ref="P83:Q83"/>
    <mergeCell ref="H81:I81"/>
    <mergeCell ref="B84:E84"/>
    <mergeCell ref="H84:I84"/>
    <mergeCell ref="B82:E82"/>
    <mergeCell ref="P76:Q76"/>
    <mergeCell ref="P77:Q77"/>
    <mergeCell ref="P78:Q78"/>
    <mergeCell ref="P71:Q71"/>
    <mergeCell ref="P70:Q70"/>
    <mergeCell ref="B123:C123"/>
    <mergeCell ref="B77:E77"/>
    <mergeCell ref="H77:I77"/>
    <mergeCell ref="H80:I80"/>
    <mergeCell ref="B81:E81"/>
    <mergeCell ref="H71:I71"/>
    <mergeCell ref="P95:Q95"/>
    <mergeCell ref="P96:Q96"/>
    <mergeCell ref="P97:Q97"/>
    <mergeCell ref="P98:Q98"/>
    <mergeCell ref="B95:E95"/>
    <mergeCell ref="H95:I95"/>
    <mergeCell ref="H96:I96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H97:I97"/>
    <mergeCell ref="B100:E100"/>
    <mergeCell ref="H100:I100"/>
    <mergeCell ref="B102:E102"/>
    <mergeCell ref="B97:E97"/>
    <mergeCell ref="B90:E90"/>
    <mergeCell ref="H91:I91"/>
    <mergeCell ref="B99:E99"/>
    <mergeCell ref="H99:I99"/>
    <mergeCell ref="H98:I98"/>
    <mergeCell ref="H105:I105"/>
    <mergeCell ref="B124:C124"/>
    <mergeCell ref="B104:E104"/>
    <mergeCell ref="P99:Q99"/>
    <mergeCell ref="P100:Q100"/>
    <mergeCell ref="P101:Q101"/>
    <mergeCell ref="P102:Q102"/>
    <mergeCell ref="P103:Q103"/>
    <mergeCell ref="P104:Q104"/>
    <mergeCell ref="P105:Q105"/>
    <mergeCell ref="P106:Q106"/>
    <mergeCell ref="P107:Q107"/>
    <mergeCell ref="P108:Q108"/>
    <mergeCell ref="P109:Q109"/>
    <mergeCell ref="A144:Q144"/>
    <mergeCell ref="C121:F121"/>
    <mergeCell ref="B118:C118"/>
    <mergeCell ref="B119:C119"/>
    <mergeCell ref="B103:E103"/>
    <mergeCell ref="H103:I103"/>
    <mergeCell ref="B105:E105"/>
    <mergeCell ref="H104:I104"/>
    <mergeCell ref="B117:I117"/>
    <mergeCell ref="B137:E137"/>
    <mergeCell ref="B113:I113"/>
    <mergeCell ref="B126:I126"/>
    <mergeCell ref="B107:E107"/>
    <mergeCell ref="H107:I107"/>
    <mergeCell ref="B108:E108"/>
    <mergeCell ref="H108:I108"/>
    <mergeCell ref="B109:E109"/>
    <mergeCell ref="H109:I109"/>
    <mergeCell ref="B122:I122"/>
    <mergeCell ref="B128:C128"/>
    <mergeCell ref="H106:I106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7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57" t="s">
        <v>0</v>
      </c>
      <c r="N1" s="357" t="s">
        <v>0</v>
      </c>
      <c r="O1" s="358" t="s">
        <v>1</v>
      </c>
      <c r="P1" s="358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57" t="s">
        <v>2</v>
      </c>
      <c r="N2" s="357" t="s">
        <v>2</v>
      </c>
      <c r="O2" s="359" t="s">
        <v>3</v>
      </c>
      <c r="P2" s="359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57" t="s">
        <v>4</v>
      </c>
      <c r="N3" s="357" t="s">
        <v>4</v>
      </c>
      <c r="O3" s="360" t="s">
        <v>5</v>
      </c>
      <c r="P3" s="358"/>
    </row>
    <row r="4" spans="1:16" s="5" customFormat="1" ht="33" customHeight="1" thickBot="1">
      <c r="B4" s="6" t="s">
        <v>143</v>
      </c>
      <c r="G4" s="7"/>
    </row>
    <row r="5" spans="1:16" s="5" customFormat="1" ht="57.95" customHeight="1">
      <c r="B5" s="8" t="s">
        <v>7</v>
      </c>
      <c r="C5" s="8"/>
      <c r="D5" s="6"/>
      <c r="F5" s="9"/>
      <c r="G5" s="362" t="s">
        <v>144</v>
      </c>
      <c r="H5" s="363"/>
      <c r="I5" s="363"/>
      <c r="J5" s="363"/>
      <c r="K5" s="363"/>
      <c r="L5" s="364"/>
    </row>
    <row r="6" spans="1:16" s="10" customFormat="1" ht="57.95" customHeight="1">
      <c r="B6" s="11" t="s">
        <v>9</v>
      </c>
      <c r="C6" s="11"/>
      <c r="D6" s="12" t="s">
        <v>145</v>
      </c>
      <c r="E6" s="14"/>
      <c r="F6" s="11"/>
      <c r="G6" s="365"/>
      <c r="H6" s="366"/>
      <c r="I6" s="366"/>
      <c r="J6" s="366"/>
      <c r="K6" s="366"/>
      <c r="L6" s="367"/>
      <c r="M6" s="13"/>
      <c r="N6" s="13"/>
      <c r="O6" s="13"/>
      <c r="P6" s="13"/>
    </row>
    <row r="7" spans="1:16" s="10" customFormat="1" ht="57.95" customHeight="1">
      <c r="B7" s="11" t="s">
        <v>11</v>
      </c>
      <c r="C7" s="11"/>
      <c r="D7" s="12" t="s">
        <v>146</v>
      </c>
      <c r="E7" s="12"/>
      <c r="F7" s="11"/>
      <c r="G7" s="365"/>
      <c r="H7" s="366"/>
      <c r="I7" s="366"/>
      <c r="J7" s="366"/>
      <c r="K7" s="366"/>
      <c r="L7" s="367"/>
      <c r="M7" s="13"/>
      <c r="N7" s="13"/>
      <c r="O7" s="13"/>
      <c r="P7" s="13"/>
    </row>
    <row r="8" spans="1:16" s="10" customFormat="1" ht="57.95" customHeight="1" thickBot="1">
      <c r="B8" s="11" t="s">
        <v>13</v>
      </c>
      <c r="C8" s="11"/>
      <c r="D8" s="361" t="s">
        <v>147</v>
      </c>
      <c r="E8" s="361"/>
      <c r="F8" s="361"/>
      <c r="G8" s="368"/>
      <c r="H8" s="369"/>
      <c r="I8" s="369"/>
      <c r="J8" s="369"/>
      <c r="K8" s="369"/>
      <c r="L8" s="370"/>
      <c r="M8" s="13"/>
      <c r="N8" s="13"/>
      <c r="O8" s="13"/>
      <c r="P8" s="13"/>
    </row>
    <row r="9" spans="1:16" s="15" customFormat="1" ht="33">
      <c r="B9" s="16" t="s">
        <v>15</v>
      </c>
      <c r="C9" s="16"/>
      <c r="D9" s="137" t="s">
        <v>148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86" t="s">
        <v>17</v>
      </c>
      <c r="C10" s="286"/>
      <c r="D10" s="136" t="s">
        <v>149</v>
      </c>
      <c r="E10" s="136"/>
      <c r="F10" s="136"/>
      <c r="G10" s="287"/>
      <c r="H10" s="136"/>
      <c r="I10" s="185"/>
      <c r="J10" s="185" t="s">
        <v>19</v>
      </c>
      <c r="K10" s="185"/>
      <c r="L10" s="185" t="s">
        <v>150</v>
      </c>
      <c r="M10" s="289"/>
      <c r="N10" s="289"/>
      <c r="O10" s="289"/>
      <c r="P10" s="289"/>
    </row>
    <row r="11" spans="1:16" s="15" customFormat="1" ht="68.25" customHeight="1">
      <c r="B11" s="185" t="s">
        <v>21</v>
      </c>
      <c r="C11" s="185"/>
      <c r="D11" s="373">
        <v>44964</v>
      </c>
      <c r="E11" s="374"/>
      <c r="F11" s="374"/>
      <c r="G11" s="291"/>
      <c r="H11" s="290"/>
      <c r="I11" s="185"/>
      <c r="J11" s="185" t="s">
        <v>22</v>
      </c>
      <c r="K11" s="185"/>
      <c r="L11" s="371" t="s">
        <v>151</v>
      </c>
      <c r="M11" s="371"/>
      <c r="N11" s="371"/>
      <c r="O11" s="371"/>
      <c r="P11" s="371"/>
    </row>
    <row r="12" spans="1:16" s="15" customFormat="1" ht="33">
      <c r="B12" s="185" t="s">
        <v>24</v>
      </c>
      <c r="C12" s="185"/>
      <c r="D12" s="292"/>
      <c r="E12" s="185"/>
      <c r="F12" s="185"/>
      <c r="G12" s="293"/>
      <c r="H12" s="294"/>
      <c r="I12" s="185"/>
      <c r="J12" s="185" t="s">
        <v>25</v>
      </c>
      <c r="L12" s="185" t="s">
        <v>26</v>
      </c>
      <c r="M12" s="185"/>
      <c r="N12" s="294"/>
      <c r="O12" s="294"/>
      <c r="P12" s="289"/>
    </row>
    <row r="13" spans="1:16" s="15" customFormat="1" ht="33">
      <c r="B13" s="375"/>
      <c r="C13" s="375"/>
      <c r="D13" s="375"/>
      <c r="E13" s="375"/>
      <c r="F13" s="375"/>
      <c r="G13" s="293"/>
      <c r="H13" s="294"/>
      <c r="I13" s="185"/>
      <c r="J13" s="185" t="s">
        <v>27</v>
      </c>
      <c r="K13" s="185"/>
      <c r="L13" s="185" t="s">
        <v>152</v>
      </c>
      <c r="M13" s="294"/>
      <c r="N13" s="289"/>
      <c r="O13" s="289"/>
      <c r="P13" s="294"/>
    </row>
    <row r="14" spans="1:16" s="15" customFormat="1" ht="33">
      <c r="B14" s="185" t="s">
        <v>29</v>
      </c>
      <c r="C14" s="185"/>
      <c r="D14" s="185" t="s">
        <v>30</v>
      </c>
      <c r="E14" s="185"/>
      <c r="F14" s="185"/>
      <c r="G14" s="295"/>
      <c r="H14" s="185"/>
      <c r="I14" s="185"/>
      <c r="J14" s="185" t="s">
        <v>31</v>
      </c>
      <c r="K14" s="185"/>
      <c r="L14" s="289" t="s">
        <v>153</v>
      </c>
      <c r="M14" s="289"/>
      <c r="N14" s="289"/>
      <c r="O14" s="289"/>
      <c r="P14" s="289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38</v>
      </c>
      <c r="H17" s="109" t="s">
        <v>39</v>
      </c>
      <c r="I17" s="109" t="s">
        <v>40</v>
      </c>
      <c r="J17" s="109" t="s">
        <v>41</v>
      </c>
      <c r="K17" s="109" t="s">
        <v>42</v>
      </c>
      <c r="L17" s="109"/>
      <c r="M17" s="109"/>
      <c r="N17" s="109"/>
      <c r="O17" s="109"/>
      <c r="P17" s="110" t="s">
        <v>43</v>
      </c>
    </row>
    <row r="18" spans="2:16" s="111" customFormat="1" ht="80.25" hidden="1" customHeight="1">
      <c r="B18" s="112" t="s">
        <v>44</v>
      </c>
      <c r="C18" s="113"/>
      <c r="D18" s="114" t="s">
        <v>45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46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47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38</v>
      </c>
      <c r="H22" s="152" t="s">
        <v>39</v>
      </c>
      <c r="I22" s="152" t="s">
        <v>40</v>
      </c>
      <c r="J22" s="152" t="s">
        <v>41</v>
      </c>
      <c r="K22" s="152" t="s">
        <v>42</v>
      </c>
      <c r="L22" s="153"/>
      <c r="M22" s="153"/>
      <c r="N22" s="153"/>
      <c r="O22" s="153"/>
      <c r="P22" s="154" t="s">
        <v>43</v>
      </c>
    </row>
    <row r="23" spans="2:16" s="155" customFormat="1" ht="91.5" customHeight="1">
      <c r="B23" s="156" t="s">
        <v>44</v>
      </c>
      <c r="C23" s="157"/>
      <c r="D23" s="158" t="s">
        <v>49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46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47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38</v>
      </c>
      <c r="H27" s="116" t="s">
        <v>39</v>
      </c>
      <c r="I27" s="116" t="s">
        <v>40</v>
      </c>
      <c r="J27" s="116" t="s">
        <v>41</v>
      </c>
      <c r="K27" s="116" t="s">
        <v>42</v>
      </c>
      <c r="L27" s="116"/>
      <c r="M27" s="116"/>
      <c r="N27" s="116"/>
      <c r="O27" s="116"/>
      <c r="P27" s="117" t="s">
        <v>43</v>
      </c>
    </row>
    <row r="28" spans="2:16" s="111" customFormat="1" ht="111.75" hidden="1" customHeight="1">
      <c r="B28" s="112" t="s">
        <v>44</v>
      </c>
      <c r="C28" s="113"/>
      <c r="D28" s="441" t="s">
        <v>50</v>
      </c>
      <c r="E28" s="441"/>
      <c r="F28" s="44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46</v>
      </c>
      <c r="C29" s="113"/>
      <c r="D29" s="441" t="str">
        <f>+D28</f>
        <v>WASHED BURGUNDY</v>
      </c>
      <c r="E29" s="441"/>
      <c r="F29" s="44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47</v>
      </c>
      <c r="C30" s="132"/>
      <c r="D30" s="442" t="str">
        <f>+D29</f>
        <v>WASHED BURGUNDY</v>
      </c>
      <c r="E30" s="442"/>
      <c r="F30" s="44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38</v>
      </c>
      <c r="H32" s="131" t="s">
        <v>39</v>
      </c>
      <c r="I32" s="131" t="s">
        <v>40</v>
      </c>
      <c r="J32" s="131" t="s">
        <v>41</v>
      </c>
      <c r="K32" s="131" t="s">
        <v>42</v>
      </c>
      <c r="L32" s="131"/>
      <c r="M32" s="131"/>
      <c r="N32" s="131"/>
      <c r="O32" s="131"/>
      <c r="P32" s="110" t="s">
        <v>43</v>
      </c>
    </row>
    <row r="33" spans="1:16" s="111" customFormat="1" ht="74.25" hidden="1" customHeight="1">
      <c r="B33" s="112" t="s">
        <v>44</v>
      </c>
      <c r="C33" s="113"/>
      <c r="D33" s="114" t="s">
        <v>51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46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47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38</v>
      </c>
      <c r="H37" s="109" t="s">
        <v>39</v>
      </c>
      <c r="I37" s="109" t="s">
        <v>40</v>
      </c>
      <c r="J37" s="109" t="s">
        <v>41</v>
      </c>
      <c r="K37" s="109" t="s">
        <v>42</v>
      </c>
      <c r="L37" s="109"/>
      <c r="M37" s="109"/>
      <c r="N37" s="109"/>
      <c r="O37" s="109"/>
      <c r="P37" s="110" t="s">
        <v>43</v>
      </c>
    </row>
    <row r="38" spans="1:16" s="111" customFormat="1" ht="74.25" hidden="1" customHeight="1">
      <c r="B38" s="112" t="s">
        <v>44</v>
      </c>
      <c r="C38" s="113"/>
      <c r="D38" s="114" t="s">
        <v>154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46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47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53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43" t="s">
        <v>155</v>
      </c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</row>
    <row r="44" spans="1:16" s="4" customFormat="1" ht="59.1" customHeight="1" thickBot="1">
      <c r="B44" s="87" t="s">
        <v>54</v>
      </c>
      <c r="C44" s="2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</row>
    <row r="45" spans="1:16" s="25" customFormat="1" ht="120.75" thickBot="1">
      <c r="A45" s="445" t="s">
        <v>55</v>
      </c>
      <c r="B45" s="446"/>
      <c r="C45" s="446"/>
      <c r="D45" s="81" t="s">
        <v>56</v>
      </c>
      <c r="E45" s="82" t="s">
        <v>57</v>
      </c>
      <c r="F45" s="81" t="s">
        <v>58</v>
      </c>
      <c r="G45" s="83" t="s">
        <v>59</v>
      </c>
      <c r="H45" s="83" t="s">
        <v>60</v>
      </c>
      <c r="I45" s="83" t="s">
        <v>61</v>
      </c>
      <c r="J45" s="83" t="s">
        <v>156</v>
      </c>
      <c r="K45" s="83" t="s">
        <v>157</v>
      </c>
      <c r="L45" s="83" t="s">
        <v>65</v>
      </c>
      <c r="M45" s="447" t="s">
        <v>66</v>
      </c>
      <c r="N45" s="448"/>
      <c r="O45" s="448"/>
      <c r="P45" s="449"/>
    </row>
    <row r="46" spans="1:16" s="34" customFormat="1" ht="45.75" hidden="1" customHeight="1">
      <c r="A46" s="438" t="str">
        <f>D18</f>
        <v>BLACK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</row>
    <row r="47" spans="1:16" s="128" customFormat="1" ht="120" hidden="1" customHeight="1">
      <c r="A47" s="129">
        <v>1</v>
      </c>
      <c r="B47" s="343" t="str">
        <f>$L$11</f>
        <v>100% DRY COTTON FLEECE 410GSM</v>
      </c>
      <c r="C47" s="343"/>
      <c r="D47" s="195" t="s">
        <v>67</v>
      </c>
      <c r="E47" s="195" t="str">
        <f>A46</f>
        <v>BLACK</v>
      </c>
      <c r="F47" s="129" t="s">
        <v>39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300"/>
      <c r="M47" s="435"/>
      <c r="N47" s="436"/>
      <c r="O47" s="436"/>
      <c r="P47" s="437"/>
    </row>
    <row r="48" spans="1:16" s="128" customFormat="1" ht="89.25" hidden="1" customHeight="1">
      <c r="A48" s="129">
        <v>2</v>
      </c>
      <c r="B48" s="343" t="s">
        <v>73</v>
      </c>
      <c r="C48" s="343"/>
      <c r="D48" s="195" t="s">
        <v>74</v>
      </c>
      <c r="E48" s="195" t="str">
        <f>E47</f>
        <v>BLACK</v>
      </c>
      <c r="F48" s="129" t="s">
        <v>39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300"/>
      <c r="M48" s="435"/>
      <c r="N48" s="436"/>
      <c r="O48" s="436"/>
      <c r="P48" s="437"/>
    </row>
    <row r="49" spans="1:16" s="128" customFormat="1" ht="129" hidden="1" customHeight="1">
      <c r="A49" s="129">
        <v>3</v>
      </c>
      <c r="B49" s="381" t="s">
        <v>76</v>
      </c>
      <c r="C49" s="381"/>
      <c r="D49" s="195" t="s">
        <v>71</v>
      </c>
      <c r="E49" s="195" t="str">
        <f>E48</f>
        <v>BLACK</v>
      </c>
      <c r="F49" s="129" t="s">
        <v>39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300"/>
      <c r="M49" s="435"/>
      <c r="N49" s="436"/>
      <c r="O49" s="436"/>
      <c r="P49" s="437"/>
    </row>
    <row r="50" spans="1:16" s="34" customFormat="1" ht="51.75" customHeight="1">
      <c r="A50" s="432" t="str">
        <f>D23</f>
        <v>GREY HEATHER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4"/>
    </row>
    <row r="51" spans="1:16" s="128" customFormat="1" ht="186.75" customHeight="1">
      <c r="A51" s="129">
        <v>1</v>
      </c>
      <c r="B51" s="343" t="str">
        <f>$L$11</f>
        <v>100% DRY COTTON FLEECE 410GSM</v>
      </c>
      <c r="C51" s="343"/>
      <c r="D51" s="195" t="s">
        <v>67</v>
      </c>
      <c r="E51" s="195" t="str">
        <f>A50</f>
        <v>GREY HEATHER</v>
      </c>
      <c r="F51" s="129" t="s">
        <v>39</v>
      </c>
      <c r="G51" s="196">
        <f>$P$25</f>
        <v>769</v>
      </c>
      <c r="H51" s="301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302">
        <f>SUBTOTAL(9,I51:K51)</f>
        <v>483.06452999999999</v>
      </c>
      <c r="M51" s="435" t="s">
        <v>158</v>
      </c>
      <c r="N51" s="436"/>
      <c r="O51" s="436"/>
      <c r="P51" s="437"/>
    </row>
    <row r="52" spans="1:16" s="128" customFormat="1" ht="186.75" customHeight="1">
      <c r="A52" s="129">
        <v>2</v>
      </c>
      <c r="B52" s="343" t="s">
        <v>73</v>
      </c>
      <c r="C52" s="343"/>
      <c r="D52" s="195" t="s">
        <v>74</v>
      </c>
      <c r="E52" s="195" t="str">
        <f>E51</f>
        <v>GREY HEATHER</v>
      </c>
      <c r="F52" s="129" t="s">
        <v>39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300">
        <f t="shared" ref="L52:L53" si="10">SUBTOTAL(9,I52:K52)</f>
        <v>201.42861500000001</v>
      </c>
      <c r="M52" s="435" t="s">
        <v>159</v>
      </c>
      <c r="N52" s="436"/>
      <c r="O52" s="436"/>
      <c r="P52" s="437"/>
    </row>
    <row r="53" spans="1:16" s="128" customFormat="1" ht="186.75" customHeight="1">
      <c r="A53" s="129">
        <v>3</v>
      </c>
      <c r="B53" s="381" t="s">
        <v>76</v>
      </c>
      <c r="C53" s="381"/>
      <c r="D53" s="195" t="s">
        <v>71</v>
      </c>
      <c r="E53" s="195" t="str">
        <f>E52</f>
        <v>GREY HEATHER</v>
      </c>
      <c r="F53" s="129" t="s">
        <v>39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300">
        <f t="shared" si="10"/>
        <v>12.731095</v>
      </c>
      <c r="M53" s="435" t="s">
        <v>160</v>
      </c>
      <c r="N53" s="436"/>
      <c r="O53" s="436"/>
      <c r="P53" s="437"/>
    </row>
    <row r="54" spans="1:16" s="34" customFormat="1" ht="51.75" hidden="1" customHeight="1">
      <c r="A54" s="432" t="str">
        <f>D28</f>
        <v>WASHED BURGUNDY</v>
      </c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4"/>
    </row>
    <row r="55" spans="1:16" s="128" customFormat="1" ht="96.75" hidden="1" customHeight="1">
      <c r="A55" s="129">
        <v>1</v>
      </c>
      <c r="B55" s="343" t="str">
        <f>$L$11</f>
        <v>100% DRY COTTON FLEECE 410GSM</v>
      </c>
      <c r="C55" s="343"/>
      <c r="D55" s="195" t="s">
        <v>67</v>
      </c>
      <c r="E55" s="195" t="str">
        <f>A54</f>
        <v>WASHED BURGUNDY</v>
      </c>
      <c r="F55" s="129" t="s">
        <v>39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300"/>
      <c r="M55" s="435"/>
      <c r="N55" s="436"/>
      <c r="O55" s="436"/>
      <c r="P55" s="437"/>
    </row>
    <row r="56" spans="1:16" s="128" customFormat="1" ht="70.5" hidden="1" customHeight="1">
      <c r="A56" s="129">
        <v>2</v>
      </c>
      <c r="B56" s="343" t="s">
        <v>73</v>
      </c>
      <c r="C56" s="343"/>
      <c r="D56" s="195" t="s">
        <v>74</v>
      </c>
      <c r="E56" s="195" t="str">
        <f>E55</f>
        <v>WASHED BURGUNDY</v>
      </c>
      <c r="F56" s="129" t="s">
        <v>39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300"/>
      <c r="M56" s="435"/>
      <c r="N56" s="436"/>
      <c r="O56" s="436"/>
      <c r="P56" s="437"/>
    </row>
    <row r="57" spans="1:16" s="128" customFormat="1" ht="125.25" hidden="1" customHeight="1">
      <c r="A57" s="129">
        <v>3</v>
      </c>
      <c r="B57" s="381" t="s">
        <v>76</v>
      </c>
      <c r="C57" s="381"/>
      <c r="D57" s="195" t="s">
        <v>71</v>
      </c>
      <c r="E57" s="195" t="str">
        <f>E56</f>
        <v>WASHED BURGUNDY</v>
      </c>
      <c r="F57" s="129" t="s">
        <v>39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300"/>
      <c r="M57" s="435"/>
      <c r="N57" s="436"/>
      <c r="O57" s="436"/>
      <c r="P57" s="437"/>
    </row>
    <row r="58" spans="1:16" s="34" customFormat="1" ht="51.75" hidden="1" customHeight="1">
      <c r="A58" s="432" t="str">
        <f>D33</f>
        <v>LIME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4"/>
    </row>
    <row r="59" spans="1:16" s="128" customFormat="1" ht="96.75" hidden="1" customHeight="1">
      <c r="A59" s="129">
        <v>1</v>
      </c>
      <c r="B59" s="343" t="str">
        <f>$L$11</f>
        <v>100% DRY COTTON FLEECE 410GSM</v>
      </c>
      <c r="C59" s="343"/>
      <c r="D59" s="195" t="s">
        <v>67</v>
      </c>
      <c r="E59" s="195" t="str">
        <f>A58</f>
        <v>LIME</v>
      </c>
      <c r="F59" s="129" t="s">
        <v>39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300"/>
      <c r="M59" s="435"/>
      <c r="N59" s="436"/>
      <c r="O59" s="436"/>
      <c r="P59" s="437"/>
    </row>
    <row r="60" spans="1:16" s="128" customFormat="1" ht="70.5" hidden="1" customHeight="1">
      <c r="A60" s="129">
        <v>2</v>
      </c>
      <c r="B60" s="343" t="s">
        <v>73</v>
      </c>
      <c r="C60" s="343"/>
      <c r="D60" s="195" t="s">
        <v>74</v>
      </c>
      <c r="E60" s="195" t="str">
        <f>E59</f>
        <v>LIME</v>
      </c>
      <c r="F60" s="129" t="s">
        <v>39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300"/>
      <c r="M60" s="435"/>
      <c r="N60" s="436"/>
      <c r="O60" s="436"/>
      <c r="P60" s="437"/>
    </row>
    <row r="61" spans="1:16" s="128" customFormat="1" ht="125.25" hidden="1" customHeight="1">
      <c r="A61" s="129">
        <v>3</v>
      </c>
      <c r="B61" s="381" t="s">
        <v>76</v>
      </c>
      <c r="C61" s="381"/>
      <c r="D61" s="195" t="s">
        <v>71</v>
      </c>
      <c r="E61" s="195" t="str">
        <f>E60</f>
        <v>LIME</v>
      </c>
      <c r="F61" s="129" t="s">
        <v>39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300"/>
      <c r="M61" s="435"/>
      <c r="N61" s="436"/>
      <c r="O61" s="436"/>
      <c r="P61" s="437"/>
    </row>
    <row r="62" spans="1:16" s="34" customFormat="1" ht="21.75" customHeight="1">
      <c r="A62" s="432"/>
      <c r="B62" s="433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4"/>
    </row>
    <row r="63" spans="1:16" s="26" customFormat="1" ht="33.75" thickBot="1">
      <c r="B63" s="87" t="s">
        <v>82</v>
      </c>
      <c r="C63" s="27"/>
      <c r="D63" s="27"/>
      <c r="E63" s="27"/>
      <c r="G63" s="28"/>
      <c r="P63" s="29"/>
    </row>
    <row r="64" spans="1:16" s="40" customFormat="1" ht="96">
      <c r="A64" s="382" t="s">
        <v>83</v>
      </c>
      <c r="B64" s="383"/>
      <c r="C64" s="383"/>
      <c r="D64" s="383"/>
      <c r="E64" s="384"/>
      <c r="F64" s="84" t="s">
        <v>84</v>
      </c>
      <c r="G64" s="84" t="s">
        <v>85</v>
      </c>
      <c r="H64" s="385" t="s">
        <v>86</v>
      </c>
      <c r="I64" s="386"/>
      <c r="J64" s="85" t="s">
        <v>58</v>
      </c>
      <c r="K64" s="84" t="s">
        <v>87</v>
      </c>
      <c r="L64" s="84" t="s">
        <v>88</v>
      </c>
      <c r="M64" s="86" t="s">
        <v>89</v>
      </c>
      <c r="N64" s="86" t="s">
        <v>90</v>
      </c>
      <c r="O64" s="86" t="s">
        <v>91</v>
      </c>
      <c r="P64" s="86" t="s">
        <v>92</v>
      </c>
    </row>
    <row r="65" spans="1:16" s="15" customFormat="1" ht="57.75" hidden="1" customHeight="1">
      <c r="A65" s="192">
        <v>1</v>
      </c>
      <c r="B65" s="355" t="s">
        <v>161</v>
      </c>
      <c r="C65" s="355"/>
      <c r="D65" s="355"/>
      <c r="E65" s="355"/>
      <c r="F65" s="182" t="str">
        <f>H65</f>
        <v>BLACK</v>
      </c>
      <c r="G65" s="303"/>
      <c r="H65" s="419" t="str">
        <f>$D$18</f>
        <v>BLACK</v>
      </c>
      <c r="I65" s="328" t="str">
        <f t="shared" ref="I65:I88" si="15">$E$47</f>
        <v>BLACK</v>
      </c>
      <c r="J65" s="186" t="s">
        <v>94</v>
      </c>
      <c r="K65" s="186">
        <f>$P$20</f>
        <v>0</v>
      </c>
      <c r="L65" s="296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304"/>
    </row>
    <row r="66" spans="1:16" s="15" customFormat="1" ht="84" customHeight="1">
      <c r="A66" s="192">
        <v>1</v>
      </c>
      <c r="B66" s="355" t="s">
        <v>161</v>
      </c>
      <c r="C66" s="355"/>
      <c r="D66" s="355"/>
      <c r="E66" s="355"/>
      <c r="F66" s="182" t="str">
        <f t="shared" ref="F66:F68" si="18">H66</f>
        <v>GREY HEATHER</v>
      </c>
      <c r="G66" s="303" t="s">
        <v>162</v>
      </c>
      <c r="H66" s="419" t="str">
        <f>$D$23</f>
        <v>GREY HEATHER</v>
      </c>
      <c r="I66" s="328" t="str">
        <f t="shared" si="15"/>
        <v>BLACK</v>
      </c>
      <c r="J66" s="186" t="s">
        <v>94</v>
      </c>
      <c r="K66" s="186">
        <f>$P$25</f>
        <v>769</v>
      </c>
      <c r="L66" s="296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304"/>
    </row>
    <row r="67" spans="1:16" s="15" customFormat="1" ht="57.75" hidden="1" customHeight="1">
      <c r="A67" s="192">
        <v>1</v>
      </c>
      <c r="B67" s="355" t="s">
        <v>161</v>
      </c>
      <c r="C67" s="355"/>
      <c r="D67" s="355"/>
      <c r="E67" s="355"/>
      <c r="F67" s="182" t="str">
        <f t="shared" si="18"/>
        <v>WASHED BURGUNDY</v>
      </c>
      <c r="G67" s="303"/>
      <c r="H67" s="419" t="str">
        <f>$D$28</f>
        <v>WASHED BURGUNDY</v>
      </c>
      <c r="I67" s="328" t="str">
        <f t="shared" si="15"/>
        <v>BLACK</v>
      </c>
      <c r="J67" s="186" t="s">
        <v>94</v>
      </c>
      <c r="K67" s="186">
        <f>$P$30</f>
        <v>0</v>
      </c>
      <c r="L67" s="296">
        <f>195/5000</f>
        <v>3.9E-2</v>
      </c>
      <c r="M67" s="193">
        <f t="shared" si="16"/>
        <v>0</v>
      </c>
      <c r="N67" s="193"/>
      <c r="O67" s="189">
        <f t="shared" si="17"/>
        <v>0</v>
      </c>
      <c r="P67" s="304"/>
    </row>
    <row r="68" spans="1:16" s="15" customFormat="1" ht="57.75" hidden="1" customHeight="1">
      <c r="A68" s="192">
        <v>1</v>
      </c>
      <c r="B68" s="355" t="s">
        <v>161</v>
      </c>
      <c r="C68" s="355"/>
      <c r="D68" s="355"/>
      <c r="E68" s="355"/>
      <c r="F68" s="182" t="str">
        <f t="shared" si="18"/>
        <v>LIME</v>
      </c>
      <c r="G68" s="303"/>
      <c r="H68" s="419" t="str">
        <f>$D$33</f>
        <v>LIME</v>
      </c>
      <c r="I68" s="328" t="str">
        <f t="shared" si="15"/>
        <v>BLACK</v>
      </c>
      <c r="J68" s="186" t="s">
        <v>94</v>
      </c>
      <c r="K68" s="186">
        <f>$P$35</f>
        <v>0</v>
      </c>
      <c r="L68" s="296">
        <f>195/5000</f>
        <v>3.9E-2</v>
      </c>
      <c r="M68" s="193">
        <f t="shared" si="16"/>
        <v>0</v>
      </c>
      <c r="N68" s="193"/>
      <c r="O68" s="189">
        <f t="shared" si="17"/>
        <v>0</v>
      </c>
      <c r="P68" s="304"/>
    </row>
    <row r="69" spans="1:16" s="15" customFormat="1" ht="57.75" hidden="1" customHeight="1">
      <c r="A69" s="192">
        <v>2</v>
      </c>
      <c r="B69" s="355" t="s">
        <v>163</v>
      </c>
      <c r="C69" s="355"/>
      <c r="D69" s="355"/>
      <c r="E69" s="355"/>
      <c r="F69" s="420" t="s">
        <v>45</v>
      </c>
      <c r="G69" s="423" t="s">
        <v>164</v>
      </c>
      <c r="H69" s="430" t="str">
        <f t="shared" ref="H69" si="19">$D$18</f>
        <v>BLACK</v>
      </c>
      <c r="I69" s="431" t="str">
        <f t="shared" si="15"/>
        <v>BLACK</v>
      </c>
      <c r="J69" s="186" t="s">
        <v>94</v>
      </c>
      <c r="K69" s="186">
        <f t="shared" ref="K69" si="20">$P$20</f>
        <v>0</v>
      </c>
      <c r="L69" s="305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304"/>
    </row>
    <row r="70" spans="1:16" s="15" customFormat="1" ht="84" customHeight="1">
      <c r="A70" s="192">
        <v>2</v>
      </c>
      <c r="B70" s="355" t="s">
        <v>163</v>
      </c>
      <c r="C70" s="355"/>
      <c r="D70" s="355"/>
      <c r="E70" s="355"/>
      <c r="F70" s="428" t="s">
        <v>45</v>
      </c>
      <c r="G70" s="429" t="s">
        <v>164</v>
      </c>
      <c r="H70" s="329" t="str">
        <f t="shared" ref="H70" si="21">$D$23</f>
        <v>GREY HEATHER</v>
      </c>
      <c r="I70" s="329" t="str">
        <f t="shared" si="15"/>
        <v>BLACK</v>
      </c>
      <c r="J70" s="186" t="s">
        <v>94</v>
      </c>
      <c r="K70" s="186">
        <f t="shared" ref="K70" si="22">$P$25</f>
        <v>769</v>
      </c>
      <c r="L70" s="305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304"/>
    </row>
    <row r="71" spans="1:16" s="15" customFormat="1" ht="57.75" hidden="1" customHeight="1">
      <c r="A71" s="192">
        <v>2</v>
      </c>
      <c r="B71" s="355" t="s">
        <v>163</v>
      </c>
      <c r="C71" s="355"/>
      <c r="D71" s="355"/>
      <c r="E71" s="355"/>
      <c r="F71" s="421" t="s">
        <v>45</v>
      </c>
      <c r="G71" s="424" t="s">
        <v>164</v>
      </c>
      <c r="H71" s="426" t="str">
        <f t="shared" ref="H71" si="23">$D$28</f>
        <v>WASHED BURGUNDY</v>
      </c>
      <c r="I71" s="427" t="str">
        <f t="shared" si="15"/>
        <v>BLACK</v>
      </c>
      <c r="J71" s="186" t="s">
        <v>94</v>
      </c>
      <c r="K71" s="186">
        <f t="shared" ref="K71" si="24">$P$30</f>
        <v>0</v>
      </c>
      <c r="L71" s="305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304"/>
    </row>
    <row r="72" spans="1:16" s="15" customFormat="1" ht="57.75" hidden="1" customHeight="1">
      <c r="A72" s="192">
        <v>2</v>
      </c>
      <c r="B72" s="355" t="s">
        <v>163</v>
      </c>
      <c r="C72" s="355"/>
      <c r="D72" s="355"/>
      <c r="E72" s="355"/>
      <c r="F72" s="422" t="s">
        <v>45</v>
      </c>
      <c r="G72" s="425" t="s">
        <v>164</v>
      </c>
      <c r="H72" s="419" t="str">
        <f t="shared" ref="H72" si="25">$D$33</f>
        <v>LIME</v>
      </c>
      <c r="I72" s="328" t="str">
        <f t="shared" si="15"/>
        <v>BLACK</v>
      </c>
      <c r="J72" s="186" t="s">
        <v>94</v>
      </c>
      <c r="K72" s="186">
        <f t="shared" ref="K72" si="26">$P$35</f>
        <v>0</v>
      </c>
      <c r="L72" s="305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304"/>
    </row>
    <row r="73" spans="1:16" s="15" customFormat="1" ht="57.75" hidden="1" customHeight="1">
      <c r="A73" s="192">
        <v>3</v>
      </c>
      <c r="B73" s="354" t="s">
        <v>165</v>
      </c>
      <c r="C73" s="355"/>
      <c r="D73" s="355"/>
      <c r="E73" s="355"/>
      <c r="F73" s="420" t="s">
        <v>166</v>
      </c>
      <c r="G73" s="423" t="s">
        <v>167</v>
      </c>
      <c r="H73" s="430" t="str">
        <f t="shared" ref="H73" si="27">$D$18</f>
        <v>BLACK</v>
      </c>
      <c r="I73" s="431" t="str">
        <f t="shared" si="15"/>
        <v>BLACK</v>
      </c>
      <c r="J73" s="186" t="s">
        <v>96</v>
      </c>
      <c r="K73" s="186">
        <f t="shared" ref="K73" si="28">$P$20</f>
        <v>0</v>
      </c>
      <c r="L73" s="186">
        <v>1</v>
      </c>
      <c r="M73" s="186">
        <f t="shared" ref="M73:M84" si="29">L73*K73</f>
        <v>0</v>
      </c>
      <c r="N73" s="193"/>
      <c r="O73" s="189">
        <f t="shared" si="17"/>
        <v>0</v>
      </c>
      <c r="P73" s="304"/>
    </row>
    <row r="74" spans="1:16" s="15" customFormat="1" ht="84" customHeight="1">
      <c r="A74" s="192">
        <v>3</v>
      </c>
      <c r="B74" s="354" t="s">
        <v>165</v>
      </c>
      <c r="C74" s="355"/>
      <c r="D74" s="355"/>
      <c r="E74" s="355"/>
      <c r="F74" s="428"/>
      <c r="G74" s="429"/>
      <c r="H74" s="329" t="str">
        <f t="shared" ref="H74" si="30">$D$23</f>
        <v>GREY HEATHER</v>
      </c>
      <c r="I74" s="329" t="str">
        <f t="shared" si="15"/>
        <v>BLACK</v>
      </c>
      <c r="J74" s="186" t="s">
        <v>96</v>
      </c>
      <c r="K74" s="186">
        <f t="shared" ref="K74" si="31">$P$25</f>
        <v>769</v>
      </c>
      <c r="L74" s="186">
        <v>1</v>
      </c>
      <c r="M74" s="186">
        <f t="shared" si="29"/>
        <v>769</v>
      </c>
      <c r="N74" s="193"/>
      <c r="O74" s="189">
        <f t="shared" si="17"/>
        <v>769</v>
      </c>
      <c r="P74" s="304"/>
    </row>
    <row r="75" spans="1:16" s="15" customFormat="1" ht="57.75" hidden="1" customHeight="1">
      <c r="A75" s="192">
        <v>3</v>
      </c>
      <c r="B75" s="354" t="s">
        <v>165</v>
      </c>
      <c r="C75" s="355"/>
      <c r="D75" s="355"/>
      <c r="E75" s="355"/>
      <c r="F75" s="421"/>
      <c r="G75" s="424"/>
      <c r="H75" s="426" t="str">
        <f t="shared" ref="H75" si="32">$D$28</f>
        <v>WASHED BURGUNDY</v>
      </c>
      <c r="I75" s="427" t="str">
        <f t="shared" si="15"/>
        <v>BLACK</v>
      </c>
      <c r="J75" s="186" t="s">
        <v>96</v>
      </c>
      <c r="K75" s="186">
        <f t="shared" ref="K75" si="33">$P$30</f>
        <v>0</v>
      </c>
      <c r="L75" s="186">
        <v>1</v>
      </c>
      <c r="M75" s="186">
        <f t="shared" si="29"/>
        <v>0</v>
      </c>
      <c r="N75" s="193"/>
      <c r="O75" s="189">
        <f t="shared" si="17"/>
        <v>0</v>
      </c>
      <c r="P75" s="304"/>
    </row>
    <row r="76" spans="1:16" s="15" customFormat="1" ht="57.75" hidden="1" customHeight="1">
      <c r="A76" s="192">
        <v>3</v>
      </c>
      <c r="B76" s="354" t="s">
        <v>165</v>
      </c>
      <c r="C76" s="355"/>
      <c r="D76" s="355"/>
      <c r="E76" s="355"/>
      <c r="F76" s="422"/>
      <c r="G76" s="425"/>
      <c r="H76" s="419" t="str">
        <f t="shared" ref="H76" si="34">$D$33</f>
        <v>LIME</v>
      </c>
      <c r="I76" s="328" t="str">
        <f t="shared" si="15"/>
        <v>BLACK</v>
      </c>
      <c r="J76" s="186" t="s">
        <v>96</v>
      </c>
      <c r="K76" s="186">
        <f t="shared" ref="K76" si="35">$P$35</f>
        <v>0</v>
      </c>
      <c r="L76" s="186">
        <v>1</v>
      </c>
      <c r="M76" s="186">
        <f t="shared" si="29"/>
        <v>0</v>
      </c>
      <c r="N76" s="193"/>
      <c r="O76" s="189">
        <f t="shared" si="17"/>
        <v>0</v>
      </c>
      <c r="P76" s="304"/>
    </row>
    <row r="77" spans="1:16" s="15" customFormat="1" ht="57.75" hidden="1" customHeight="1">
      <c r="A77" s="192">
        <v>4</v>
      </c>
      <c r="B77" s="354" t="s">
        <v>168</v>
      </c>
      <c r="C77" s="355"/>
      <c r="D77" s="355"/>
      <c r="E77" s="355"/>
      <c r="F77" s="420" t="s">
        <v>166</v>
      </c>
      <c r="G77" s="423" t="s">
        <v>169</v>
      </c>
      <c r="H77" s="430" t="str">
        <f t="shared" ref="H77" si="36">$D$18</f>
        <v>BLACK</v>
      </c>
      <c r="I77" s="431" t="str">
        <f t="shared" si="15"/>
        <v>BLACK</v>
      </c>
      <c r="J77" s="186" t="s">
        <v>96</v>
      </c>
      <c r="K77" s="186">
        <f t="shared" ref="K77" si="37">$P$20</f>
        <v>0</v>
      </c>
      <c r="L77" s="186">
        <v>1</v>
      </c>
      <c r="M77" s="186">
        <f t="shared" si="29"/>
        <v>0</v>
      </c>
      <c r="N77" s="193"/>
      <c r="O77" s="189">
        <f t="shared" si="17"/>
        <v>0</v>
      </c>
      <c r="P77" s="304"/>
    </row>
    <row r="78" spans="1:16" s="15" customFormat="1" ht="84" customHeight="1">
      <c r="A78" s="192">
        <v>4</v>
      </c>
      <c r="B78" s="354" t="s">
        <v>168</v>
      </c>
      <c r="C78" s="355"/>
      <c r="D78" s="355"/>
      <c r="E78" s="355"/>
      <c r="F78" s="428"/>
      <c r="G78" s="429"/>
      <c r="H78" s="329" t="str">
        <f t="shared" ref="H78" si="38">$D$23</f>
        <v>GREY HEATHER</v>
      </c>
      <c r="I78" s="329" t="str">
        <f t="shared" si="15"/>
        <v>BLACK</v>
      </c>
      <c r="J78" s="186" t="s">
        <v>96</v>
      </c>
      <c r="K78" s="186">
        <f t="shared" ref="K78" si="39">$P$25</f>
        <v>769</v>
      </c>
      <c r="L78" s="186">
        <v>1</v>
      </c>
      <c r="M78" s="186">
        <f t="shared" si="29"/>
        <v>769</v>
      </c>
      <c r="N78" s="193"/>
      <c r="O78" s="189">
        <f t="shared" si="17"/>
        <v>769</v>
      </c>
      <c r="P78" s="304"/>
    </row>
    <row r="79" spans="1:16" s="15" customFormat="1" ht="57.75" hidden="1" customHeight="1">
      <c r="A79" s="192">
        <v>4</v>
      </c>
      <c r="B79" s="354" t="s">
        <v>168</v>
      </c>
      <c r="C79" s="355"/>
      <c r="D79" s="355"/>
      <c r="E79" s="355"/>
      <c r="F79" s="421"/>
      <c r="G79" s="424"/>
      <c r="H79" s="426" t="str">
        <f t="shared" ref="H79" si="40">$D$28</f>
        <v>WASHED BURGUNDY</v>
      </c>
      <c r="I79" s="427" t="str">
        <f t="shared" si="15"/>
        <v>BLACK</v>
      </c>
      <c r="J79" s="186" t="s">
        <v>96</v>
      </c>
      <c r="K79" s="186">
        <f t="shared" ref="K79" si="41">$P$30</f>
        <v>0</v>
      </c>
      <c r="L79" s="186">
        <v>1</v>
      </c>
      <c r="M79" s="186">
        <f t="shared" si="29"/>
        <v>0</v>
      </c>
      <c r="N79" s="193"/>
      <c r="O79" s="189">
        <f t="shared" si="17"/>
        <v>0</v>
      </c>
      <c r="P79" s="304"/>
    </row>
    <row r="80" spans="1:16" s="15" customFormat="1" ht="57.75" hidden="1" customHeight="1">
      <c r="A80" s="192">
        <v>4</v>
      </c>
      <c r="B80" s="354" t="s">
        <v>168</v>
      </c>
      <c r="C80" s="355"/>
      <c r="D80" s="355"/>
      <c r="E80" s="355"/>
      <c r="F80" s="422"/>
      <c r="G80" s="425"/>
      <c r="H80" s="419" t="str">
        <f t="shared" ref="H80" si="42">$D$33</f>
        <v>LIME</v>
      </c>
      <c r="I80" s="328" t="str">
        <f t="shared" si="15"/>
        <v>BLACK</v>
      </c>
      <c r="J80" s="186" t="s">
        <v>96</v>
      </c>
      <c r="K80" s="186">
        <f t="shared" ref="K80" si="43">$P$35</f>
        <v>0</v>
      </c>
      <c r="L80" s="186">
        <v>1</v>
      </c>
      <c r="M80" s="186">
        <f t="shared" si="29"/>
        <v>0</v>
      </c>
      <c r="N80" s="193"/>
      <c r="O80" s="189">
        <f t="shared" si="17"/>
        <v>0</v>
      </c>
      <c r="P80" s="304"/>
    </row>
    <row r="81" spans="1:16" s="15" customFormat="1" ht="57.75" hidden="1" customHeight="1">
      <c r="A81" s="192">
        <v>5</v>
      </c>
      <c r="B81" s="354" t="s">
        <v>97</v>
      </c>
      <c r="C81" s="355"/>
      <c r="D81" s="355"/>
      <c r="E81" s="355"/>
      <c r="F81" s="420" t="s">
        <v>102</v>
      </c>
      <c r="G81" s="423"/>
      <c r="H81" s="430" t="str">
        <f t="shared" ref="H81" si="44">$D$18</f>
        <v>BLACK</v>
      </c>
      <c r="I81" s="431" t="str">
        <f t="shared" si="15"/>
        <v>BLACK</v>
      </c>
      <c r="J81" s="186" t="s">
        <v>96</v>
      </c>
      <c r="K81" s="186">
        <f t="shared" ref="K81" si="45">$P$20</f>
        <v>0</v>
      </c>
      <c r="L81" s="186">
        <v>1</v>
      </c>
      <c r="M81" s="186">
        <f t="shared" si="29"/>
        <v>0</v>
      </c>
      <c r="N81" s="193"/>
      <c r="O81" s="189">
        <f t="shared" si="17"/>
        <v>0</v>
      </c>
      <c r="P81" s="304"/>
    </row>
    <row r="82" spans="1:16" s="15" customFormat="1" ht="84" customHeight="1">
      <c r="A82" s="192">
        <v>5</v>
      </c>
      <c r="B82" s="354" t="s">
        <v>97</v>
      </c>
      <c r="C82" s="355"/>
      <c r="D82" s="355"/>
      <c r="E82" s="355"/>
      <c r="F82" s="428"/>
      <c r="G82" s="429"/>
      <c r="H82" s="329" t="str">
        <f t="shared" ref="H82" si="46">$D$23</f>
        <v>GREY HEATHER</v>
      </c>
      <c r="I82" s="329" t="str">
        <f t="shared" si="15"/>
        <v>BLACK</v>
      </c>
      <c r="J82" s="186" t="s">
        <v>96</v>
      </c>
      <c r="K82" s="186">
        <f t="shared" ref="K82" si="47">$P$25</f>
        <v>769</v>
      </c>
      <c r="L82" s="186">
        <v>1</v>
      </c>
      <c r="M82" s="186">
        <f t="shared" si="29"/>
        <v>769</v>
      </c>
      <c r="N82" s="193"/>
      <c r="O82" s="189">
        <f t="shared" si="17"/>
        <v>769</v>
      </c>
      <c r="P82" s="304" t="s">
        <v>170</v>
      </c>
    </row>
    <row r="83" spans="1:16" s="15" customFormat="1" ht="57.75" hidden="1" customHeight="1">
      <c r="A83" s="192">
        <v>5</v>
      </c>
      <c r="B83" s="354" t="s">
        <v>97</v>
      </c>
      <c r="C83" s="355"/>
      <c r="D83" s="355"/>
      <c r="E83" s="355"/>
      <c r="F83" s="421"/>
      <c r="G83" s="424"/>
      <c r="H83" s="426" t="str">
        <f t="shared" ref="H83" si="48">$D$28</f>
        <v>WASHED BURGUNDY</v>
      </c>
      <c r="I83" s="427" t="str">
        <f t="shared" si="15"/>
        <v>BLACK</v>
      </c>
      <c r="J83" s="186" t="s">
        <v>96</v>
      </c>
      <c r="K83" s="186">
        <f t="shared" ref="K83" si="49">$P$30</f>
        <v>0</v>
      </c>
      <c r="L83" s="186">
        <v>1</v>
      </c>
      <c r="M83" s="186">
        <f t="shared" si="29"/>
        <v>0</v>
      </c>
      <c r="N83" s="193"/>
      <c r="O83" s="189">
        <f t="shared" si="17"/>
        <v>0</v>
      </c>
      <c r="P83" s="304"/>
    </row>
    <row r="84" spans="1:16" s="15" customFormat="1" ht="57.75" hidden="1" customHeight="1">
      <c r="A84" s="192">
        <v>5</v>
      </c>
      <c r="B84" s="354" t="s">
        <v>97</v>
      </c>
      <c r="C84" s="355"/>
      <c r="D84" s="355"/>
      <c r="E84" s="355"/>
      <c r="F84" s="422"/>
      <c r="G84" s="425"/>
      <c r="H84" s="419" t="str">
        <f t="shared" ref="H84" si="50">$D$33</f>
        <v>LIME</v>
      </c>
      <c r="I84" s="328" t="str">
        <f t="shared" si="15"/>
        <v>BLACK</v>
      </c>
      <c r="J84" s="186" t="s">
        <v>96</v>
      </c>
      <c r="K84" s="186">
        <f t="shared" ref="K84" si="51">$P$35</f>
        <v>0</v>
      </c>
      <c r="L84" s="186">
        <v>1</v>
      </c>
      <c r="M84" s="186">
        <f t="shared" si="29"/>
        <v>0</v>
      </c>
      <c r="N84" s="193"/>
      <c r="O84" s="189">
        <f t="shared" si="17"/>
        <v>0</v>
      </c>
      <c r="P84" s="304"/>
    </row>
    <row r="85" spans="1:16" s="15" customFormat="1" ht="57.75" hidden="1" customHeight="1">
      <c r="A85" s="192">
        <v>6</v>
      </c>
      <c r="B85" s="355" t="s">
        <v>171</v>
      </c>
      <c r="C85" s="355"/>
      <c r="D85" s="355"/>
      <c r="E85" s="355"/>
      <c r="F85" s="420" t="s">
        <v>172</v>
      </c>
      <c r="G85" s="423" t="s">
        <v>173</v>
      </c>
      <c r="H85" s="430" t="str">
        <f t="shared" ref="H85" si="52">$D$18</f>
        <v>BLACK</v>
      </c>
      <c r="I85" s="431" t="str">
        <f t="shared" si="15"/>
        <v>BLACK</v>
      </c>
      <c r="J85" s="186" t="s">
        <v>96</v>
      </c>
      <c r="K85" s="186">
        <f t="shared" ref="K85" si="53">$P$20</f>
        <v>0</v>
      </c>
      <c r="L85" s="186">
        <v>1</v>
      </c>
      <c r="M85" s="193">
        <f t="shared" ref="M85:M88" si="54">K85*L85</f>
        <v>0</v>
      </c>
      <c r="N85" s="193"/>
      <c r="O85" s="189">
        <f t="shared" si="17"/>
        <v>0</v>
      </c>
      <c r="P85" s="304"/>
    </row>
    <row r="86" spans="1:16" s="15" customFormat="1" ht="95.25" customHeight="1">
      <c r="A86" s="192">
        <v>6</v>
      </c>
      <c r="B86" s="355" t="s">
        <v>171</v>
      </c>
      <c r="C86" s="355"/>
      <c r="D86" s="355"/>
      <c r="E86" s="355"/>
      <c r="F86" s="428"/>
      <c r="G86" s="429"/>
      <c r="H86" s="329" t="str">
        <f t="shared" ref="H86" si="55">$D$23</f>
        <v>GREY HEATHER</v>
      </c>
      <c r="I86" s="329" t="str">
        <f t="shared" si="15"/>
        <v>BLACK</v>
      </c>
      <c r="J86" s="186" t="s">
        <v>96</v>
      </c>
      <c r="K86" s="186">
        <f t="shared" ref="K86" si="56">$P$25</f>
        <v>769</v>
      </c>
      <c r="L86" s="186">
        <v>1</v>
      </c>
      <c r="M86" s="193">
        <f t="shared" si="54"/>
        <v>769</v>
      </c>
      <c r="N86" s="193"/>
      <c r="O86" s="189">
        <f t="shared" si="17"/>
        <v>769</v>
      </c>
      <c r="P86" s="304"/>
    </row>
    <row r="87" spans="1:16" s="15" customFormat="1" ht="33" hidden="1">
      <c r="A87" s="192">
        <v>6</v>
      </c>
      <c r="B87" s="355" t="s">
        <v>171</v>
      </c>
      <c r="C87" s="355"/>
      <c r="D87" s="355"/>
      <c r="E87" s="355"/>
      <c r="F87" s="421"/>
      <c r="G87" s="424"/>
      <c r="H87" s="426" t="str">
        <f t="shared" ref="H87" si="57">$D$28</f>
        <v>WASHED BURGUNDY</v>
      </c>
      <c r="I87" s="427" t="str">
        <f t="shared" si="15"/>
        <v>BLACK</v>
      </c>
      <c r="J87" s="186" t="s">
        <v>96</v>
      </c>
      <c r="K87" s="186">
        <f t="shared" ref="K87" si="58">$P$30</f>
        <v>0</v>
      </c>
      <c r="L87" s="186">
        <v>1</v>
      </c>
      <c r="M87" s="193">
        <f t="shared" si="54"/>
        <v>0</v>
      </c>
      <c r="N87" s="193"/>
      <c r="O87" s="189">
        <f t="shared" si="17"/>
        <v>0</v>
      </c>
      <c r="P87" s="304"/>
    </row>
    <row r="88" spans="1:16" s="15" customFormat="1" ht="33" hidden="1">
      <c r="A88" s="192">
        <v>6</v>
      </c>
      <c r="B88" s="355" t="s">
        <v>171</v>
      </c>
      <c r="C88" s="355"/>
      <c r="D88" s="355"/>
      <c r="E88" s="355"/>
      <c r="F88" s="422"/>
      <c r="G88" s="425"/>
      <c r="H88" s="419" t="str">
        <f t="shared" ref="H88" si="59">$D$33</f>
        <v>LIME</v>
      </c>
      <c r="I88" s="328" t="str">
        <f t="shared" si="15"/>
        <v>BLACK</v>
      </c>
      <c r="J88" s="186" t="s">
        <v>96</v>
      </c>
      <c r="K88" s="186">
        <f t="shared" ref="K88" si="60">$P$35</f>
        <v>0</v>
      </c>
      <c r="L88" s="186">
        <v>1</v>
      </c>
      <c r="M88" s="193">
        <f t="shared" si="54"/>
        <v>0</v>
      </c>
      <c r="N88" s="193"/>
      <c r="O88" s="189">
        <f t="shared" si="17"/>
        <v>0</v>
      </c>
      <c r="P88" s="304"/>
    </row>
    <row r="89" spans="1:16" s="26" customFormat="1" ht="33.75" thickBot="1">
      <c r="B89" s="91" t="s">
        <v>100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82" t="s">
        <v>83</v>
      </c>
      <c r="B90" s="383"/>
      <c r="C90" s="383"/>
      <c r="D90" s="383"/>
      <c r="E90" s="384"/>
      <c r="F90" s="84" t="s">
        <v>84</v>
      </c>
      <c r="G90" s="84" t="s">
        <v>85</v>
      </c>
      <c r="H90" s="385" t="s">
        <v>86</v>
      </c>
      <c r="I90" s="386"/>
      <c r="J90" s="85" t="s">
        <v>58</v>
      </c>
      <c r="K90" s="84" t="s">
        <v>87</v>
      </c>
      <c r="L90" s="84" t="s">
        <v>88</v>
      </c>
      <c r="M90" s="86" t="s">
        <v>89</v>
      </c>
      <c r="N90" s="86" t="s">
        <v>90</v>
      </c>
      <c r="O90" s="86" t="s">
        <v>91</v>
      </c>
      <c r="P90" s="86" t="s">
        <v>92</v>
      </c>
    </row>
    <row r="91" spans="1:16" s="34" customFormat="1" ht="33" hidden="1">
      <c r="A91" s="192">
        <v>1</v>
      </c>
      <c r="B91" s="354" t="s">
        <v>101</v>
      </c>
      <c r="C91" s="355"/>
      <c r="D91" s="355"/>
      <c r="E91" s="355"/>
      <c r="F91" s="420" t="s">
        <v>102</v>
      </c>
      <c r="G91" s="423" t="s">
        <v>103</v>
      </c>
      <c r="H91" s="419" t="str">
        <f t="shared" ref="H91" si="61">$D$18</f>
        <v>BLACK</v>
      </c>
      <c r="I91" s="328" t="str">
        <f t="shared" ref="I91:I126" si="62">$E$47</f>
        <v>BLACK</v>
      </c>
      <c r="J91" s="186" t="s">
        <v>174</v>
      </c>
      <c r="K91" s="186">
        <f t="shared" ref="K91:K123" si="63">$P$20</f>
        <v>0</v>
      </c>
      <c r="L91" s="186">
        <v>2</v>
      </c>
      <c r="M91" s="186">
        <f t="shared" ref="M91:M118" si="64">K91*L91</f>
        <v>0</v>
      </c>
      <c r="N91" s="193"/>
      <c r="O91" s="189">
        <f t="shared" ref="O91:O131" si="65">ROUNDUP(N91+M91,0)</f>
        <v>0</v>
      </c>
      <c r="P91" s="251"/>
    </row>
    <row r="92" spans="1:16" s="34" customFormat="1" ht="98.25" customHeight="1">
      <c r="A92" s="192">
        <v>1</v>
      </c>
      <c r="B92" s="354" t="s">
        <v>101</v>
      </c>
      <c r="C92" s="355"/>
      <c r="D92" s="355"/>
      <c r="E92" s="355"/>
      <c r="F92" s="421"/>
      <c r="G92" s="424"/>
      <c r="H92" s="419" t="str">
        <f t="shared" ref="H92" si="66">$D$23</f>
        <v>GREY HEATHER</v>
      </c>
      <c r="I92" s="328" t="str">
        <f t="shared" si="62"/>
        <v>BLACK</v>
      </c>
      <c r="J92" s="186" t="s">
        <v>174</v>
      </c>
      <c r="K92" s="186">
        <f t="shared" ref="K92:K124" si="67">$P$25</f>
        <v>769</v>
      </c>
      <c r="L92" s="186">
        <v>2</v>
      </c>
      <c r="M92" s="186">
        <f t="shared" si="64"/>
        <v>1538</v>
      </c>
      <c r="N92" s="193"/>
      <c r="O92" s="189">
        <f t="shared" si="65"/>
        <v>1538</v>
      </c>
      <c r="P92" s="251" t="s">
        <v>175</v>
      </c>
    </row>
    <row r="93" spans="1:16" s="34" customFormat="1" ht="33" hidden="1">
      <c r="A93" s="192">
        <v>1</v>
      </c>
      <c r="B93" s="354" t="s">
        <v>101</v>
      </c>
      <c r="C93" s="355"/>
      <c r="D93" s="355"/>
      <c r="E93" s="355"/>
      <c r="F93" s="421"/>
      <c r="G93" s="424"/>
      <c r="H93" s="419" t="str">
        <f t="shared" ref="H93" si="68">$D$28</f>
        <v>WASHED BURGUNDY</v>
      </c>
      <c r="I93" s="328" t="str">
        <f t="shared" si="62"/>
        <v>BLACK</v>
      </c>
      <c r="J93" s="186" t="s">
        <v>174</v>
      </c>
      <c r="K93" s="186">
        <f t="shared" ref="K93" si="69">$P$30</f>
        <v>0</v>
      </c>
      <c r="L93" s="186">
        <v>2</v>
      </c>
      <c r="M93" s="186">
        <f t="shared" si="64"/>
        <v>0</v>
      </c>
      <c r="N93" s="193"/>
      <c r="O93" s="189">
        <f t="shared" si="65"/>
        <v>0</v>
      </c>
      <c r="P93" s="251"/>
    </row>
    <row r="94" spans="1:16" s="34" customFormat="1" ht="33" hidden="1">
      <c r="A94" s="192">
        <v>1</v>
      </c>
      <c r="B94" s="354" t="s">
        <v>101</v>
      </c>
      <c r="C94" s="355"/>
      <c r="D94" s="355"/>
      <c r="E94" s="355"/>
      <c r="F94" s="422"/>
      <c r="G94" s="425"/>
      <c r="H94" s="419" t="str">
        <f t="shared" ref="H94" si="70">$D$33</f>
        <v>LIME</v>
      </c>
      <c r="I94" s="328" t="str">
        <f t="shared" si="62"/>
        <v>BLACK</v>
      </c>
      <c r="J94" s="186" t="s">
        <v>174</v>
      </c>
      <c r="K94" s="186">
        <f t="shared" ref="K94" si="71">$P$35</f>
        <v>0</v>
      </c>
      <c r="L94" s="186">
        <v>2</v>
      </c>
      <c r="M94" s="186">
        <f t="shared" si="64"/>
        <v>0</v>
      </c>
      <c r="N94" s="193"/>
      <c r="O94" s="189">
        <f t="shared" si="65"/>
        <v>0</v>
      </c>
      <c r="P94" s="251"/>
    </row>
    <row r="95" spans="1:16" s="34" customFormat="1" ht="33" hidden="1">
      <c r="A95" s="192">
        <v>2</v>
      </c>
      <c r="B95" s="324" t="s">
        <v>104</v>
      </c>
      <c r="C95" s="327"/>
      <c r="D95" s="327"/>
      <c r="E95" s="325"/>
      <c r="F95" s="420" t="s">
        <v>102</v>
      </c>
      <c r="G95" s="423" t="s">
        <v>103</v>
      </c>
      <c r="H95" s="419" t="str">
        <f t="shared" ref="H95:H123" si="72">$D$18</f>
        <v>BLACK</v>
      </c>
      <c r="I95" s="328" t="str">
        <f t="shared" si="62"/>
        <v>BLACK</v>
      </c>
      <c r="J95" s="186" t="s">
        <v>174</v>
      </c>
      <c r="K95" s="186">
        <f t="shared" si="63"/>
        <v>0</v>
      </c>
      <c r="L95" s="194">
        <f>L107*2</f>
        <v>0.08</v>
      </c>
      <c r="M95" s="186">
        <f t="shared" si="64"/>
        <v>0</v>
      </c>
      <c r="N95" s="193"/>
      <c r="O95" s="189">
        <f t="shared" si="65"/>
        <v>0</v>
      </c>
      <c r="P95" s="251"/>
    </row>
    <row r="96" spans="1:16" s="34" customFormat="1" ht="98.25" customHeight="1">
      <c r="A96" s="192">
        <v>2</v>
      </c>
      <c r="B96" s="324" t="s">
        <v>104</v>
      </c>
      <c r="C96" s="327"/>
      <c r="D96" s="327"/>
      <c r="E96" s="325"/>
      <c r="F96" s="421"/>
      <c r="G96" s="424"/>
      <c r="H96" s="419" t="str">
        <f t="shared" ref="H96:H124" si="73">$D$23</f>
        <v>GREY HEATHER</v>
      </c>
      <c r="I96" s="328" t="str">
        <f t="shared" si="62"/>
        <v>BLACK</v>
      </c>
      <c r="J96" s="186" t="s">
        <v>174</v>
      </c>
      <c r="K96" s="186">
        <f t="shared" si="67"/>
        <v>769</v>
      </c>
      <c r="L96" s="194">
        <f>L108*2</f>
        <v>0.08</v>
      </c>
      <c r="M96" s="186">
        <f t="shared" si="64"/>
        <v>61.52</v>
      </c>
      <c r="N96" s="193"/>
      <c r="O96" s="189">
        <f t="shared" si="65"/>
        <v>62</v>
      </c>
      <c r="P96" s="251" t="s">
        <v>175</v>
      </c>
    </row>
    <row r="97" spans="1:16" s="34" customFormat="1" ht="33" hidden="1">
      <c r="A97" s="192">
        <v>2</v>
      </c>
      <c r="B97" s="324" t="s">
        <v>104</v>
      </c>
      <c r="C97" s="327"/>
      <c r="D97" s="327"/>
      <c r="E97" s="325"/>
      <c r="F97" s="421"/>
      <c r="G97" s="424"/>
      <c r="H97" s="419" t="str">
        <f t="shared" ref="H97:H121" si="74">$D$28</f>
        <v>WASHED BURGUNDY</v>
      </c>
      <c r="I97" s="328" t="str">
        <f t="shared" si="62"/>
        <v>BLACK</v>
      </c>
      <c r="J97" s="186" t="s">
        <v>174</v>
      </c>
      <c r="K97" s="186">
        <f t="shared" ref="K97:K125" si="75">$P$30</f>
        <v>0</v>
      </c>
      <c r="L97" s="194">
        <f>L109*2</f>
        <v>0.08</v>
      </c>
      <c r="M97" s="186">
        <f t="shared" si="64"/>
        <v>0</v>
      </c>
      <c r="N97" s="193"/>
      <c r="O97" s="189">
        <f t="shared" si="65"/>
        <v>0</v>
      </c>
      <c r="P97" s="251"/>
    </row>
    <row r="98" spans="1:16" s="34" customFormat="1" ht="33" hidden="1">
      <c r="A98" s="192">
        <v>2</v>
      </c>
      <c r="B98" s="324" t="s">
        <v>104</v>
      </c>
      <c r="C98" s="327"/>
      <c r="D98" s="327"/>
      <c r="E98" s="325"/>
      <c r="F98" s="422"/>
      <c r="G98" s="425"/>
      <c r="H98" s="419" t="str">
        <f t="shared" ref="H98:H122" si="76">$D$33</f>
        <v>LIME</v>
      </c>
      <c r="I98" s="328" t="str">
        <f t="shared" si="62"/>
        <v>BLACK</v>
      </c>
      <c r="J98" s="186" t="s">
        <v>174</v>
      </c>
      <c r="K98" s="186">
        <f t="shared" ref="K98:K126" si="77">$P$35</f>
        <v>0</v>
      </c>
      <c r="L98" s="194">
        <f>L110*2</f>
        <v>0.08</v>
      </c>
      <c r="M98" s="186">
        <f t="shared" si="64"/>
        <v>0</v>
      </c>
      <c r="N98" s="193"/>
      <c r="O98" s="189">
        <f t="shared" si="65"/>
        <v>0</v>
      </c>
      <c r="P98" s="251"/>
    </row>
    <row r="99" spans="1:16" s="34" customFormat="1" ht="33" hidden="1">
      <c r="A99" s="192">
        <v>3</v>
      </c>
      <c r="B99" s="324" t="s">
        <v>105</v>
      </c>
      <c r="C99" s="327"/>
      <c r="D99" s="327"/>
      <c r="E99" s="325"/>
      <c r="F99" s="420" t="s">
        <v>106</v>
      </c>
      <c r="G99" s="423" t="s">
        <v>107</v>
      </c>
      <c r="H99" s="419" t="str">
        <f t="shared" si="72"/>
        <v>BLACK</v>
      </c>
      <c r="I99" s="328" t="str">
        <f t="shared" si="62"/>
        <v>BLACK</v>
      </c>
      <c r="J99" s="186" t="s">
        <v>174</v>
      </c>
      <c r="K99" s="186">
        <f t="shared" si="63"/>
        <v>0</v>
      </c>
      <c r="L99" s="186">
        <v>1</v>
      </c>
      <c r="M99" s="186">
        <f t="shared" si="64"/>
        <v>0</v>
      </c>
      <c r="N99" s="193"/>
      <c r="O99" s="189">
        <f t="shared" si="65"/>
        <v>0</v>
      </c>
      <c r="P99" s="251"/>
    </row>
    <row r="100" spans="1:16" s="34" customFormat="1" ht="98.25" customHeight="1">
      <c r="A100" s="192">
        <v>3</v>
      </c>
      <c r="B100" s="324" t="s">
        <v>105</v>
      </c>
      <c r="C100" s="327"/>
      <c r="D100" s="327"/>
      <c r="E100" s="325"/>
      <c r="F100" s="421"/>
      <c r="G100" s="424"/>
      <c r="H100" s="419" t="str">
        <f t="shared" si="73"/>
        <v>GREY HEATHER</v>
      </c>
      <c r="I100" s="328" t="str">
        <f t="shared" si="62"/>
        <v>BLACK</v>
      </c>
      <c r="J100" s="186" t="s">
        <v>174</v>
      </c>
      <c r="K100" s="186">
        <f t="shared" si="67"/>
        <v>769</v>
      </c>
      <c r="L100" s="186">
        <v>1</v>
      </c>
      <c r="M100" s="186">
        <f t="shared" si="64"/>
        <v>769</v>
      </c>
      <c r="N100" s="193"/>
      <c r="O100" s="189">
        <f t="shared" si="65"/>
        <v>769</v>
      </c>
      <c r="P100" s="251"/>
    </row>
    <row r="101" spans="1:16" s="34" customFormat="1" ht="33" hidden="1">
      <c r="A101" s="192">
        <v>3</v>
      </c>
      <c r="B101" s="324" t="s">
        <v>105</v>
      </c>
      <c r="C101" s="327"/>
      <c r="D101" s="327"/>
      <c r="E101" s="325"/>
      <c r="F101" s="421"/>
      <c r="G101" s="424"/>
      <c r="H101" s="419" t="str">
        <f t="shared" si="74"/>
        <v>WASHED BURGUNDY</v>
      </c>
      <c r="I101" s="328" t="str">
        <f t="shared" si="62"/>
        <v>BLACK</v>
      </c>
      <c r="J101" s="186" t="s">
        <v>174</v>
      </c>
      <c r="K101" s="186">
        <f t="shared" si="75"/>
        <v>0</v>
      </c>
      <c r="L101" s="186">
        <v>1</v>
      </c>
      <c r="M101" s="186">
        <f t="shared" si="64"/>
        <v>0</v>
      </c>
      <c r="N101" s="193"/>
      <c r="O101" s="189">
        <f t="shared" si="65"/>
        <v>0</v>
      </c>
      <c r="P101" s="251"/>
    </row>
    <row r="102" spans="1:16" s="34" customFormat="1" ht="33" hidden="1">
      <c r="A102" s="192">
        <v>3</v>
      </c>
      <c r="B102" s="324" t="s">
        <v>105</v>
      </c>
      <c r="C102" s="327"/>
      <c r="D102" s="327"/>
      <c r="E102" s="325"/>
      <c r="F102" s="422"/>
      <c r="G102" s="425"/>
      <c r="H102" s="419" t="str">
        <f t="shared" si="76"/>
        <v>LIME</v>
      </c>
      <c r="I102" s="328" t="str">
        <f t="shared" si="62"/>
        <v>BLACK</v>
      </c>
      <c r="J102" s="186" t="s">
        <v>174</v>
      </c>
      <c r="K102" s="186">
        <f t="shared" si="77"/>
        <v>0</v>
      </c>
      <c r="L102" s="186">
        <v>1</v>
      </c>
      <c r="M102" s="186">
        <f t="shared" si="64"/>
        <v>0</v>
      </c>
      <c r="N102" s="193"/>
      <c r="O102" s="189">
        <f t="shared" si="65"/>
        <v>0</v>
      </c>
      <c r="P102" s="251"/>
    </row>
    <row r="103" spans="1:16" s="34" customFormat="1" ht="33" hidden="1">
      <c r="A103" s="192">
        <v>4</v>
      </c>
      <c r="B103" s="324" t="s">
        <v>108</v>
      </c>
      <c r="C103" s="327"/>
      <c r="D103" s="327"/>
      <c r="E103" s="325"/>
      <c r="F103" s="182" t="s">
        <v>109</v>
      </c>
      <c r="G103" s="182"/>
      <c r="H103" s="419" t="str">
        <f t="shared" si="72"/>
        <v>BLACK</v>
      </c>
      <c r="I103" s="328" t="str">
        <f t="shared" si="62"/>
        <v>BLACK</v>
      </c>
      <c r="J103" s="186" t="s">
        <v>174</v>
      </c>
      <c r="K103" s="186">
        <f t="shared" si="63"/>
        <v>0</v>
      </c>
      <c r="L103" s="186">
        <v>1</v>
      </c>
      <c r="M103" s="186">
        <f t="shared" si="64"/>
        <v>0</v>
      </c>
      <c r="N103" s="193"/>
      <c r="O103" s="189">
        <f t="shared" si="65"/>
        <v>0</v>
      </c>
      <c r="P103" s="251"/>
    </row>
    <row r="104" spans="1:16" s="34" customFormat="1" ht="63.75" customHeight="1">
      <c r="A104" s="192">
        <v>4</v>
      </c>
      <c r="B104" s="324" t="s">
        <v>108</v>
      </c>
      <c r="C104" s="327"/>
      <c r="D104" s="327"/>
      <c r="E104" s="325"/>
      <c r="F104" s="182" t="s">
        <v>109</v>
      </c>
      <c r="G104" s="182"/>
      <c r="H104" s="419" t="str">
        <f t="shared" si="73"/>
        <v>GREY HEATHER</v>
      </c>
      <c r="I104" s="328" t="str">
        <f t="shared" si="62"/>
        <v>BLACK</v>
      </c>
      <c r="J104" s="186" t="s">
        <v>174</v>
      </c>
      <c r="K104" s="186">
        <f t="shared" si="67"/>
        <v>769</v>
      </c>
      <c r="L104" s="186">
        <v>1</v>
      </c>
      <c r="M104" s="186">
        <f t="shared" si="64"/>
        <v>769</v>
      </c>
      <c r="N104" s="193"/>
      <c r="O104" s="189">
        <f t="shared" si="65"/>
        <v>769</v>
      </c>
      <c r="P104" s="251"/>
    </row>
    <row r="105" spans="1:16" s="34" customFormat="1" ht="33" hidden="1">
      <c r="A105" s="192">
        <v>4</v>
      </c>
      <c r="B105" s="324" t="s">
        <v>108</v>
      </c>
      <c r="C105" s="327"/>
      <c r="D105" s="327"/>
      <c r="E105" s="325"/>
      <c r="F105" s="182" t="s">
        <v>109</v>
      </c>
      <c r="G105" s="182"/>
      <c r="H105" s="419" t="str">
        <f t="shared" si="74"/>
        <v>WASHED BURGUNDY</v>
      </c>
      <c r="I105" s="328" t="str">
        <f t="shared" si="62"/>
        <v>BLACK</v>
      </c>
      <c r="J105" s="186" t="s">
        <v>174</v>
      </c>
      <c r="K105" s="186">
        <f t="shared" si="75"/>
        <v>0</v>
      </c>
      <c r="L105" s="186">
        <v>1</v>
      </c>
      <c r="M105" s="186">
        <f t="shared" si="64"/>
        <v>0</v>
      </c>
      <c r="N105" s="193"/>
      <c r="O105" s="189">
        <f t="shared" si="65"/>
        <v>0</v>
      </c>
      <c r="P105" s="251"/>
    </row>
    <row r="106" spans="1:16" s="34" customFormat="1" ht="33" hidden="1">
      <c r="A106" s="192">
        <v>4</v>
      </c>
      <c r="B106" s="324" t="s">
        <v>108</v>
      </c>
      <c r="C106" s="327"/>
      <c r="D106" s="327"/>
      <c r="E106" s="325"/>
      <c r="F106" s="182" t="s">
        <v>109</v>
      </c>
      <c r="G106" s="182"/>
      <c r="H106" s="419" t="str">
        <f t="shared" si="76"/>
        <v>LIME</v>
      </c>
      <c r="I106" s="328" t="str">
        <f t="shared" si="62"/>
        <v>BLACK</v>
      </c>
      <c r="J106" s="186" t="s">
        <v>174</v>
      </c>
      <c r="K106" s="186">
        <f t="shared" si="77"/>
        <v>0</v>
      </c>
      <c r="L106" s="186">
        <v>1</v>
      </c>
      <c r="M106" s="186">
        <f t="shared" si="64"/>
        <v>0</v>
      </c>
      <c r="N106" s="193"/>
      <c r="O106" s="189">
        <f t="shared" si="65"/>
        <v>0</v>
      </c>
      <c r="P106" s="251"/>
    </row>
    <row r="107" spans="1:16" s="34" customFormat="1" ht="33" hidden="1">
      <c r="A107" s="192">
        <v>5</v>
      </c>
      <c r="B107" s="354" t="s">
        <v>110</v>
      </c>
      <c r="C107" s="355"/>
      <c r="D107" s="355"/>
      <c r="E107" s="355"/>
      <c r="F107" s="182" t="s">
        <v>111</v>
      </c>
      <c r="G107" s="182"/>
      <c r="H107" s="419" t="str">
        <f t="shared" si="72"/>
        <v>BLACK</v>
      </c>
      <c r="I107" s="328" t="str">
        <f t="shared" si="62"/>
        <v>BLACK</v>
      </c>
      <c r="J107" s="186" t="s">
        <v>174</v>
      </c>
      <c r="K107" s="186">
        <f t="shared" si="63"/>
        <v>0</v>
      </c>
      <c r="L107" s="194">
        <f>1/25</f>
        <v>0.04</v>
      </c>
      <c r="M107" s="186">
        <f t="shared" si="64"/>
        <v>0</v>
      </c>
      <c r="N107" s="193"/>
      <c r="O107" s="189">
        <f t="shared" si="65"/>
        <v>0</v>
      </c>
      <c r="P107" s="251"/>
    </row>
    <row r="108" spans="1:16" s="34" customFormat="1" ht="63.75" customHeight="1">
      <c r="A108" s="192">
        <v>5</v>
      </c>
      <c r="B108" s="354" t="s">
        <v>110</v>
      </c>
      <c r="C108" s="355"/>
      <c r="D108" s="355"/>
      <c r="E108" s="355"/>
      <c r="F108" s="182" t="s">
        <v>111</v>
      </c>
      <c r="G108" s="182"/>
      <c r="H108" s="419" t="str">
        <f t="shared" si="73"/>
        <v>GREY HEATHER</v>
      </c>
      <c r="I108" s="328" t="str">
        <f t="shared" si="62"/>
        <v>BLACK</v>
      </c>
      <c r="J108" s="186" t="s">
        <v>174</v>
      </c>
      <c r="K108" s="186">
        <f t="shared" si="67"/>
        <v>769</v>
      </c>
      <c r="L108" s="194">
        <f t="shared" ref="L108:L110" si="78">1/25</f>
        <v>0.04</v>
      </c>
      <c r="M108" s="186">
        <f t="shared" si="64"/>
        <v>30.76</v>
      </c>
      <c r="N108" s="193"/>
      <c r="O108" s="189">
        <f t="shared" si="65"/>
        <v>31</v>
      </c>
      <c r="P108" s="251"/>
    </row>
    <row r="109" spans="1:16" s="34" customFormat="1" ht="33" hidden="1">
      <c r="A109" s="192">
        <v>5</v>
      </c>
      <c r="B109" s="354" t="s">
        <v>110</v>
      </c>
      <c r="C109" s="355"/>
      <c r="D109" s="355"/>
      <c r="E109" s="355"/>
      <c r="F109" s="182" t="s">
        <v>111</v>
      </c>
      <c r="G109" s="182"/>
      <c r="H109" s="419" t="str">
        <f t="shared" si="74"/>
        <v>WASHED BURGUNDY</v>
      </c>
      <c r="I109" s="328" t="str">
        <f t="shared" si="62"/>
        <v>BLACK</v>
      </c>
      <c r="J109" s="186" t="s">
        <v>174</v>
      </c>
      <c r="K109" s="186">
        <f t="shared" si="75"/>
        <v>0</v>
      </c>
      <c r="L109" s="194">
        <f t="shared" si="78"/>
        <v>0.04</v>
      </c>
      <c r="M109" s="186">
        <f t="shared" si="64"/>
        <v>0</v>
      </c>
      <c r="N109" s="193"/>
      <c r="O109" s="189">
        <f t="shared" si="65"/>
        <v>0</v>
      </c>
      <c r="P109" s="251"/>
    </row>
    <row r="110" spans="1:16" s="34" customFormat="1" ht="33" hidden="1">
      <c r="A110" s="192">
        <v>5</v>
      </c>
      <c r="B110" s="354" t="s">
        <v>110</v>
      </c>
      <c r="C110" s="355"/>
      <c r="D110" s="355"/>
      <c r="E110" s="355"/>
      <c r="F110" s="182" t="s">
        <v>111</v>
      </c>
      <c r="G110" s="182"/>
      <c r="H110" s="419" t="str">
        <f t="shared" si="76"/>
        <v>LIME</v>
      </c>
      <c r="I110" s="328" t="str">
        <f t="shared" si="62"/>
        <v>BLACK</v>
      </c>
      <c r="J110" s="186" t="s">
        <v>174</v>
      </c>
      <c r="K110" s="186">
        <f t="shared" si="77"/>
        <v>0</v>
      </c>
      <c r="L110" s="194">
        <f t="shared" si="78"/>
        <v>0.04</v>
      </c>
      <c r="M110" s="186">
        <f t="shared" si="64"/>
        <v>0</v>
      </c>
      <c r="N110" s="193"/>
      <c r="O110" s="189">
        <f t="shared" si="65"/>
        <v>0</v>
      </c>
      <c r="P110" s="251"/>
    </row>
    <row r="111" spans="1:16" s="34" customFormat="1" ht="33" hidden="1">
      <c r="A111" s="192">
        <v>6</v>
      </c>
      <c r="B111" s="354" t="s">
        <v>112</v>
      </c>
      <c r="C111" s="355"/>
      <c r="D111" s="355"/>
      <c r="E111" s="355"/>
      <c r="F111" s="182" t="s">
        <v>111</v>
      </c>
      <c r="G111" s="182"/>
      <c r="H111" s="419" t="str">
        <f t="shared" si="72"/>
        <v>BLACK</v>
      </c>
      <c r="I111" s="328" t="str">
        <f t="shared" si="62"/>
        <v>BLACK</v>
      </c>
      <c r="J111" s="186" t="s">
        <v>174</v>
      </c>
      <c r="K111" s="186">
        <f t="shared" si="63"/>
        <v>0</v>
      </c>
      <c r="L111" s="194">
        <f>L107*2</f>
        <v>0.08</v>
      </c>
      <c r="M111" s="186">
        <f t="shared" si="64"/>
        <v>0</v>
      </c>
      <c r="N111" s="193"/>
      <c r="O111" s="189">
        <f t="shared" si="65"/>
        <v>0</v>
      </c>
      <c r="P111" s="251"/>
    </row>
    <row r="112" spans="1:16" s="34" customFormat="1" ht="63.75" customHeight="1">
      <c r="A112" s="192">
        <v>6</v>
      </c>
      <c r="B112" s="354" t="s">
        <v>112</v>
      </c>
      <c r="C112" s="355"/>
      <c r="D112" s="355"/>
      <c r="E112" s="355"/>
      <c r="F112" s="182" t="s">
        <v>111</v>
      </c>
      <c r="G112" s="182"/>
      <c r="H112" s="419" t="str">
        <f t="shared" si="73"/>
        <v>GREY HEATHER</v>
      </c>
      <c r="I112" s="328" t="str">
        <f t="shared" si="62"/>
        <v>BLACK</v>
      </c>
      <c r="J112" s="186" t="s">
        <v>174</v>
      </c>
      <c r="K112" s="186">
        <f t="shared" si="67"/>
        <v>769</v>
      </c>
      <c r="L112" s="194">
        <f>L108*2</f>
        <v>0.08</v>
      </c>
      <c r="M112" s="186">
        <f t="shared" si="64"/>
        <v>61.52</v>
      </c>
      <c r="N112" s="193"/>
      <c r="O112" s="189">
        <f t="shared" si="65"/>
        <v>62</v>
      </c>
      <c r="P112" s="251"/>
    </row>
    <row r="113" spans="1:16" s="34" customFormat="1" ht="33" hidden="1">
      <c r="A113" s="192">
        <v>6</v>
      </c>
      <c r="B113" s="354" t="s">
        <v>112</v>
      </c>
      <c r="C113" s="355"/>
      <c r="D113" s="355"/>
      <c r="E113" s="355"/>
      <c r="F113" s="182" t="s">
        <v>111</v>
      </c>
      <c r="G113" s="182"/>
      <c r="H113" s="419" t="str">
        <f t="shared" si="74"/>
        <v>WASHED BURGUNDY</v>
      </c>
      <c r="I113" s="328" t="str">
        <f t="shared" si="62"/>
        <v>BLACK</v>
      </c>
      <c r="J113" s="186" t="s">
        <v>174</v>
      </c>
      <c r="K113" s="186">
        <f t="shared" si="75"/>
        <v>0</v>
      </c>
      <c r="L113" s="194">
        <f>L109*2</f>
        <v>0.08</v>
      </c>
      <c r="M113" s="186">
        <f t="shared" si="64"/>
        <v>0</v>
      </c>
      <c r="N113" s="193"/>
      <c r="O113" s="189">
        <f t="shared" si="65"/>
        <v>0</v>
      </c>
      <c r="P113" s="251"/>
    </row>
    <row r="114" spans="1:16" s="34" customFormat="1" ht="33" hidden="1">
      <c r="A114" s="192">
        <v>6</v>
      </c>
      <c r="B114" s="354" t="s">
        <v>112</v>
      </c>
      <c r="C114" s="355"/>
      <c r="D114" s="355"/>
      <c r="E114" s="355"/>
      <c r="F114" s="182" t="s">
        <v>111</v>
      </c>
      <c r="G114" s="182"/>
      <c r="H114" s="419" t="str">
        <f t="shared" si="76"/>
        <v>LIME</v>
      </c>
      <c r="I114" s="328" t="str">
        <f t="shared" si="62"/>
        <v>BLACK</v>
      </c>
      <c r="J114" s="186" t="s">
        <v>174</v>
      </c>
      <c r="K114" s="186">
        <f t="shared" si="77"/>
        <v>0</v>
      </c>
      <c r="L114" s="194">
        <f>L110*2</f>
        <v>0.08</v>
      </c>
      <c r="M114" s="186">
        <f t="shared" si="64"/>
        <v>0</v>
      </c>
      <c r="N114" s="193"/>
      <c r="O114" s="189">
        <f t="shared" si="65"/>
        <v>0</v>
      </c>
      <c r="P114" s="251"/>
    </row>
    <row r="115" spans="1:16" s="34" customFormat="1" ht="33" hidden="1">
      <c r="A115" s="192">
        <v>7</v>
      </c>
      <c r="B115" s="354" t="s">
        <v>113</v>
      </c>
      <c r="C115" s="355"/>
      <c r="D115" s="355"/>
      <c r="E115" s="355"/>
      <c r="F115" s="182" t="s">
        <v>109</v>
      </c>
      <c r="G115" s="182"/>
      <c r="H115" s="419" t="str">
        <f t="shared" si="72"/>
        <v>BLACK</v>
      </c>
      <c r="I115" s="328" t="str">
        <f t="shared" si="62"/>
        <v>BLACK</v>
      </c>
      <c r="J115" s="186" t="s">
        <v>174</v>
      </c>
      <c r="K115" s="186">
        <f t="shared" si="63"/>
        <v>0</v>
      </c>
      <c r="L115" s="194">
        <f>L107</f>
        <v>0.04</v>
      </c>
      <c r="M115" s="186">
        <f t="shared" si="64"/>
        <v>0</v>
      </c>
      <c r="N115" s="193"/>
      <c r="O115" s="189">
        <f t="shared" si="65"/>
        <v>0</v>
      </c>
      <c r="P115" s="251"/>
    </row>
    <row r="116" spans="1:16" s="34" customFormat="1" ht="63.75" customHeight="1">
      <c r="A116" s="192">
        <v>7</v>
      </c>
      <c r="B116" s="354" t="s">
        <v>113</v>
      </c>
      <c r="C116" s="355"/>
      <c r="D116" s="355"/>
      <c r="E116" s="355"/>
      <c r="F116" s="182" t="s">
        <v>109</v>
      </c>
      <c r="G116" s="182"/>
      <c r="H116" s="419" t="str">
        <f t="shared" si="73"/>
        <v>GREY HEATHER</v>
      </c>
      <c r="I116" s="328" t="str">
        <f t="shared" si="62"/>
        <v>BLACK</v>
      </c>
      <c r="J116" s="186" t="s">
        <v>174</v>
      </c>
      <c r="K116" s="186">
        <f t="shared" si="67"/>
        <v>769</v>
      </c>
      <c r="L116" s="194">
        <f>L108</f>
        <v>0.04</v>
      </c>
      <c r="M116" s="186">
        <f t="shared" si="64"/>
        <v>30.76</v>
      </c>
      <c r="N116" s="193"/>
      <c r="O116" s="189">
        <f t="shared" si="65"/>
        <v>31</v>
      </c>
      <c r="P116" s="251"/>
    </row>
    <row r="117" spans="1:16" s="34" customFormat="1" ht="33" hidden="1">
      <c r="A117" s="192">
        <v>7</v>
      </c>
      <c r="B117" s="354" t="s">
        <v>113</v>
      </c>
      <c r="C117" s="355"/>
      <c r="D117" s="355"/>
      <c r="E117" s="355"/>
      <c r="F117" s="182" t="s">
        <v>109</v>
      </c>
      <c r="G117" s="182"/>
      <c r="H117" s="419" t="str">
        <f t="shared" si="74"/>
        <v>WASHED BURGUNDY</v>
      </c>
      <c r="I117" s="328" t="str">
        <f t="shared" si="62"/>
        <v>BLACK</v>
      </c>
      <c r="J117" s="186" t="s">
        <v>174</v>
      </c>
      <c r="K117" s="186">
        <f t="shared" si="75"/>
        <v>0</v>
      </c>
      <c r="L117" s="194">
        <f>L109</f>
        <v>0.04</v>
      </c>
      <c r="M117" s="186">
        <f t="shared" si="64"/>
        <v>0</v>
      </c>
      <c r="N117" s="193"/>
      <c r="O117" s="189">
        <f t="shared" si="65"/>
        <v>0</v>
      </c>
      <c r="P117" s="251"/>
    </row>
    <row r="118" spans="1:16" s="34" customFormat="1" ht="33" hidden="1">
      <c r="A118" s="192">
        <v>7</v>
      </c>
      <c r="B118" s="354" t="s">
        <v>113</v>
      </c>
      <c r="C118" s="355"/>
      <c r="D118" s="355"/>
      <c r="E118" s="355"/>
      <c r="F118" s="182" t="s">
        <v>109</v>
      </c>
      <c r="G118" s="182"/>
      <c r="H118" s="419" t="str">
        <f t="shared" si="76"/>
        <v>LIME</v>
      </c>
      <c r="I118" s="328" t="str">
        <f t="shared" si="62"/>
        <v>BLACK</v>
      </c>
      <c r="J118" s="186" t="s">
        <v>174</v>
      </c>
      <c r="K118" s="186">
        <f t="shared" si="77"/>
        <v>0</v>
      </c>
      <c r="L118" s="194">
        <f>L110</f>
        <v>0.04</v>
      </c>
      <c r="M118" s="186">
        <f t="shared" si="64"/>
        <v>0</v>
      </c>
      <c r="N118" s="193"/>
      <c r="O118" s="189">
        <f t="shared" si="65"/>
        <v>0</v>
      </c>
      <c r="P118" s="251"/>
    </row>
    <row r="119" spans="1:16" s="34" customFormat="1" ht="33" hidden="1">
      <c r="A119" s="192">
        <v>8</v>
      </c>
      <c r="B119" s="324" t="s">
        <v>114</v>
      </c>
      <c r="C119" s="327"/>
      <c r="D119" s="327"/>
      <c r="E119" s="325"/>
      <c r="F119" s="182" t="s">
        <v>115</v>
      </c>
      <c r="G119" s="182"/>
      <c r="H119" s="419" t="str">
        <f t="shared" si="72"/>
        <v>BLACK</v>
      </c>
      <c r="I119" s="328" t="str">
        <f t="shared" si="62"/>
        <v>BLACK</v>
      </c>
      <c r="J119" s="186" t="s">
        <v>174</v>
      </c>
      <c r="K119" s="186">
        <f t="shared" si="63"/>
        <v>0</v>
      </c>
      <c r="L119" s="186">
        <v>1</v>
      </c>
      <c r="M119" s="186">
        <f>K119*L119</f>
        <v>0</v>
      </c>
      <c r="N119" s="193"/>
      <c r="O119" s="189">
        <f t="shared" si="65"/>
        <v>0</v>
      </c>
      <c r="P119" s="251"/>
    </row>
    <row r="120" spans="1:16" s="34" customFormat="1" ht="63.75" customHeight="1">
      <c r="A120" s="192">
        <v>8</v>
      </c>
      <c r="B120" s="354" t="s">
        <v>114</v>
      </c>
      <c r="C120" s="355"/>
      <c r="D120" s="355"/>
      <c r="E120" s="355"/>
      <c r="F120" s="182" t="s">
        <v>115</v>
      </c>
      <c r="G120" s="182"/>
      <c r="H120" s="419" t="str">
        <f t="shared" si="73"/>
        <v>GREY HEATHER</v>
      </c>
      <c r="I120" s="328" t="str">
        <f t="shared" si="62"/>
        <v>BLACK</v>
      </c>
      <c r="J120" s="186" t="s">
        <v>174</v>
      </c>
      <c r="K120" s="186">
        <f t="shared" si="67"/>
        <v>769</v>
      </c>
      <c r="L120" s="186">
        <v>1</v>
      </c>
      <c r="M120" s="186">
        <f t="shared" ref="M120:M131" si="79">K120*L120</f>
        <v>769</v>
      </c>
      <c r="N120" s="193"/>
      <c r="O120" s="189">
        <f t="shared" si="65"/>
        <v>769</v>
      </c>
      <c r="P120" s="251"/>
    </row>
    <row r="121" spans="1:16" s="34" customFormat="1" ht="33" hidden="1">
      <c r="A121" s="192">
        <v>8</v>
      </c>
      <c r="B121" s="354" t="s">
        <v>114</v>
      </c>
      <c r="C121" s="355"/>
      <c r="D121" s="355"/>
      <c r="E121" s="355"/>
      <c r="F121" s="182" t="s">
        <v>115</v>
      </c>
      <c r="G121" s="182"/>
      <c r="H121" s="419" t="str">
        <f t="shared" si="74"/>
        <v>WASHED BURGUNDY</v>
      </c>
      <c r="I121" s="328" t="str">
        <f t="shared" si="62"/>
        <v>BLACK</v>
      </c>
      <c r="J121" s="186" t="s">
        <v>174</v>
      </c>
      <c r="K121" s="186">
        <f t="shared" si="75"/>
        <v>0</v>
      </c>
      <c r="L121" s="186">
        <v>1</v>
      </c>
      <c r="M121" s="186">
        <f t="shared" si="79"/>
        <v>0</v>
      </c>
      <c r="N121" s="193"/>
      <c r="O121" s="189">
        <f t="shared" si="65"/>
        <v>0</v>
      </c>
      <c r="P121" s="251"/>
    </row>
    <row r="122" spans="1:16" s="34" customFormat="1" ht="33" hidden="1">
      <c r="A122" s="192">
        <v>8</v>
      </c>
      <c r="B122" s="354" t="s">
        <v>114</v>
      </c>
      <c r="C122" s="355"/>
      <c r="D122" s="355"/>
      <c r="E122" s="355"/>
      <c r="F122" s="182" t="s">
        <v>115</v>
      </c>
      <c r="G122" s="182"/>
      <c r="H122" s="419" t="str">
        <f t="shared" si="76"/>
        <v>LIME</v>
      </c>
      <c r="I122" s="328" t="str">
        <f t="shared" si="62"/>
        <v>BLACK</v>
      </c>
      <c r="J122" s="186" t="s">
        <v>174</v>
      </c>
      <c r="K122" s="186">
        <f t="shared" si="77"/>
        <v>0</v>
      </c>
      <c r="L122" s="186">
        <v>1</v>
      </c>
      <c r="M122" s="186">
        <f t="shared" si="79"/>
        <v>0</v>
      </c>
      <c r="N122" s="193"/>
      <c r="O122" s="189">
        <f t="shared" si="65"/>
        <v>0</v>
      </c>
      <c r="P122" s="251"/>
    </row>
    <row r="123" spans="1:16" s="34" customFormat="1" ht="33" hidden="1">
      <c r="A123" s="192">
        <v>9</v>
      </c>
      <c r="B123" s="354" t="s">
        <v>116</v>
      </c>
      <c r="C123" s="355"/>
      <c r="D123" s="355"/>
      <c r="E123" s="355"/>
      <c r="F123" s="182" t="s">
        <v>109</v>
      </c>
      <c r="G123" s="182"/>
      <c r="H123" s="419" t="str">
        <f t="shared" si="72"/>
        <v>BLACK</v>
      </c>
      <c r="I123" s="328" t="str">
        <f t="shared" si="62"/>
        <v>BLACK</v>
      </c>
      <c r="J123" s="186" t="s">
        <v>174</v>
      </c>
      <c r="K123" s="186">
        <f t="shared" si="63"/>
        <v>0</v>
      </c>
      <c r="L123" s="186">
        <v>1.1000000000000001</v>
      </c>
      <c r="M123" s="186">
        <f t="shared" si="79"/>
        <v>0</v>
      </c>
      <c r="N123" s="193"/>
      <c r="O123" s="189">
        <f t="shared" si="65"/>
        <v>0</v>
      </c>
      <c r="P123" s="251"/>
    </row>
    <row r="124" spans="1:16" s="34" customFormat="1" ht="63.75" customHeight="1">
      <c r="A124" s="192">
        <v>9</v>
      </c>
      <c r="B124" s="324" t="s">
        <v>116</v>
      </c>
      <c r="C124" s="327"/>
      <c r="D124" s="327"/>
      <c r="E124" s="325"/>
      <c r="F124" s="182" t="s">
        <v>109</v>
      </c>
      <c r="G124" s="182"/>
      <c r="H124" s="419" t="str">
        <f t="shared" si="73"/>
        <v>GREY HEATHER</v>
      </c>
      <c r="I124" s="328" t="str">
        <f t="shared" si="62"/>
        <v>BLACK</v>
      </c>
      <c r="J124" s="186" t="s">
        <v>174</v>
      </c>
      <c r="K124" s="186">
        <f t="shared" si="67"/>
        <v>769</v>
      </c>
      <c r="L124" s="186">
        <v>1.1000000000000001</v>
      </c>
      <c r="M124" s="186">
        <f t="shared" si="79"/>
        <v>845.90000000000009</v>
      </c>
      <c r="N124" s="193"/>
      <c r="O124" s="189">
        <f t="shared" si="65"/>
        <v>846</v>
      </c>
      <c r="P124" s="251"/>
    </row>
    <row r="125" spans="1:16" s="34" customFormat="1" ht="33" hidden="1">
      <c r="A125" s="192">
        <v>9</v>
      </c>
      <c r="B125" s="324" t="s">
        <v>116</v>
      </c>
      <c r="C125" s="327"/>
      <c r="D125" s="327"/>
      <c r="E125" s="325"/>
      <c r="F125" s="182" t="s">
        <v>109</v>
      </c>
      <c r="G125" s="182"/>
      <c r="H125" s="419" t="str">
        <f>$D$28</f>
        <v>WASHED BURGUNDY</v>
      </c>
      <c r="I125" s="328" t="str">
        <f t="shared" si="62"/>
        <v>BLACK</v>
      </c>
      <c r="J125" s="186" t="s">
        <v>174</v>
      </c>
      <c r="K125" s="186">
        <f t="shared" si="75"/>
        <v>0</v>
      </c>
      <c r="L125" s="186">
        <v>1.1000000000000001</v>
      </c>
      <c r="M125" s="186">
        <f t="shared" si="79"/>
        <v>0</v>
      </c>
      <c r="N125" s="193"/>
      <c r="O125" s="189">
        <f t="shared" si="65"/>
        <v>0</v>
      </c>
      <c r="P125" s="251"/>
    </row>
    <row r="126" spans="1:16" s="34" customFormat="1" ht="33" hidden="1">
      <c r="A126" s="192">
        <v>9</v>
      </c>
      <c r="B126" s="324" t="s">
        <v>116</v>
      </c>
      <c r="C126" s="327"/>
      <c r="D126" s="327"/>
      <c r="E126" s="325"/>
      <c r="F126" s="182" t="s">
        <v>109</v>
      </c>
      <c r="G126" s="182"/>
      <c r="H126" s="419" t="str">
        <f>$D$33</f>
        <v>LIME</v>
      </c>
      <c r="I126" s="328" t="str">
        <f t="shared" si="62"/>
        <v>BLACK</v>
      </c>
      <c r="J126" s="186" t="s">
        <v>174</v>
      </c>
      <c r="K126" s="186">
        <f t="shared" si="77"/>
        <v>0</v>
      </c>
      <c r="L126" s="186">
        <v>1.1000000000000001</v>
      </c>
      <c r="M126" s="186">
        <f t="shared" si="79"/>
        <v>0</v>
      </c>
      <c r="N126" s="193"/>
      <c r="O126" s="189">
        <f t="shared" si="65"/>
        <v>0</v>
      </c>
      <c r="P126" s="251"/>
    </row>
    <row r="127" spans="1:16" s="34" customFormat="1" ht="46.5" customHeight="1">
      <c r="A127" s="192">
        <v>10</v>
      </c>
      <c r="B127" s="354" t="s">
        <v>176</v>
      </c>
      <c r="C127" s="355"/>
      <c r="D127" s="355"/>
      <c r="E127" s="355"/>
      <c r="F127" s="417" t="s">
        <v>177</v>
      </c>
      <c r="G127" s="182"/>
      <c r="H127" s="418" t="s">
        <v>178</v>
      </c>
      <c r="I127" s="328"/>
      <c r="J127" s="186" t="s">
        <v>174</v>
      </c>
      <c r="K127" s="186">
        <v>9</v>
      </c>
      <c r="L127" s="194">
        <f>$L$107*2</f>
        <v>0.08</v>
      </c>
      <c r="M127" s="186">
        <f t="shared" si="79"/>
        <v>0.72</v>
      </c>
      <c r="N127" s="193"/>
      <c r="O127" s="189">
        <f t="shared" si="65"/>
        <v>1</v>
      </c>
      <c r="P127" s="251"/>
    </row>
    <row r="128" spans="1:16" s="34" customFormat="1" ht="46.5" customHeight="1">
      <c r="A128" s="192">
        <v>10</v>
      </c>
      <c r="B128" s="354" t="s">
        <v>176</v>
      </c>
      <c r="C128" s="355"/>
      <c r="D128" s="355"/>
      <c r="E128" s="355"/>
      <c r="F128" s="417"/>
      <c r="G128" s="182"/>
      <c r="H128" s="418" t="s">
        <v>179</v>
      </c>
      <c r="I128" s="328"/>
      <c r="J128" s="186" t="s">
        <v>174</v>
      </c>
      <c r="K128" s="186">
        <v>24</v>
      </c>
      <c r="L128" s="194">
        <f t="shared" ref="L128:L131" si="80">$L$107*2</f>
        <v>0.08</v>
      </c>
      <c r="M128" s="186">
        <f t="shared" si="79"/>
        <v>1.92</v>
      </c>
      <c r="N128" s="193"/>
      <c r="O128" s="189">
        <f t="shared" si="65"/>
        <v>2</v>
      </c>
      <c r="P128" s="251"/>
    </row>
    <row r="129" spans="1:16" s="34" customFormat="1" ht="46.5" customHeight="1">
      <c r="A129" s="192">
        <v>10</v>
      </c>
      <c r="B129" s="354" t="s">
        <v>176</v>
      </c>
      <c r="C129" s="355"/>
      <c r="D129" s="355"/>
      <c r="E129" s="355"/>
      <c r="F129" s="417"/>
      <c r="G129" s="182"/>
      <c r="H129" s="418" t="s">
        <v>180</v>
      </c>
      <c r="I129" s="328"/>
      <c r="J129" s="186" t="s">
        <v>174</v>
      </c>
      <c r="K129" s="186">
        <v>12</v>
      </c>
      <c r="L129" s="194">
        <f t="shared" si="80"/>
        <v>0.08</v>
      </c>
      <c r="M129" s="186">
        <f t="shared" si="79"/>
        <v>0.96</v>
      </c>
      <c r="N129" s="193"/>
      <c r="O129" s="189">
        <f t="shared" si="65"/>
        <v>1</v>
      </c>
      <c r="P129" s="251"/>
    </row>
    <row r="130" spans="1:16" s="34" customFormat="1" ht="46.5" customHeight="1">
      <c r="A130" s="192">
        <v>10</v>
      </c>
      <c r="B130" s="354" t="s">
        <v>176</v>
      </c>
      <c r="C130" s="355"/>
      <c r="D130" s="355"/>
      <c r="E130" s="355"/>
      <c r="F130" s="417"/>
      <c r="G130" s="182"/>
      <c r="H130" s="418">
        <v>41</v>
      </c>
      <c r="I130" s="328"/>
      <c r="J130" s="186" t="s">
        <v>174</v>
      </c>
      <c r="K130" s="186">
        <v>30</v>
      </c>
      <c r="L130" s="194">
        <f t="shared" si="80"/>
        <v>0.08</v>
      </c>
      <c r="M130" s="186">
        <f t="shared" si="79"/>
        <v>2.4</v>
      </c>
      <c r="N130" s="193"/>
      <c r="O130" s="189">
        <f t="shared" si="65"/>
        <v>3</v>
      </c>
      <c r="P130" s="251"/>
    </row>
    <row r="131" spans="1:16" s="34" customFormat="1" ht="46.5" customHeight="1">
      <c r="A131" s="192">
        <v>10</v>
      </c>
      <c r="B131" s="354" t="s">
        <v>176</v>
      </c>
      <c r="C131" s="355"/>
      <c r="D131" s="355"/>
      <c r="E131" s="355"/>
      <c r="F131" s="417"/>
      <c r="G131" s="182"/>
      <c r="H131" s="419">
        <v>42</v>
      </c>
      <c r="I131" s="328"/>
      <c r="J131" s="186" t="s">
        <v>174</v>
      </c>
      <c r="K131" s="186">
        <v>67</v>
      </c>
      <c r="L131" s="194">
        <f t="shared" si="80"/>
        <v>0.08</v>
      </c>
      <c r="M131" s="186">
        <f t="shared" si="79"/>
        <v>5.36</v>
      </c>
      <c r="N131" s="193"/>
      <c r="O131" s="189">
        <f t="shared" si="65"/>
        <v>6</v>
      </c>
      <c r="P131" s="251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117</v>
      </c>
      <c r="C133" s="88"/>
      <c r="D133" s="89"/>
      <c r="E133" s="89"/>
      <c r="F133" s="89"/>
      <c r="G133" s="90"/>
      <c r="H133" s="89"/>
      <c r="I133" s="89"/>
      <c r="J133" s="334" t="s">
        <v>118</v>
      </c>
      <c r="K133" s="334"/>
      <c r="L133" s="334"/>
      <c r="M133" s="334"/>
      <c r="N133" s="33"/>
      <c r="O133" s="33"/>
      <c r="P133" s="34"/>
    </row>
    <row r="134" spans="1:16" s="92" customFormat="1" ht="34.5" customHeight="1">
      <c r="A134" s="92">
        <v>1</v>
      </c>
      <c r="B134" s="94" t="s">
        <v>119</v>
      </c>
      <c r="C134" s="98" t="s">
        <v>181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30" t="s">
        <v>121</v>
      </c>
      <c r="C135" s="331"/>
      <c r="D135" s="331"/>
      <c r="E135" s="331"/>
      <c r="F135" s="331"/>
      <c r="G135" s="331"/>
      <c r="H135" s="331"/>
      <c r="I135" s="335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86</v>
      </c>
      <c r="C136" s="306" t="s">
        <v>182</v>
      </c>
      <c r="D136" s="411" t="s">
        <v>183</v>
      </c>
      <c r="E136" s="411"/>
      <c r="F136" s="411" t="s">
        <v>184</v>
      </c>
      <c r="G136" s="411"/>
      <c r="H136" s="411"/>
      <c r="I136" s="41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412" t="s">
        <v>185</v>
      </c>
      <c r="D137" s="414" t="s">
        <v>186</v>
      </c>
      <c r="E137" s="415"/>
      <c r="F137" s="416" t="s">
        <v>187</v>
      </c>
      <c r="G137" s="416"/>
      <c r="H137" s="416"/>
      <c r="I137" s="416"/>
      <c r="J137" s="35"/>
      <c r="K137" s="35"/>
      <c r="L137" s="35"/>
      <c r="M137" s="35"/>
      <c r="N137" s="35"/>
    </row>
    <row r="138" spans="1:16" s="15" customFormat="1" ht="66" hidden="1">
      <c r="A138" s="92"/>
      <c r="B138" s="198" t="str">
        <f t="shared" ref="B138" si="82">$D$23</f>
        <v>GREY HEATHER</v>
      </c>
      <c r="C138" s="413"/>
      <c r="D138" s="348" t="s">
        <v>188</v>
      </c>
      <c r="E138" s="350"/>
      <c r="F138" s="416" t="s">
        <v>189</v>
      </c>
      <c r="G138" s="416"/>
      <c r="H138" s="416"/>
      <c r="I138" s="416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330"/>
      <c r="C140" s="331"/>
      <c r="D140" s="332"/>
      <c r="E140" s="332"/>
      <c r="F140" s="332"/>
      <c r="G140" s="332"/>
      <c r="H140" s="332"/>
      <c r="I140" s="333"/>
      <c r="J140" s="35"/>
      <c r="K140" s="35"/>
    </row>
    <row r="141" spans="1:16" s="15" customFormat="1" ht="33" hidden="1">
      <c r="A141" s="92"/>
      <c r="B141" s="324"/>
      <c r="C141" s="325"/>
      <c r="D141" s="297" t="s">
        <v>36</v>
      </c>
      <c r="E141" s="297" t="s">
        <v>38</v>
      </c>
      <c r="F141" s="297" t="s">
        <v>39</v>
      </c>
      <c r="G141" s="297" t="s">
        <v>40</v>
      </c>
      <c r="H141" s="297" t="s">
        <v>41</v>
      </c>
      <c r="I141" s="297" t="s">
        <v>42</v>
      </c>
      <c r="J141" s="35"/>
    </row>
    <row r="142" spans="1:16" s="15" customFormat="1" ht="178.5" hidden="1" customHeight="1">
      <c r="A142" s="92"/>
      <c r="B142" s="326" t="s">
        <v>190</v>
      </c>
      <c r="C142" s="326"/>
      <c r="D142" s="252"/>
      <c r="E142" s="252">
        <v>2.2000000000000002</v>
      </c>
      <c r="F142" s="345">
        <v>3</v>
      </c>
      <c r="G142" s="346"/>
      <c r="H142" s="346"/>
      <c r="I142" s="34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126</v>
      </c>
      <c r="C144" s="323" t="s">
        <v>191</v>
      </c>
      <c r="D144" s="323"/>
      <c r="E144" s="323"/>
      <c r="F144" s="323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330" t="s">
        <v>121</v>
      </c>
      <c r="C145" s="331"/>
      <c r="D145" s="331"/>
      <c r="E145" s="331"/>
      <c r="F145" s="331"/>
      <c r="G145" s="331"/>
      <c r="H145" s="331"/>
      <c r="I145" s="335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86</v>
      </c>
      <c r="C146" s="139" t="s">
        <v>192</v>
      </c>
      <c r="D146" s="139" t="s">
        <v>193</v>
      </c>
      <c r="E146" s="351" t="s">
        <v>122</v>
      </c>
      <c r="F146" s="352"/>
      <c r="G146" s="352"/>
      <c r="H146" s="352"/>
      <c r="I146" s="353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194</v>
      </c>
      <c r="D147" s="141" t="s">
        <v>195</v>
      </c>
      <c r="E147" s="348" t="s">
        <v>133</v>
      </c>
      <c r="F147" s="349"/>
      <c r="G147" s="349"/>
      <c r="H147" s="349"/>
      <c r="I147" s="35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194</v>
      </c>
      <c r="D148" s="141" t="s">
        <v>195</v>
      </c>
      <c r="E148" s="348" t="s">
        <v>196</v>
      </c>
      <c r="F148" s="349"/>
      <c r="G148" s="349"/>
      <c r="H148" s="349"/>
      <c r="I148" s="35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194</v>
      </c>
      <c r="D149" s="141" t="s">
        <v>195</v>
      </c>
      <c r="E149" s="348" t="s">
        <v>133</v>
      </c>
      <c r="F149" s="349"/>
      <c r="G149" s="349"/>
      <c r="H149" s="349"/>
      <c r="I149" s="35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194</v>
      </c>
      <c r="D150" s="141" t="s">
        <v>195</v>
      </c>
      <c r="E150" s="348" t="s">
        <v>133</v>
      </c>
      <c r="F150" s="349"/>
      <c r="G150" s="349"/>
      <c r="H150" s="349"/>
      <c r="I150" s="350"/>
      <c r="J150" s="35"/>
      <c r="K150" s="35"/>
      <c r="L150" s="35"/>
      <c r="M150" s="35"/>
      <c r="N150" s="35"/>
    </row>
    <row r="151" spans="1:16" s="15" customFormat="1" ht="33">
      <c r="A151" s="92"/>
      <c r="B151" s="330" t="s">
        <v>128</v>
      </c>
      <c r="C151" s="331"/>
      <c r="D151" s="332"/>
      <c r="E151" s="332"/>
      <c r="F151" s="332"/>
      <c r="G151" s="332"/>
      <c r="H151" s="332"/>
      <c r="I151" s="333"/>
      <c r="J151" s="35"/>
      <c r="K151" s="35"/>
    </row>
    <row r="152" spans="1:16" s="15" customFormat="1" ht="56.25" customHeight="1">
      <c r="A152" s="92"/>
      <c r="B152" s="324"/>
      <c r="C152" s="325"/>
      <c r="D152" s="297" t="s">
        <v>36</v>
      </c>
      <c r="E152" s="297" t="s">
        <v>38</v>
      </c>
      <c r="F152" s="297" t="s">
        <v>39</v>
      </c>
      <c r="G152" s="297" t="s">
        <v>40</v>
      </c>
      <c r="H152" s="297" t="s">
        <v>41</v>
      </c>
      <c r="I152" s="297" t="s">
        <v>42</v>
      </c>
      <c r="J152" s="35"/>
    </row>
    <row r="153" spans="1:16" s="15" customFormat="1" ht="111.75" customHeight="1">
      <c r="A153" s="92"/>
      <c r="B153" s="408" t="s">
        <v>197</v>
      </c>
      <c r="C153" s="409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08" t="s">
        <v>198</v>
      </c>
      <c r="C154" s="409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130</v>
      </c>
      <c r="C156" s="18" t="s">
        <v>199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86</v>
      </c>
      <c r="C157" s="339" t="s">
        <v>200</v>
      </c>
      <c r="D157" s="410"/>
      <c r="E157" s="410"/>
      <c r="F157" s="410"/>
      <c r="G157" s="410"/>
      <c r="H157" s="410"/>
      <c r="I157" s="340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348" t="s">
        <v>201</v>
      </c>
      <c r="D158" s="349"/>
      <c r="E158" s="349"/>
      <c r="F158" s="349"/>
      <c r="G158" s="349"/>
      <c r="H158" s="349"/>
      <c r="I158" s="35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348" t="s">
        <v>202</v>
      </c>
      <c r="D159" s="349"/>
      <c r="E159" s="349"/>
      <c r="F159" s="349"/>
      <c r="G159" s="349"/>
      <c r="H159" s="349"/>
      <c r="I159" s="35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203</v>
      </c>
      <c r="C160" s="399" t="s">
        <v>201</v>
      </c>
      <c r="D160" s="400"/>
      <c r="E160" s="400"/>
      <c r="F160" s="400"/>
      <c r="G160" s="400"/>
      <c r="H160" s="400"/>
      <c r="I160" s="40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204</v>
      </c>
      <c r="C161" s="402"/>
      <c r="D161" s="403"/>
      <c r="E161" s="403"/>
      <c r="F161" s="403"/>
      <c r="G161" s="403"/>
      <c r="H161" s="403"/>
      <c r="I161" s="40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154</v>
      </c>
      <c r="C162" s="405"/>
      <c r="D162" s="406"/>
      <c r="E162" s="406"/>
      <c r="F162" s="406"/>
      <c r="G162" s="406"/>
      <c r="H162" s="406"/>
      <c r="I162" s="407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34" t="s">
        <v>134</v>
      </c>
      <c r="C164" s="334"/>
      <c r="D164" s="334"/>
      <c r="E164" s="334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135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136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137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298" t="s">
        <v>138</v>
      </c>
      <c r="C168" s="299" t="s">
        <v>38</v>
      </c>
      <c r="D168" s="299" t="s">
        <v>39</v>
      </c>
      <c r="E168" s="299" t="s">
        <v>40</v>
      </c>
      <c r="F168" s="299" t="s">
        <v>41</v>
      </c>
      <c r="G168" s="299" t="s">
        <v>42</v>
      </c>
      <c r="H168" s="299" t="s">
        <v>43</v>
      </c>
      <c r="L168" s="36"/>
      <c r="M168" s="37"/>
      <c r="N168" s="37"/>
      <c r="O168" s="36"/>
    </row>
    <row r="169" spans="1:16" s="18" customFormat="1" ht="50.1" customHeight="1">
      <c r="A169" s="16"/>
      <c r="B169" s="298" t="s">
        <v>139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321"/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  <c r="P170" s="322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view="pageBreakPreview" topLeftCell="A19" zoomScale="25" zoomScaleNormal="40" zoomScaleSheetLayoutView="25" zoomScalePageLayoutView="25" workbookViewId="0">
      <selection activeCell="A144" sqref="A144:Q144"/>
    </sheetView>
  </sheetViews>
  <sheetFormatPr defaultColWidth="9.140625" defaultRowHeight="24"/>
  <cols>
    <col min="1" max="1" width="97.140625" style="79" customWidth="1"/>
    <col min="2" max="2" width="191.85546875" style="79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6"/>
    </row>
    <row r="2" spans="1:9" s="74" customFormat="1" ht="37.5" customHeight="1">
      <c r="A2" s="73" t="str">
        <f>'1. CUTTING DOCKET'!B6</f>
        <v xml:space="preserve">JOB NUMBER:  </v>
      </c>
      <c r="B2" s="76" t="str">
        <f>'1. CUTTING DOCKET'!D6</f>
        <v>R12 SS25 S2737</v>
      </c>
    </row>
    <row r="3" spans="1:9" s="74" customFormat="1" ht="37.5" customHeight="1">
      <c r="A3" s="75" t="str">
        <f>'1. CUTTING DOCKET'!B7</f>
        <v xml:space="preserve">STYLE NUMBER: </v>
      </c>
      <c r="B3" s="76" t="str">
        <f>'1. CUTTING DOCKET'!D7</f>
        <v>R12-HD02</v>
      </c>
    </row>
    <row r="4" spans="1:9" s="74" customFormat="1" ht="37.5" customHeight="1">
      <c r="A4" s="75" t="str">
        <f>'1. CUTTING DOCKET'!B8</f>
        <v xml:space="preserve">STYLE NAME : </v>
      </c>
      <c r="B4" s="76" t="str">
        <f>'1. CUTTING DOCKET'!D8</f>
        <v>Men's Cotton Zip Hoodie</v>
      </c>
    </row>
    <row r="5" spans="1:9" s="74" customFormat="1" ht="75.95" customHeight="1">
      <c r="A5" s="180"/>
      <c r="B5" s="142" t="str">
        <f>'1. CUTTING DOCKET'!$D$20</f>
        <v>BLACK</v>
      </c>
    </row>
    <row r="6" spans="1:9" s="77" customFormat="1" ht="69.75" customHeight="1">
      <c r="A6" s="144" t="s">
        <v>205</v>
      </c>
      <c r="B6" s="144" t="str">
        <f>'1. CUTTING DOCKET'!$E$49</f>
        <v>BLACK</v>
      </c>
    </row>
    <row r="7" spans="1:9" s="77" customFormat="1" ht="105" customHeight="1">
      <c r="A7" s="181" t="s">
        <v>206</v>
      </c>
      <c r="B7" s="144" t="str">
        <f>'1. CUTTING DOCKET'!M11</f>
        <v>FRENCH TERRY100% ORGANIC COTTON 430 GSM</v>
      </c>
    </row>
    <row r="8" spans="1:9" s="77" customFormat="1" ht="241.5" customHeight="1">
      <c r="A8" s="145" t="str">
        <f>'1. CUTTING DOCKET'!D49</f>
        <v>VẢI CHÍNH</v>
      </c>
      <c r="B8" s="146" t="s">
        <v>207</v>
      </c>
      <c r="I8" s="78"/>
    </row>
    <row r="9" spans="1:9" s="77" customFormat="1" ht="99.6" customHeight="1">
      <c r="A9" s="144" t="str">
        <f>'1. CUTTING DOCKET'!B50</f>
        <v>RIB 1X1  98%ORGANIC COTTON 2%SPANDEX 450GSM</v>
      </c>
      <c r="B9" s="144" t="str">
        <f>'1. CUTTING DOCKET'!D18</f>
        <v>BLACK</v>
      </c>
    </row>
    <row r="10" spans="1:9" s="77" customFormat="1" ht="241.5" customHeight="1">
      <c r="A10" s="145" t="str">
        <f>'1. CUTTING DOCKET'!D50</f>
        <v>BO TAY/BO LAI</v>
      </c>
      <c r="B10" s="146" t="s">
        <v>207</v>
      </c>
      <c r="I10" s="78"/>
    </row>
    <row r="11" spans="1:9" s="77" customFormat="1" ht="90" customHeight="1">
      <c r="A11" s="144" t="str">
        <f>'1. CUTTING DOCKET'!B51</f>
        <v xml:space="preserve">SINGLE JERSEY 190GSM </v>
      </c>
      <c r="B11" s="144" t="str">
        <f>'1. CUTTING DOCKET'!E51</f>
        <v>BLACK</v>
      </c>
    </row>
    <row r="12" spans="1:9" s="77" customFormat="1" ht="241.5" customHeight="1">
      <c r="A12" s="145" t="str">
        <f>'1. CUTTING DOCKET'!D51</f>
        <v>VIỀN CỔ</v>
      </c>
      <c r="B12" s="146"/>
      <c r="I12" s="78"/>
    </row>
    <row r="13" spans="1:9" s="77" customFormat="1" ht="135" hidden="1" customHeight="1">
      <c r="A13" s="144" t="e">
        <f>'1. CUTTING DOCKET'!#REF!</f>
        <v>#REF!</v>
      </c>
      <c r="B13" s="144" t="e">
        <f>'1. CUTTING DOCKET'!#REF!</f>
        <v>#REF!</v>
      </c>
    </row>
    <row r="14" spans="1:9" s="77" customFormat="1" ht="409.6" hidden="1" customHeight="1">
      <c r="A14" s="145" t="e">
        <f>'1. CUTTING DOCKET'!#REF!</f>
        <v>#REF!</v>
      </c>
      <c r="B14" s="146"/>
      <c r="I14" s="78"/>
    </row>
    <row r="15" spans="1:9" s="77" customFormat="1" ht="74.25" customHeight="1">
      <c r="A15" s="144" t="s">
        <v>208</v>
      </c>
      <c r="B15" s="148" t="str">
        <f>'1. CUTTING DOCKET'!$F$67</f>
        <v>BLACK</v>
      </c>
    </row>
    <row r="16" spans="1:9" s="77" customFormat="1" ht="169.5" customHeight="1">
      <c r="A16" s="145" t="str">
        <f>'1. CUTTING DOCKET'!B67</f>
        <v xml:space="preserve">CHỈ 40/2 MAY CHÍNH + VẮT SỔ </v>
      </c>
      <c r="B16" s="143"/>
    </row>
    <row r="17" spans="1:9" s="77" customFormat="1" ht="115.5" hidden="1" customHeight="1">
      <c r="A17" s="145" t="e">
        <f>'1. CUTTING DOCKET'!#REF!</f>
        <v>#REF!</v>
      </c>
      <c r="B17" s="143" t="e">
        <f>'1. CUTTING DOCKET'!#REF!</f>
        <v>#REF!</v>
      </c>
    </row>
    <row r="18" spans="1:9" s="77" customFormat="1" ht="90" customHeight="1">
      <c r="A18" s="144" t="str">
        <f>'1. CUTTING DOCKET'!B68</f>
        <v>NHÃN ÉP CHÍNH+ SIZE</v>
      </c>
      <c r="B18" s="148" t="str">
        <f>'1. CUTTING DOCKET'!F68</f>
        <v>BLACK</v>
      </c>
    </row>
    <row r="19" spans="1:9" s="77" customFormat="1" ht="409.6" customHeight="1">
      <c r="A19" s="145" t="s">
        <v>209</v>
      </c>
      <c r="B19" s="254"/>
    </row>
    <row r="20" spans="1:9" s="77" customFormat="1" ht="79.5" hidden="1" customHeight="1">
      <c r="A20" s="144" t="e">
        <f>'1. CUTTING DOCKET'!#REF!</f>
        <v>#REF!</v>
      </c>
      <c r="B20" s="246" t="e">
        <f>'1. CUTTING DOCKET'!#REF!</f>
        <v>#REF!</v>
      </c>
    </row>
    <row r="21" spans="1:9" s="77" customFormat="1" ht="346.5" hidden="1" customHeight="1">
      <c r="A21" s="243" t="s">
        <v>210</v>
      </c>
      <c r="B21" s="247"/>
    </row>
    <row r="22" spans="1:9" s="77" customFormat="1" ht="74.25" customHeight="1">
      <c r="A22" s="144" t="s">
        <v>211</v>
      </c>
      <c r="B22" s="246" t="e">
        <f>'1. CUTTING DOCKET'!#REF!</f>
        <v>#REF!</v>
      </c>
    </row>
    <row r="23" spans="1:9" s="77" customFormat="1" ht="241.5" customHeight="1">
      <c r="A23" s="145" t="s">
        <v>212</v>
      </c>
      <c r="B23" s="248"/>
      <c r="I23" s="78"/>
    </row>
    <row r="24" spans="1:9" s="77" customFormat="1" ht="101.45" hidden="1" customHeight="1">
      <c r="A24" s="144" t="e">
        <f>'1. CUTTING DOCKET'!#REF!</f>
        <v>#REF!</v>
      </c>
      <c r="B24" s="246" t="e">
        <f>'1. CUTTING DOCKET'!#REF!</f>
        <v>#REF!</v>
      </c>
    </row>
    <row r="25" spans="1:9" s="77" customFormat="1" ht="362.25" hidden="1" customHeight="1">
      <c r="A25" s="149" t="s">
        <v>213</v>
      </c>
      <c r="B25" s="245"/>
    </row>
    <row r="26" spans="1:9" s="77" customFormat="1" ht="109.5" customHeight="1">
      <c r="A26" s="144" t="str">
        <f>'1. CUTTING DOCKET'!B70</f>
        <v>DÂY LUỒN</v>
      </c>
      <c r="B26" s="246" t="str">
        <f>'1. CUTTING DOCKET'!F70</f>
        <v>BLACK</v>
      </c>
    </row>
    <row r="27" spans="1:9" s="77" customFormat="1" ht="241.5" customHeight="1">
      <c r="A27" s="145" t="s">
        <v>214</v>
      </c>
      <c r="B27" s="146"/>
      <c r="I27" s="78"/>
    </row>
    <row r="28" spans="1:9" s="77" customFormat="1" ht="93.6" customHeight="1">
      <c r="A28" s="144" t="s">
        <v>99</v>
      </c>
      <c r="B28" s="246" t="s">
        <v>45</v>
      </c>
    </row>
    <row r="29" spans="1:9" s="77" customFormat="1" ht="241.5" customHeight="1">
      <c r="A29" s="145" t="s">
        <v>215</v>
      </c>
      <c r="B29" s="146"/>
      <c r="I29" s="78"/>
    </row>
    <row r="30" spans="1:9" s="77" customFormat="1" ht="95.25" customHeight="1">
      <c r="A30" s="144" t="str">
        <f>'1. CUTTING DOCKET'!B86</f>
        <v>POLY BAG - 25" x 20" + 2"</v>
      </c>
      <c r="B30" s="246" t="str">
        <f>'1. CUTTING DOCKET'!F86</f>
        <v>CLEAR</v>
      </c>
    </row>
    <row r="31" spans="1:9" s="77" customFormat="1" ht="324.75" customHeight="1">
      <c r="A31" s="145"/>
      <c r="B31" s="244"/>
    </row>
    <row r="32" spans="1:9" s="77" customFormat="1" ht="119.45" customHeight="1">
      <c r="A32" s="144" t="s">
        <v>216</v>
      </c>
      <c r="B32" s="246" t="str">
        <f>'1. CUTTING DOCKET'!F90</f>
        <v>NATURAL</v>
      </c>
    </row>
    <row r="33" spans="1:6" s="77" customFormat="1" ht="287.25" customHeight="1">
      <c r="A33" s="145" t="s">
        <v>217</v>
      </c>
      <c r="B33" s="244"/>
    </row>
    <row r="34" spans="1:6" s="77" customFormat="1" ht="71.45" customHeight="1">
      <c r="A34" s="144" t="s">
        <v>114</v>
      </c>
      <c r="B34" s="246" t="s">
        <v>115</v>
      </c>
    </row>
    <row r="35" spans="1:6" s="77" customFormat="1" ht="87" customHeight="1">
      <c r="A35" s="145" t="s">
        <v>218</v>
      </c>
      <c r="B35" s="244"/>
    </row>
    <row r="36" spans="1:6" s="77" customFormat="1" ht="63.6" customHeight="1">
      <c r="A36" s="144" t="s">
        <v>116</v>
      </c>
      <c r="B36" s="246" t="s">
        <v>109</v>
      </c>
    </row>
    <row r="37" spans="1:6" s="77" customFormat="1" ht="97.5" customHeight="1">
      <c r="A37" s="145" t="s">
        <v>218</v>
      </c>
      <c r="B37" s="244"/>
    </row>
    <row r="41" spans="1:6">
      <c r="F41" s="80" t="b">
        <v>1</v>
      </c>
    </row>
  </sheetData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7287-4676-491E-8E2A-AE3F85129933}">
  <dimension ref="A1:V37"/>
  <sheetViews>
    <sheetView view="pageBreakPreview" zoomScaleNormal="85" zoomScaleSheetLayoutView="100" workbookViewId="0">
      <selection activeCell="C7" sqref="C7"/>
    </sheetView>
  </sheetViews>
  <sheetFormatPr defaultColWidth="8.7109375" defaultRowHeight="12.75"/>
  <cols>
    <col min="1" max="1" width="11.5703125" style="249" customWidth="1"/>
    <col min="2" max="2" width="10.5703125" style="249" customWidth="1"/>
    <col min="3" max="3" width="36.85546875" style="249" customWidth="1"/>
    <col min="4" max="4" width="40" style="249" customWidth="1"/>
    <col min="5" max="6" width="4.28515625" style="249" customWidth="1"/>
    <col min="7" max="8" width="7.42578125" style="249" customWidth="1"/>
    <col min="9" max="9" width="10.28515625" style="249" customWidth="1"/>
    <col min="10" max="10" width="10.5703125" style="249" customWidth="1"/>
    <col min="11" max="11" width="73.42578125" style="249" customWidth="1"/>
    <col min="12" max="19" width="12.42578125" style="249" customWidth="1"/>
    <col min="20" max="20" width="12.7109375" style="249" customWidth="1"/>
    <col min="21" max="21" width="11.5703125" style="249" customWidth="1"/>
    <col min="22" max="22" width="14.7109375" style="249" customWidth="1"/>
    <col min="23" max="23" width="4.28515625" style="249" customWidth="1"/>
    <col min="24" max="16384" width="8.7109375" style="249"/>
  </cols>
  <sheetData>
    <row r="1" spans="1:22" ht="33" customHeight="1">
      <c r="A1" s="454" t="s">
        <v>219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</row>
    <row r="2" spans="1:22" s="253" customFormat="1" ht="19.5" customHeight="1">
      <c r="A2" s="455" t="s">
        <v>220</v>
      </c>
      <c r="B2" s="455" t="s">
        <v>221</v>
      </c>
      <c r="C2" s="455" t="s">
        <v>222</v>
      </c>
      <c r="D2" s="255"/>
      <c r="E2" s="457" t="s">
        <v>223</v>
      </c>
      <c r="F2" s="457" t="s">
        <v>224</v>
      </c>
      <c r="G2" s="459" t="s">
        <v>225</v>
      </c>
      <c r="H2" s="460"/>
      <c r="I2" s="460"/>
      <c r="J2" s="461"/>
      <c r="K2" s="462" t="s">
        <v>226</v>
      </c>
    </row>
    <row r="3" spans="1:22" s="253" customFormat="1" ht="19.5" customHeight="1">
      <c r="A3" s="456"/>
      <c r="B3" s="456"/>
      <c r="C3" s="456"/>
      <c r="D3" s="256"/>
      <c r="E3" s="458"/>
      <c r="F3" s="458"/>
      <c r="G3" s="257" t="s">
        <v>227</v>
      </c>
      <c r="H3" s="258" t="s">
        <v>228</v>
      </c>
      <c r="I3" s="258" t="s">
        <v>229</v>
      </c>
      <c r="J3" s="259" t="s">
        <v>230</v>
      </c>
      <c r="K3" s="463"/>
    </row>
    <row r="4" spans="1:22" s="253" customFormat="1" ht="17.25" customHeight="1">
      <c r="A4" s="260" t="s">
        <v>231</v>
      </c>
      <c r="B4" s="261" t="s">
        <v>232</v>
      </c>
      <c r="C4" s="261" t="s">
        <v>233</v>
      </c>
      <c r="D4" s="262" t="s">
        <v>234</v>
      </c>
      <c r="E4" s="263">
        <v>-1</v>
      </c>
      <c r="F4" s="263">
        <v>1</v>
      </c>
      <c r="G4" s="264">
        <v>72</v>
      </c>
      <c r="H4" s="265">
        <v>71.5</v>
      </c>
      <c r="I4" s="265">
        <v>-0.5</v>
      </c>
      <c r="J4" s="265">
        <v>72</v>
      </c>
      <c r="K4" s="261" t="s">
        <v>235</v>
      </c>
    </row>
    <row r="5" spans="1:22" s="253" customFormat="1" ht="17.25" customHeight="1">
      <c r="A5" s="260" t="s">
        <v>236</v>
      </c>
      <c r="B5" s="261" t="s">
        <v>237</v>
      </c>
      <c r="C5" s="261" t="s">
        <v>233</v>
      </c>
      <c r="D5" s="262" t="s">
        <v>234</v>
      </c>
      <c r="E5" s="263">
        <v>-1</v>
      </c>
      <c r="F5" s="263">
        <v>1</v>
      </c>
      <c r="G5" s="266">
        <v>72</v>
      </c>
      <c r="H5" s="267">
        <v>72</v>
      </c>
      <c r="I5" s="267">
        <v>0</v>
      </c>
      <c r="J5" s="267">
        <v>72</v>
      </c>
      <c r="K5" s="261" t="s">
        <v>235</v>
      </c>
    </row>
    <row r="6" spans="1:22" s="253" customFormat="1" ht="30.75" customHeight="1">
      <c r="A6" s="260" t="s">
        <v>238</v>
      </c>
      <c r="B6" s="261" t="s">
        <v>239</v>
      </c>
      <c r="C6" s="261" t="s">
        <v>239</v>
      </c>
      <c r="D6" s="268" t="s">
        <v>240</v>
      </c>
      <c r="E6" s="263">
        <v>-0.5</v>
      </c>
      <c r="F6" s="263">
        <v>0.5</v>
      </c>
      <c r="G6" s="266">
        <v>58.5</v>
      </c>
      <c r="H6" s="267">
        <v>58.5</v>
      </c>
      <c r="I6" s="267">
        <v>0</v>
      </c>
      <c r="J6" s="269">
        <v>0</v>
      </c>
      <c r="K6" s="261" t="s">
        <v>241</v>
      </c>
    </row>
    <row r="7" spans="1:22" s="253" customFormat="1" ht="17.25" customHeight="1">
      <c r="A7" s="260" t="s">
        <v>242</v>
      </c>
      <c r="B7" s="261" t="s">
        <v>243</v>
      </c>
      <c r="C7" s="261" t="s">
        <v>244</v>
      </c>
      <c r="D7" s="268" t="s">
        <v>245</v>
      </c>
      <c r="E7" s="263">
        <v>-1</v>
      </c>
      <c r="F7" s="263">
        <v>1</v>
      </c>
      <c r="G7" s="266">
        <v>46.5</v>
      </c>
      <c r="H7" s="267">
        <v>47</v>
      </c>
      <c r="I7" s="267">
        <v>0.5</v>
      </c>
      <c r="J7" s="269">
        <v>48</v>
      </c>
      <c r="K7" s="261" t="s">
        <v>246</v>
      </c>
    </row>
    <row r="8" spans="1:22" s="253" customFormat="1" ht="17.25" customHeight="1">
      <c r="A8" s="260" t="s">
        <v>247</v>
      </c>
      <c r="B8" s="261" t="s">
        <v>248</v>
      </c>
      <c r="C8" s="261" t="s">
        <v>249</v>
      </c>
      <c r="D8" s="262" t="s">
        <v>250</v>
      </c>
      <c r="E8" s="263">
        <v>-1</v>
      </c>
      <c r="F8" s="263">
        <v>1</v>
      </c>
      <c r="G8" s="266">
        <v>42.5</v>
      </c>
      <c r="H8" s="267">
        <v>43</v>
      </c>
      <c r="I8" s="267">
        <v>0.5</v>
      </c>
      <c r="J8" s="269">
        <v>44</v>
      </c>
      <c r="K8" s="261" t="s">
        <v>246</v>
      </c>
    </row>
    <row r="9" spans="1:22" s="253" customFormat="1" ht="17.25" customHeight="1">
      <c r="A9" s="260" t="s">
        <v>251</v>
      </c>
      <c r="B9" s="261" t="s">
        <v>252</v>
      </c>
      <c r="C9" s="261" t="s">
        <v>249</v>
      </c>
      <c r="D9" s="262" t="s">
        <v>253</v>
      </c>
      <c r="E9" s="263">
        <v>-1</v>
      </c>
      <c r="F9" s="263">
        <v>1</v>
      </c>
      <c r="G9" s="266">
        <v>43</v>
      </c>
      <c r="H9" s="267">
        <v>43</v>
      </c>
      <c r="I9" s="267">
        <v>0</v>
      </c>
      <c r="J9" s="269">
        <v>44.5</v>
      </c>
      <c r="K9" s="261" t="s">
        <v>246</v>
      </c>
    </row>
    <row r="10" spans="1:22" s="253" customFormat="1" ht="17.25" customHeight="1">
      <c r="A10" s="260" t="s">
        <v>254</v>
      </c>
      <c r="B10" s="261" t="s">
        <v>255</v>
      </c>
      <c r="C10" s="261" t="s">
        <v>256</v>
      </c>
      <c r="D10" s="262" t="s">
        <v>257</v>
      </c>
      <c r="E10" s="263">
        <v>-1</v>
      </c>
      <c r="F10" s="263">
        <v>1</v>
      </c>
      <c r="G10" s="266">
        <v>59.7</v>
      </c>
      <c r="H10" s="267">
        <v>60.2</v>
      </c>
      <c r="I10" s="267">
        <v>0.5</v>
      </c>
      <c r="J10" s="267">
        <v>59.7</v>
      </c>
      <c r="K10" s="261" t="s">
        <v>258</v>
      </c>
    </row>
    <row r="11" spans="1:22" s="253" customFormat="1" ht="17.25" customHeight="1">
      <c r="A11" s="260" t="s">
        <v>259</v>
      </c>
      <c r="B11" s="261" t="s">
        <v>260</v>
      </c>
      <c r="C11" s="261" t="s">
        <v>261</v>
      </c>
      <c r="D11" s="262" t="s">
        <v>262</v>
      </c>
      <c r="E11" s="263">
        <v>0</v>
      </c>
      <c r="F11" s="263">
        <v>0</v>
      </c>
      <c r="G11" s="266">
        <v>44</v>
      </c>
      <c r="H11" s="267">
        <v>44</v>
      </c>
      <c r="I11" s="267">
        <v>0</v>
      </c>
      <c r="J11" s="267">
        <v>44</v>
      </c>
      <c r="K11" s="261" t="s">
        <v>258</v>
      </c>
    </row>
    <row r="12" spans="1:22" s="253" customFormat="1" ht="17.25" customHeight="1">
      <c r="A12" s="260" t="s">
        <v>263</v>
      </c>
      <c r="B12" s="261" t="s">
        <v>264</v>
      </c>
      <c r="C12" s="261" t="s">
        <v>265</v>
      </c>
      <c r="D12" s="262" t="s">
        <v>266</v>
      </c>
      <c r="E12" s="263">
        <v>-1</v>
      </c>
      <c r="F12" s="263">
        <v>1</v>
      </c>
      <c r="G12" s="266">
        <v>58</v>
      </c>
      <c r="H12" s="267">
        <v>58</v>
      </c>
      <c r="I12" s="267">
        <v>0</v>
      </c>
      <c r="J12" s="267">
        <v>58</v>
      </c>
      <c r="K12" s="261" t="s">
        <v>258</v>
      </c>
    </row>
    <row r="13" spans="1:22" s="253" customFormat="1" ht="17.25" customHeight="1">
      <c r="A13" s="260" t="s">
        <v>267</v>
      </c>
      <c r="B13" s="261" t="s">
        <v>268</v>
      </c>
      <c r="C13" s="261" t="s">
        <v>269</v>
      </c>
      <c r="D13" s="262" t="s">
        <v>270</v>
      </c>
      <c r="E13" s="263">
        <v>-1</v>
      </c>
      <c r="F13" s="263">
        <v>1</v>
      </c>
      <c r="G13" s="266">
        <v>49</v>
      </c>
      <c r="H13" s="267">
        <v>49</v>
      </c>
      <c r="I13" s="267">
        <v>0</v>
      </c>
      <c r="J13" s="267">
        <v>49</v>
      </c>
      <c r="K13" s="261" t="s">
        <v>258</v>
      </c>
    </row>
    <row r="14" spans="1:22" s="253" customFormat="1" ht="17.25" customHeight="1">
      <c r="A14" s="260" t="s">
        <v>271</v>
      </c>
      <c r="B14" s="261" t="s">
        <v>272</v>
      </c>
      <c r="C14" s="270"/>
      <c r="D14" s="271" t="s">
        <v>273</v>
      </c>
      <c r="E14" s="263">
        <v>-0.3</v>
      </c>
      <c r="F14" s="263">
        <v>0.3</v>
      </c>
      <c r="G14" s="266">
        <v>5.8</v>
      </c>
      <c r="H14" s="267">
        <v>6</v>
      </c>
      <c r="I14" s="267">
        <v>0.2</v>
      </c>
      <c r="J14" s="267">
        <v>5.8</v>
      </c>
      <c r="K14" s="261" t="s">
        <v>258</v>
      </c>
    </row>
    <row r="15" spans="1:22" s="253" customFormat="1" ht="17.25" customHeight="1">
      <c r="A15" s="260" t="s">
        <v>274</v>
      </c>
      <c r="B15" s="261" t="s">
        <v>275</v>
      </c>
      <c r="C15" s="261" t="s">
        <v>276</v>
      </c>
      <c r="D15" s="262" t="s">
        <v>277</v>
      </c>
      <c r="E15" s="263">
        <v>-1</v>
      </c>
      <c r="F15" s="263">
        <v>1</v>
      </c>
      <c r="G15" s="266">
        <v>24</v>
      </c>
      <c r="H15" s="267">
        <v>25</v>
      </c>
      <c r="I15" s="267">
        <v>1</v>
      </c>
      <c r="J15" s="267">
        <v>24</v>
      </c>
      <c r="K15" s="261" t="s">
        <v>258</v>
      </c>
    </row>
    <row r="16" spans="1:22" s="253" customFormat="1" ht="27.75" customHeight="1">
      <c r="A16" s="260" t="s">
        <v>278</v>
      </c>
      <c r="B16" s="261" t="s">
        <v>279</v>
      </c>
      <c r="C16" s="261" t="s">
        <v>280</v>
      </c>
      <c r="D16" s="261" t="s">
        <v>281</v>
      </c>
      <c r="E16" s="263">
        <v>-0.3</v>
      </c>
      <c r="F16" s="263">
        <v>0.3</v>
      </c>
      <c r="G16" s="266">
        <v>13.2</v>
      </c>
      <c r="H16" s="269">
        <v>11.5</v>
      </c>
      <c r="I16" s="269">
        <v>-1.7</v>
      </c>
      <c r="J16" s="269">
        <v>10.5</v>
      </c>
      <c r="K16" s="261" t="s">
        <v>282</v>
      </c>
    </row>
    <row r="17" spans="1:11" s="253" customFormat="1" ht="17.25" customHeight="1">
      <c r="A17" s="260" t="s">
        <v>283</v>
      </c>
      <c r="B17" s="261" t="s">
        <v>284</v>
      </c>
      <c r="C17" s="261" t="s">
        <v>285</v>
      </c>
      <c r="D17" s="261" t="s">
        <v>286</v>
      </c>
      <c r="E17" s="263">
        <v>-0.3</v>
      </c>
      <c r="F17" s="263">
        <v>0.3</v>
      </c>
      <c r="G17" s="266">
        <v>1.7</v>
      </c>
      <c r="H17" s="267">
        <v>1.7</v>
      </c>
      <c r="I17" s="267">
        <v>0</v>
      </c>
      <c r="J17" s="267">
        <v>1.7</v>
      </c>
      <c r="K17" s="261" t="s">
        <v>258</v>
      </c>
    </row>
    <row r="18" spans="1:11" s="253" customFormat="1" ht="17.25" customHeight="1">
      <c r="A18" s="260" t="s">
        <v>287</v>
      </c>
      <c r="B18" s="261" t="s">
        <v>288</v>
      </c>
      <c r="C18" s="261" t="s">
        <v>289</v>
      </c>
      <c r="D18" s="261" t="s">
        <v>290</v>
      </c>
      <c r="E18" s="263">
        <v>-0.5</v>
      </c>
      <c r="F18" s="263">
        <v>0.5</v>
      </c>
      <c r="G18" s="266">
        <v>27</v>
      </c>
      <c r="H18" s="269">
        <v>28.5</v>
      </c>
      <c r="I18" s="269">
        <v>1.5</v>
      </c>
      <c r="J18" s="267">
        <v>27</v>
      </c>
      <c r="K18" s="261" t="s">
        <v>258</v>
      </c>
    </row>
    <row r="19" spans="1:11" s="253" customFormat="1" ht="27.75" customHeight="1">
      <c r="A19" s="260" t="s">
        <v>291</v>
      </c>
      <c r="B19" s="261" t="s">
        <v>292</v>
      </c>
      <c r="C19" s="261" t="s">
        <v>293</v>
      </c>
      <c r="D19" s="261" t="s">
        <v>294</v>
      </c>
      <c r="E19" s="263">
        <v>-1</v>
      </c>
      <c r="F19" s="263">
        <v>1</v>
      </c>
      <c r="G19" s="266">
        <v>64.5</v>
      </c>
      <c r="H19" s="267">
        <v>64</v>
      </c>
      <c r="I19" s="267">
        <v>-0.5</v>
      </c>
      <c r="J19" s="269">
        <v>66</v>
      </c>
      <c r="K19" s="261" t="s">
        <v>246</v>
      </c>
    </row>
    <row r="20" spans="1:11" s="253" customFormat="1" ht="17.25" customHeight="1">
      <c r="A20" s="260" t="s">
        <v>295</v>
      </c>
      <c r="B20" s="261" t="s">
        <v>296</v>
      </c>
      <c r="C20" s="261" t="s">
        <v>297</v>
      </c>
      <c r="D20" s="261" t="s">
        <v>298</v>
      </c>
      <c r="E20" s="263">
        <v>-1</v>
      </c>
      <c r="F20" s="263">
        <v>1</v>
      </c>
      <c r="G20" s="266">
        <v>27.3</v>
      </c>
      <c r="H20" s="267">
        <v>27.5</v>
      </c>
      <c r="I20" s="267">
        <v>0.2</v>
      </c>
      <c r="J20" s="267">
        <v>27.3</v>
      </c>
      <c r="K20" s="261" t="s">
        <v>258</v>
      </c>
    </row>
    <row r="21" spans="1:11" s="253" customFormat="1" ht="17.25" customHeight="1">
      <c r="A21" s="260" t="s">
        <v>299</v>
      </c>
      <c r="B21" s="261" t="s">
        <v>300</v>
      </c>
      <c r="C21" s="261" t="s">
        <v>301</v>
      </c>
      <c r="D21" s="261" t="s">
        <v>302</v>
      </c>
      <c r="E21" s="263">
        <v>-0.5</v>
      </c>
      <c r="F21" s="263">
        <v>0.5</v>
      </c>
      <c r="G21" s="266">
        <v>19.899999999999999</v>
      </c>
      <c r="H21" s="267">
        <v>20</v>
      </c>
      <c r="I21" s="267">
        <v>0.1</v>
      </c>
      <c r="J21" s="267">
        <v>19.899999999999999</v>
      </c>
      <c r="K21" s="261" t="s">
        <v>258</v>
      </c>
    </row>
    <row r="22" spans="1:11" s="253" customFormat="1" ht="17.25" customHeight="1">
      <c r="A22" s="260" t="s">
        <v>303</v>
      </c>
      <c r="B22" s="261" t="s">
        <v>304</v>
      </c>
      <c r="C22" s="261" t="s">
        <v>305</v>
      </c>
      <c r="D22" s="261" t="s">
        <v>306</v>
      </c>
      <c r="E22" s="263">
        <v>-0.5</v>
      </c>
      <c r="F22" s="263">
        <v>0.5</v>
      </c>
      <c r="G22" s="266">
        <v>15.7</v>
      </c>
      <c r="H22" s="267">
        <v>16</v>
      </c>
      <c r="I22" s="267">
        <v>0.3</v>
      </c>
      <c r="J22" s="267">
        <v>15.7</v>
      </c>
      <c r="K22" s="261" t="s">
        <v>258</v>
      </c>
    </row>
    <row r="23" spans="1:11" s="253" customFormat="1" ht="17.25" customHeight="1">
      <c r="A23" s="260" t="s">
        <v>307</v>
      </c>
      <c r="B23" s="261" t="s">
        <v>308</v>
      </c>
      <c r="C23" s="261" t="s">
        <v>309</v>
      </c>
      <c r="D23" s="261" t="s">
        <v>310</v>
      </c>
      <c r="E23" s="263">
        <v>-0.5</v>
      </c>
      <c r="F23" s="263">
        <v>0.5</v>
      </c>
      <c r="G23" s="266">
        <v>10</v>
      </c>
      <c r="H23" s="267">
        <v>10</v>
      </c>
      <c r="I23" s="267">
        <v>0</v>
      </c>
      <c r="J23" s="267">
        <v>10</v>
      </c>
      <c r="K23" s="261" t="s">
        <v>258</v>
      </c>
    </row>
    <row r="24" spans="1:11" s="253" customFormat="1" ht="17.25" customHeight="1">
      <c r="A24" s="260" t="s">
        <v>311</v>
      </c>
      <c r="B24" s="261" t="s">
        <v>312</v>
      </c>
      <c r="C24" s="261" t="s">
        <v>312</v>
      </c>
      <c r="D24" s="261" t="s">
        <v>313</v>
      </c>
      <c r="E24" s="263">
        <v>-0.3</v>
      </c>
      <c r="F24" s="263">
        <v>0.3</v>
      </c>
      <c r="G24" s="266">
        <v>5.8</v>
      </c>
      <c r="H24" s="267">
        <v>6</v>
      </c>
      <c r="I24" s="267">
        <v>0.2</v>
      </c>
      <c r="J24" s="267">
        <v>5.8</v>
      </c>
      <c r="K24" s="261" t="s">
        <v>258</v>
      </c>
    </row>
    <row r="25" spans="1:11" s="253" customFormat="1" ht="17.25" customHeight="1">
      <c r="A25" s="260" t="s">
        <v>314</v>
      </c>
      <c r="B25" s="261" t="s">
        <v>315</v>
      </c>
      <c r="C25" s="261" t="s">
        <v>316</v>
      </c>
      <c r="D25" s="261" t="s">
        <v>317</v>
      </c>
      <c r="E25" s="263">
        <v>-1</v>
      </c>
      <c r="F25" s="263">
        <v>1</v>
      </c>
      <c r="G25" s="266">
        <v>27.7</v>
      </c>
      <c r="H25" s="267">
        <v>27.5</v>
      </c>
      <c r="I25" s="267">
        <v>-0.2</v>
      </c>
      <c r="J25" s="267">
        <v>28.3</v>
      </c>
      <c r="K25" s="261" t="s">
        <v>246</v>
      </c>
    </row>
    <row r="26" spans="1:11" s="253" customFormat="1" ht="15.75" customHeight="1">
      <c r="A26" s="450" t="s">
        <v>318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2"/>
    </row>
    <row r="27" spans="1:11" s="253" customFormat="1" ht="17.25" customHeight="1">
      <c r="A27" s="260" t="s">
        <v>319</v>
      </c>
      <c r="B27" s="261" t="s">
        <v>320</v>
      </c>
      <c r="C27" s="261" t="s">
        <v>320</v>
      </c>
      <c r="D27" s="261" t="s">
        <v>321</v>
      </c>
      <c r="E27" s="263">
        <v>-1</v>
      </c>
      <c r="F27" s="263">
        <v>1</v>
      </c>
      <c r="G27" s="264">
        <v>41.6</v>
      </c>
      <c r="H27" s="265">
        <v>41.5</v>
      </c>
      <c r="I27" s="265">
        <v>-0.1</v>
      </c>
      <c r="J27" s="272">
        <v>41.9</v>
      </c>
      <c r="K27" s="261" t="s">
        <v>246</v>
      </c>
    </row>
    <row r="28" spans="1:11" s="253" customFormat="1" ht="27.75" customHeight="1">
      <c r="A28" s="260" t="s">
        <v>322</v>
      </c>
      <c r="B28" s="261" t="s">
        <v>323</v>
      </c>
      <c r="C28" s="261" t="s">
        <v>324</v>
      </c>
      <c r="D28" s="261" t="s">
        <v>325</v>
      </c>
      <c r="E28" s="263">
        <v>-1</v>
      </c>
      <c r="F28" s="263">
        <v>1</v>
      </c>
      <c r="G28" s="266">
        <v>54.5</v>
      </c>
      <c r="H28" s="269">
        <v>53</v>
      </c>
      <c r="I28" s="269">
        <v>-1.5</v>
      </c>
      <c r="J28" s="263">
        <v>53.5</v>
      </c>
      <c r="K28" s="261" t="s">
        <v>246</v>
      </c>
    </row>
    <row r="29" spans="1:11" s="253" customFormat="1" ht="27.75" customHeight="1">
      <c r="A29" s="260" t="s">
        <v>326</v>
      </c>
      <c r="B29" s="261" t="s">
        <v>327</v>
      </c>
      <c r="C29" s="261" t="s">
        <v>328</v>
      </c>
      <c r="D29" s="261" t="s">
        <v>329</v>
      </c>
      <c r="E29" s="263">
        <v>-0.3</v>
      </c>
      <c r="F29" s="263">
        <v>0.3</v>
      </c>
      <c r="G29" s="266">
        <v>20</v>
      </c>
      <c r="H29" s="270"/>
      <c r="I29" s="270"/>
      <c r="J29" s="263">
        <v>20</v>
      </c>
      <c r="K29" s="261" t="s">
        <v>330</v>
      </c>
    </row>
    <row r="30" spans="1:11" s="253" customFormat="1" ht="27.75" customHeight="1">
      <c r="A30" s="260" t="s">
        <v>331</v>
      </c>
      <c r="B30" s="261" t="s">
        <v>332</v>
      </c>
      <c r="C30" s="261" t="s">
        <v>333</v>
      </c>
      <c r="D30" s="261" t="s">
        <v>334</v>
      </c>
      <c r="E30" s="263">
        <v>-0.3</v>
      </c>
      <c r="F30" s="263">
        <v>0.3</v>
      </c>
      <c r="G30" s="266">
        <v>7.5</v>
      </c>
      <c r="H30" s="270"/>
      <c r="I30" s="270"/>
      <c r="J30" s="263">
        <v>7.5</v>
      </c>
      <c r="K30" s="261" t="s">
        <v>330</v>
      </c>
    </row>
    <row r="31" spans="1:11" s="253" customFormat="1" ht="17.25" customHeight="1">
      <c r="A31" s="260" t="s">
        <v>335</v>
      </c>
      <c r="B31" s="261" t="s">
        <v>336</v>
      </c>
      <c r="C31" s="270"/>
      <c r="D31" s="270" t="s">
        <v>337</v>
      </c>
      <c r="E31" s="263">
        <v>-0.5</v>
      </c>
      <c r="F31" s="263">
        <v>0.5</v>
      </c>
      <c r="G31" s="266">
        <v>16.8</v>
      </c>
      <c r="H31" s="267">
        <v>17</v>
      </c>
      <c r="I31" s="267">
        <v>0.2</v>
      </c>
      <c r="J31" s="263">
        <v>16.8</v>
      </c>
      <c r="K31" s="261" t="s">
        <v>258</v>
      </c>
    </row>
    <row r="32" spans="1:11" s="253" customFormat="1" ht="17.25" customHeight="1">
      <c r="A32" s="260" t="s">
        <v>338</v>
      </c>
      <c r="B32" s="261" t="s">
        <v>339</v>
      </c>
      <c r="C32" s="261" t="s">
        <v>339</v>
      </c>
      <c r="D32" s="261" t="s">
        <v>340</v>
      </c>
      <c r="E32" s="263">
        <v>-0.3</v>
      </c>
      <c r="F32" s="263">
        <v>0.3</v>
      </c>
      <c r="G32" s="266">
        <v>23.5</v>
      </c>
      <c r="H32" s="269">
        <v>23</v>
      </c>
      <c r="I32" s="269">
        <v>-0.5</v>
      </c>
      <c r="J32" s="263">
        <v>23.5</v>
      </c>
      <c r="K32" s="261" t="s">
        <v>258</v>
      </c>
    </row>
    <row r="33" spans="1:12" s="253" customFormat="1" ht="17.25" customHeight="1">
      <c r="A33" s="260" t="s">
        <v>341</v>
      </c>
      <c r="B33" s="261" t="s">
        <v>342</v>
      </c>
      <c r="C33" s="261" t="s">
        <v>343</v>
      </c>
      <c r="D33" s="261" t="s">
        <v>344</v>
      </c>
      <c r="E33" s="263">
        <v>-1</v>
      </c>
      <c r="F33" s="263">
        <v>1</v>
      </c>
      <c r="G33" s="266">
        <v>37</v>
      </c>
      <c r="H33" s="269">
        <v>10</v>
      </c>
      <c r="I33" s="269">
        <v>-27</v>
      </c>
      <c r="J33" s="273">
        <v>10</v>
      </c>
      <c r="K33" s="261" t="s">
        <v>345</v>
      </c>
    </row>
    <row r="34" spans="1:12" s="253" customFormat="1" ht="17.25" customHeight="1">
      <c r="A34" s="260" t="s">
        <v>346</v>
      </c>
      <c r="B34" s="261" t="s">
        <v>342</v>
      </c>
      <c r="C34" s="261" t="s">
        <v>347</v>
      </c>
      <c r="D34" s="261" t="s">
        <v>348</v>
      </c>
      <c r="E34" s="263">
        <v>-1</v>
      </c>
      <c r="F34" s="263">
        <v>1</v>
      </c>
      <c r="G34" s="266">
        <v>37</v>
      </c>
      <c r="H34" s="269">
        <v>18</v>
      </c>
      <c r="I34" s="269">
        <v>-19</v>
      </c>
      <c r="J34" s="273">
        <v>18</v>
      </c>
      <c r="K34" s="261" t="s">
        <v>345</v>
      </c>
    </row>
    <row r="35" spans="1:12" s="253" customFormat="1" ht="17.25" customHeight="1">
      <c r="A35" s="260" t="s">
        <v>349</v>
      </c>
      <c r="B35" s="261" t="s">
        <v>342</v>
      </c>
      <c r="C35" s="261" t="s">
        <v>350</v>
      </c>
      <c r="D35" s="261" t="s">
        <v>351</v>
      </c>
      <c r="E35" s="263">
        <v>-1</v>
      </c>
      <c r="F35" s="263">
        <v>1</v>
      </c>
      <c r="G35" s="266">
        <v>37</v>
      </c>
      <c r="H35" s="269">
        <v>13.6</v>
      </c>
      <c r="I35" s="269">
        <v>-23.4</v>
      </c>
      <c r="J35" s="273">
        <v>13.6</v>
      </c>
      <c r="K35" s="261" t="s">
        <v>345</v>
      </c>
    </row>
    <row r="36" spans="1:12" s="253" customFormat="1" ht="15.75" customHeight="1">
      <c r="A36" s="450" t="s">
        <v>352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2"/>
    </row>
    <row r="37" spans="1:12" s="253" customFormat="1" ht="19.5" customHeight="1">
      <c r="A37" s="453" t="s">
        <v>353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</row>
  </sheetData>
  <mergeCells count="11">
    <mergeCell ref="A26:K26"/>
    <mergeCell ref="A36:K36"/>
    <mergeCell ref="A37:L37"/>
    <mergeCell ref="A1:V1"/>
    <mergeCell ref="A2:A3"/>
    <mergeCell ref="B2:B3"/>
    <mergeCell ref="C2:C3"/>
    <mergeCell ref="E2:E3"/>
    <mergeCell ref="F2:F3"/>
    <mergeCell ref="G2:J2"/>
    <mergeCell ref="K2:K3"/>
  </mergeCells>
  <printOptions horizontalCentered="1"/>
  <pageMargins left="0" right="0" top="0" bottom="0" header="0" footer="0"/>
  <pageSetup paperSize="9" scale="49" orientation="landscape" r:id="rId1"/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A5EE-9A46-4000-89CD-D764FAD5FE7C}">
  <dimension ref="A1:M34"/>
  <sheetViews>
    <sheetView tabSelected="1" workbookViewId="0">
      <selection activeCell="M9" sqref="M9"/>
    </sheetView>
  </sheetViews>
  <sheetFormatPr defaultRowHeight="15"/>
  <cols>
    <col min="2" max="3" width="20.7109375" customWidth="1"/>
    <col min="4" max="4" width="39.28515625" customWidth="1"/>
    <col min="13" max="13" width="55.140625" customWidth="1"/>
  </cols>
  <sheetData>
    <row r="1" spans="1:13">
      <c r="A1" s="274" t="s">
        <v>220</v>
      </c>
      <c r="B1" s="274" t="s">
        <v>221</v>
      </c>
      <c r="C1" s="274" t="s">
        <v>222</v>
      </c>
      <c r="D1" s="274"/>
      <c r="E1" s="275" t="s">
        <v>223</v>
      </c>
      <c r="F1" s="275" t="s">
        <v>224</v>
      </c>
      <c r="G1" s="276" t="s">
        <v>354</v>
      </c>
      <c r="H1" s="276" t="s">
        <v>355</v>
      </c>
      <c r="I1" s="277" t="s">
        <v>356</v>
      </c>
      <c r="J1" s="278" t="s">
        <v>357</v>
      </c>
      <c r="K1" s="276" t="s">
        <v>358</v>
      </c>
      <c r="L1" s="276" t="s">
        <v>359</v>
      </c>
      <c r="M1" s="274" t="s">
        <v>413</v>
      </c>
    </row>
    <row r="2" spans="1:13">
      <c r="A2" s="279" t="s">
        <v>231</v>
      </c>
      <c r="B2" s="261" t="s">
        <v>232</v>
      </c>
      <c r="C2" s="261" t="s">
        <v>233</v>
      </c>
      <c r="D2" s="262" t="s">
        <v>234</v>
      </c>
      <c r="E2" s="263">
        <v>-1</v>
      </c>
      <c r="F2" s="263">
        <v>1</v>
      </c>
      <c r="G2" s="263">
        <v>68</v>
      </c>
      <c r="H2" s="263">
        <v>70</v>
      </c>
      <c r="I2" s="280">
        <v>72</v>
      </c>
      <c r="J2" s="263">
        <v>74</v>
      </c>
      <c r="K2" s="263">
        <v>76</v>
      </c>
      <c r="L2" s="263">
        <v>78</v>
      </c>
    </row>
    <row r="3" spans="1:13">
      <c r="A3" s="279" t="s">
        <v>236</v>
      </c>
      <c r="B3" s="261" t="s">
        <v>237</v>
      </c>
      <c r="C3" s="261" t="s">
        <v>233</v>
      </c>
      <c r="D3" s="262" t="s">
        <v>234</v>
      </c>
      <c r="E3" s="263">
        <v>-1</v>
      </c>
      <c r="F3" s="263">
        <v>1</v>
      </c>
      <c r="G3" s="263">
        <v>68</v>
      </c>
      <c r="H3" s="263">
        <v>70</v>
      </c>
      <c r="I3" s="317">
        <v>72</v>
      </c>
      <c r="J3" s="263">
        <v>74</v>
      </c>
      <c r="K3" s="263">
        <v>76</v>
      </c>
      <c r="L3" s="263">
        <v>78</v>
      </c>
    </row>
    <row r="4" spans="1:13" ht="21.75" customHeight="1">
      <c r="A4" s="282" t="s">
        <v>238</v>
      </c>
      <c r="B4" s="261" t="s">
        <v>239</v>
      </c>
      <c r="C4" s="261" t="s">
        <v>239</v>
      </c>
      <c r="D4" s="268" t="s">
        <v>360</v>
      </c>
      <c r="E4" s="263">
        <v>-0.5</v>
      </c>
      <c r="F4" s="263">
        <v>0.5</v>
      </c>
      <c r="G4" s="263">
        <f>H4-1.5</f>
        <v>58.5</v>
      </c>
      <c r="H4" s="263">
        <f>I4-1.5</f>
        <v>60</v>
      </c>
      <c r="I4" s="317">
        <v>61.5</v>
      </c>
      <c r="J4" s="263">
        <f>I4+1.5</f>
        <v>63</v>
      </c>
      <c r="K4" s="263">
        <f>J4+1.5</f>
        <v>64.5</v>
      </c>
      <c r="L4" s="263">
        <f>K4+1.5</f>
        <v>66</v>
      </c>
      <c r="M4" s="316" t="s">
        <v>414</v>
      </c>
    </row>
    <row r="5" spans="1:13" ht="25.5">
      <c r="A5" s="279" t="s">
        <v>242</v>
      </c>
      <c r="B5" s="261" t="s">
        <v>243</v>
      </c>
      <c r="C5" s="261" t="s">
        <v>244</v>
      </c>
      <c r="D5" s="268" t="s">
        <v>245</v>
      </c>
      <c r="E5" s="263">
        <v>-1</v>
      </c>
      <c r="F5" s="263">
        <v>1</v>
      </c>
      <c r="G5" s="263">
        <v>45</v>
      </c>
      <c r="H5" s="263">
        <v>46.5</v>
      </c>
      <c r="I5" s="281">
        <v>48</v>
      </c>
      <c r="J5" s="263">
        <v>49.5</v>
      </c>
      <c r="K5" s="263">
        <v>51</v>
      </c>
      <c r="L5" s="263">
        <v>52.5</v>
      </c>
    </row>
    <row r="6" spans="1:13" ht="25.5">
      <c r="A6" s="279" t="s">
        <v>247</v>
      </c>
      <c r="B6" s="261" t="s">
        <v>248</v>
      </c>
      <c r="C6" s="261" t="s">
        <v>249</v>
      </c>
      <c r="D6" s="262" t="s">
        <v>250</v>
      </c>
      <c r="E6" s="263">
        <v>-1</v>
      </c>
      <c r="F6" s="263">
        <v>1</v>
      </c>
      <c r="G6" s="263">
        <v>41</v>
      </c>
      <c r="H6" s="263">
        <v>42.5</v>
      </c>
      <c r="I6" s="281">
        <v>44</v>
      </c>
      <c r="J6" s="263">
        <v>45.5</v>
      </c>
      <c r="K6" s="263">
        <v>47</v>
      </c>
      <c r="L6" s="263">
        <v>48.5</v>
      </c>
    </row>
    <row r="7" spans="1:13" ht="25.5">
      <c r="A7" s="279" t="s">
        <v>251</v>
      </c>
      <c r="B7" s="261" t="s">
        <v>252</v>
      </c>
      <c r="C7" s="261" t="s">
        <v>249</v>
      </c>
      <c r="D7" s="262" t="s">
        <v>253</v>
      </c>
      <c r="E7" s="263">
        <v>-1</v>
      </c>
      <c r="F7" s="263">
        <v>1</v>
      </c>
      <c r="G7" s="263">
        <v>41.5</v>
      </c>
      <c r="H7" s="263">
        <v>43</v>
      </c>
      <c r="I7" s="281">
        <v>44.5</v>
      </c>
      <c r="J7" s="263">
        <v>46</v>
      </c>
      <c r="K7" s="263">
        <v>47.5</v>
      </c>
      <c r="L7" s="263">
        <v>49</v>
      </c>
    </row>
    <row r="8" spans="1:13" ht="25.5">
      <c r="A8" s="279" t="s">
        <v>254</v>
      </c>
      <c r="B8" s="261" t="s">
        <v>255</v>
      </c>
      <c r="C8" s="261" t="s">
        <v>256</v>
      </c>
      <c r="D8" s="262" t="s">
        <v>257</v>
      </c>
      <c r="E8" s="263">
        <v>-1</v>
      </c>
      <c r="F8" s="263">
        <v>1</v>
      </c>
      <c r="G8" s="263">
        <v>53.7</v>
      </c>
      <c r="H8" s="263">
        <v>56.7</v>
      </c>
      <c r="I8" s="281">
        <v>59.7</v>
      </c>
      <c r="J8" s="263">
        <v>62.7</v>
      </c>
      <c r="K8" s="263">
        <v>65.7</v>
      </c>
      <c r="L8" s="263">
        <v>68.7</v>
      </c>
    </row>
    <row r="9" spans="1:13">
      <c r="A9" s="279" t="s">
        <v>259</v>
      </c>
      <c r="B9" s="261" t="s">
        <v>260</v>
      </c>
      <c r="C9" s="261" t="s">
        <v>261</v>
      </c>
      <c r="D9" s="262" t="s">
        <v>262</v>
      </c>
      <c r="E9" s="263">
        <v>0</v>
      </c>
      <c r="F9" s="263">
        <v>0</v>
      </c>
      <c r="G9" s="263">
        <v>42</v>
      </c>
      <c r="H9" s="263">
        <v>43</v>
      </c>
      <c r="I9" s="281">
        <v>44</v>
      </c>
      <c r="J9" s="263">
        <v>45</v>
      </c>
      <c r="K9" s="263">
        <v>46</v>
      </c>
      <c r="L9" s="263">
        <v>47</v>
      </c>
    </row>
    <row r="10" spans="1:13" ht="25.5">
      <c r="A10" s="279" t="s">
        <v>263</v>
      </c>
      <c r="B10" s="261" t="s">
        <v>264</v>
      </c>
      <c r="C10" s="261" t="s">
        <v>265</v>
      </c>
      <c r="D10" s="262" t="s">
        <v>266</v>
      </c>
      <c r="E10" s="263">
        <v>-1</v>
      </c>
      <c r="F10" s="263">
        <v>1</v>
      </c>
      <c r="G10" s="263">
        <v>52</v>
      </c>
      <c r="H10" s="263">
        <v>55</v>
      </c>
      <c r="I10" s="281">
        <v>58</v>
      </c>
      <c r="J10" s="263">
        <v>61</v>
      </c>
      <c r="K10" s="263">
        <v>64</v>
      </c>
      <c r="L10" s="263">
        <v>67</v>
      </c>
    </row>
    <row r="11" spans="1:13">
      <c r="A11" s="279" t="s">
        <v>267</v>
      </c>
      <c r="B11" s="261" t="s">
        <v>268</v>
      </c>
      <c r="C11" s="261" t="s">
        <v>269</v>
      </c>
      <c r="D11" s="262" t="s">
        <v>270</v>
      </c>
      <c r="E11" s="263">
        <v>-1</v>
      </c>
      <c r="F11" s="263">
        <v>1</v>
      </c>
      <c r="G11" s="263">
        <v>43</v>
      </c>
      <c r="H11" s="263">
        <v>46</v>
      </c>
      <c r="I11" s="281">
        <v>49</v>
      </c>
      <c r="J11" s="263">
        <v>52</v>
      </c>
      <c r="K11" s="263">
        <v>55</v>
      </c>
      <c r="L11" s="263">
        <v>58</v>
      </c>
    </row>
    <row r="12" spans="1:13">
      <c r="A12" s="279" t="s">
        <v>271</v>
      </c>
      <c r="B12" s="261" t="s">
        <v>272</v>
      </c>
      <c r="C12" s="270"/>
      <c r="D12" s="271" t="s">
        <v>273</v>
      </c>
      <c r="E12" s="263">
        <v>-0.3</v>
      </c>
      <c r="F12" s="263">
        <v>0.3</v>
      </c>
      <c r="G12" s="263">
        <v>5.8</v>
      </c>
      <c r="H12" s="263">
        <v>5.8</v>
      </c>
      <c r="I12" s="281">
        <v>5.8</v>
      </c>
      <c r="J12" s="263">
        <v>5.8</v>
      </c>
      <c r="K12" s="263">
        <v>5.8</v>
      </c>
      <c r="L12" s="263">
        <v>5.8</v>
      </c>
    </row>
    <row r="13" spans="1:13">
      <c r="A13" s="279" t="s">
        <v>274</v>
      </c>
      <c r="B13" s="261" t="s">
        <v>275</v>
      </c>
      <c r="C13" s="261" t="s">
        <v>276</v>
      </c>
      <c r="D13" s="261" t="s">
        <v>281</v>
      </c>
      <c r="E13" s="263">
        <v>-1</v>
      </c>
      <c r="F13" s="263">
        <v>1</v>
      </c>
      <c r="G13" s="263">
        <v>23</v>
      </c>
      <c r="H13" s="263">
        <v>23.5</v>
      </c>
      <c r="I13" s="281">
        <v>24</v>
      </c>
      <c r="J13" s="263">
        <v>24.5</v>
      </c>
      <c r="K13" s="263">
        <v>25</v>
      </c>
      <c r="L13" s="263">
        <v>25.5</v>
      </c>
    </row>
    <row r="14" spans="1:13">
      <c r="A14" s="279" t="s">
        <v>278</v>
      </c>
      <c r="B14" s="261" t="s">
        <v>279</v>
      </c>
      <c r="C14" s="261" t="s">
        <v>280</v>
      </c>
      <c r="D14" s="261" t="s">
        <v>286</v>
      </c>
      <c r="E14" s="263">
        <v>-0.3</v>
      </c>
      <c r="F14" s="263">
        <v>0.3</v>
      </c>
      <c r="G14" s="263">
        <v>9.5</v>
      </c>
      <c r="H14" s="263">
        <v>10</v>
      </c>
      <c r="I14" s="281">
        <v>10.5</v>
      </c>
      <c r="J14" s="263">
        <v>11</v>
      </c>
      <c r="K14" s="263">
        <v>11.5</v>
      </c>
      <c r="L14" s="263">
        <v>12</v>
      </c>
    </row>
    <row r="15" spans="1:13">
      <c r="A15" s="279" t="s">
        <v>283</v>
      </c>
      <c r="B15" s="261" t="s">
        <v>284</v>
      </c>
      <c r="C15" s="261" t="s">
        <v>285</v>
      </c>
      <c r="D15" s="261" t="s">
        <v>290</v>
      </c>
      <c r="E15" s="263">
        <v>-0.3</v>
      </c>
      <c r="F15" s="263">
        <v>0.3</v>
      </c>
      <c r="G15" s="263">
        <v>1.7</v>
      </c>
      <c r="H15" s="263">
        <v>1.7</v>
      </c>
      <c r="I15" s="281">
        <v>1.7</v>
      </c>
      <c r="J15" s="263">
        <v>1.7</v>
      </c>
      <c r="K15" s="263">
        <v>1.7</v>
      </c>
      <c r="L15" s="263">
        <v>1.7</v>
      </c>
    </row>
    <row r="16" spans="1:13" ht="25.5">
      <c r="A16" s="279" t="s">
        <v>287</v>
      </c>
      <c r="B16" s="261" t="s">
        <v>288</v>
      </c>
      <c r="C16" s="261" t="s">
        <v>289</v>
      </c>
      <c r="D16" s="261" t="s">
        <v>294</v>
      </c>
      <c r="E16" s="263">
        <v>-0.5</v>
      </c>
      <c r="F16" s="263">
        <v>0.5</v>
      </c>
      <c r="G16" s="263">
        <v>25</v>
      </c>
      <c r="H16" s="263">
        <v>26</v>
      </c>
      <c r="I16" s="281">
        <v>27</v>
      </c>
      <c r="J16" s="263">
        <v>28</v>
      </c>
      <c r="K16" s="263">
        <v>29</v>
      </c>
      <c r="L16" s="263">
        <v>30</v>
      </c>
    </row>
    <row r="17" spans="1:13" ht="25.5">
      <c r="A17" s="279" t="s">
        <v>291</v>
      </c>
      <c r="B17" s="261" t="s">
        <v>292</v>
      </c>
      <c r="C17" s="261" t="s">
        <v>293</v>
      </c>
      <c r="D17" s="261" t="s">
        <v>361</v>
      </c>
      <c r="E17" s="263">
        <v>-1</v>
      </c>
      <c r="F17" s="263">
        <v>1</v>
      </c>
      <c r="G17" s="263">
        <v>64</v>
      </c>
      <c r="H17" s="263">
        <v>65</v>
      </c>
      <c r="I17" s="281">
        <v>66</v>
      </c>
      <c r="J17" s="263">
        <v>67</v>
      </c>
      <c r="K17" s="263">
        <v>68</v>
      </c>
      <c r="L17" s="263">
        <v>69</v>
      </c>
    </row>
    <row r="18" spans="1:13" ht="25.5">
      <c r="A18" s="279" t="s">
        <v>295</v>
      </c>
      <c r="B18" s="261" t="s">
        <v>296</v>
      </c>
      <c r="C18" s="261" t="s">
        <v>297</v>
      </c>
      <c r="D18" s="261" t="s">
        <v>298</v>
      </c>
      <c r="E18" s="263">
        <v>-1</v>
      </c>
      <c r="F18" s="263">
        <v>1</v>
      </c>
      <c r="G18" s="263">
        <v>25.3</v>
      </c>
      <c r="H18" s="263">
        <v>26.3</v>
      </c>
      <c r="I18" s="281">
        <v>27.3</v>
      </c>
      <c r="J18" s="263">
        <v>28.3</v>
      </c>
      <c r="K18" s="263">
        <v>29.3</v>
      </c>
      <c r="L18" s="263">
        <v>30.3</v>
      </c>
    </row>
    <row r="19" spans="1:13" ht="25.5">
      <c r="A19" s="279" t="s">
        <v>299</v>
      </c>
      <c r="B19" s="261" t="s">
        <v>300</v>
      </c>
      <c r="C19" s="261" t="s">
        <v>301</v>
      </c>
      <c r="D19" s="261" t="s">
        <v>302</v>
      </c>
      <c r="E19" s="263">
        <v>-0.5</v>
      </c>
      <c r="F19" s="263">
        <v>0.5</v>
      </c>
      <c r="G19" s="263">
        <v>18.399999999999999</v>
      </c>
      <c r="H19" s="263">
        <v>19.149999999999999</v>
      </c>
      <c r="I19" s="281">
        <v>19.899999999999999</v>
      </c>
      <c r="J19" s="263">
        <v>20.65</v>
      </c>
      <c r="K19" s="263">
        <v>21.4</v>
      </c>
      <c r="L19" s="263">
        <v>22.15</v>
      </c>
    </row>
    <row r="20" spans="1:13">
      <c r="A20" s="279" t="s">
        <v>303</v>
      </c>
      <c r="B20" s="261" t="s">
        <v>304</v>
      </c>
      <c r="C20" s="261" t="s">
        <v>305</v>
      </c>
      <c r="D20" s="261" t="s">
        <v>306</v>
      </c>
      <c r="E20" s="263">
        <v>-0.5</v>
      </c>
      <c r="F20" s="263">
        <v>0.5</v>
      </c>
      <c r="G20" s="263">
        <v>14.7</v>
      </c>
      <c r="H20" s="263">
        <v>15.2</v>
      </c>
      <c r="I20" s="281">
        <v>15.7</v>
      </c>
      <c r="J20" s="263">
        <v>16.2</v>
      </c>
      <c r="K20" s="263">
        <v>16.7</v>
      </c>
      <c r="L20" s="263">
        <v>17.2</v>
      </c>
    </row>
    <row r="21" spans="1:13">
      <c r="A21" s="279" t="s">
        <v>307</v>
      </c>
      <c r="B21" s="261" t="s">
        <v>308</v>
      </c>
      <c r="C21" s="261" t="s">
        <v>309</v>
      </c>
      <c r="D21" s="261" t="s">
        <v>310</v>
      </c>
      <c r="E21" s="263">
        <v>-0.5</v>
      </c>
      <c r="F21" s="263">
        <v>0.5</v>
      </c>
      <c r="G21" s="263">
        <v>9</v>
      </c>
      <c r="H21" s="263">
        <v>9.5</v>
      </c>
      <c r="I21" s="281">
        <v>10</v>
      </c>
      <c r="J21" s="263">
        <v>10.5</v>
      </c>
      <c r="K21" s="263">
        <v>11</v>
      </c>
      <c r="L21" s="263">
        <v>11.5</v>
      </c>
    </row>
    <row r="22" spans="1:13" ht="24.75" customHeight="1">
      <c r="A22" s="282" t="s">
        <v>311</v>
      </c>
      <c r="B22" s="261" t="s">
        <v>312</v>
      </c>
      <c r="C22" s="261" t="s">
        <v>312</v>
      </c>
      <c r="D22" s="261" t="s">
        <v>313</v>
      </c>
      <c r="E22" s="263">
        <v>-0.3</v>
      </c>
      <c r="F22" s="263">
        <v>0.3</v>
      </c>
      <c r="G22" s="263">
        <v>5.8</v>
      </c>
      <c r="H22" s="263">
        <v>5.8</v>
      </c>
      <c r="I22" s="281">
        <v>5.8</v>
      </c>
      <c r="J22" s="263">
        <v>5.8</v>
      </c>
      <c r="K22" s="263">
        <v>5.8</v>
      </c>
      <c r="L22" s="263">
        <v>5.8</v>
      </c>
    </row>
    <row r="23" spans="1:13" ht="24.75" customHeight="1">
      <c r="A23" s="282" t="s">
        <v>314</v>
      </c>
      <c r="B23" s="261" t="s">
        <v>315</v>
      </c>
      <c r="C23" s="261" t="s">
        <v>316</v>
      </c>
      <c r="D23" s="261" t="s">
        <v>317</v>
      </c>
      <c r="E23" s="263">
        <v>-1</v>
      </c>
      <c r="F23" s="263">
        <v>1</v>
      </c>
      <c r="G23" s="263">
        <v>26.7</v>
      </c>
      <c r="H23" s="263">
        <v>27.5</v>
      </c>
      <c r="I23" s="281">
        <v>28.3</v>
      </c>
      <c r="J23" s="263">
        <v>29.1</v>
      </c>
      <c r="K23" s="263">
        <v>29.9</v>
      </c>
      <c r="L23" s="263">
        <v>30.7</v>
      </c>
    </row>
    <row r="24" spans="1:13">
      <c r="A24" s="450" t="s">
        <v>362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2"/>
    </row>
    <row r="25" spans="1:13" ht="25.5">
      <c r="A25" s="279" t="s">
        <v>319</v>
      </c>
      <c r="B25" s="261" t="s">
        <v>320</v>
      </c>
      <c r="C25" s="261" t="s">
        <v>320</v>
      </c>
      <c r="D25" s="261" t="s">
        <v>321</v>
      </c>
      <c r="E25" s="263">
        <v>-1</v>
      </c>
      <c r="F25" s="263">
        <v>1</v>
      </c>
      <c r="G25" s="263">
        <v>40.9</v>
      </c>
      <c r="H25" s="263">
        <v>41.4</v>
      </c>
      <c r="I25" s="280">
        <v>41.9</v>
      </c>
      <c r="J25" s="263">
        <v>42.4</v>
      </c>
      <c r="K25" s="263">
        <v>42.9</v>
      </c>
      <c r="L25" s="263">
        <v>43.4</v>
      </c>
    </row>
    <row r="26" spans="1:13" ht="25.5">
      <c r="A26" s="279" t="s">
        <v>322</v>
      </c>
      <c r="B26" s="261" t="s">
        <v>323</v>
      </c>
      <c r="C26" s="261" t="s">
        <v>324</v>
      </c>
      <c r="D26" s="261" t="s">
        <v>363</v>
      </c>
      <c r="E26" s="263">
        <v>-1</v>
      </c>
      <c r="F26" s="263">
        <v>1</v>
      </c>
      <c r="G26" s="263">
        <v>51.5</v>
      </c>
      <c r="H26" s="263">
        <v>52.5</v>
      </c>
      <c r="I26" s="281">
        <v>53.5</v>
      </c>
      <c r="J26" s="263">
        <v>54.5</v>
      </c>
      <c r="K26" s="263">
        <v>55.5</v>
      </c>
      <c r="L26" s="263">
        <v>56.5</v>
      </c>
    </row>
    <row r="27" spans="1:13">
      <c r="A27" s="279" t="s">
        <v>326</v>
      </c>
      <c r="B27" s="261" t="s">
        <v>327</v>
      </c>
      <c r="C27" s="261" t="s">
        <v>328</v>
      </c>
      <c r="D27" s="261" t="s">
        <v>329</v>
      </c>
      <c r="E27" s="263">
        <v>-0.3</v>
      </c>
      <c r="F27" s="263">
        <v>0.3</v>
      </c>
      <c r="G27" s="263">
        <v>19</v>
      </c>
      <c r="H27" s="263">
        <v>19.5</v>
      </c>
      <c r="I27" s="281">
        <v>20</v>
      </c>
      <c r="J27" s="263">
        <v>20.5</v>
      </c>
      <c r="K27" s="263">
        <v>21</v>
      </c>
      <c r="L27" s="263">
        <v>21.5</v>
      </c>
    </row>
    <row r="28" spans="1:13">
      <c r="A28" s="279" t="s">
        <v>331</v>
      </c>
      <c r="B28" s="261" t="s">
        <v>332</v>
      </c>
      <c r="C28" s="261" t="s">
        <v>333</v>
      </c>
      <c r="D28" s="261" t="s">
        <v>334</v>
      </c>
      <c r="E28" s="263">
        <v>-0.3</v>
      </c>
      <c r="F28" s="263">
        <v>0.3</v>
      </c>
      <c r="G28" s="263">
        <v>6.5</v>
      </c>
      <c r="H28" s="263">
        <v>7</v>
      </c>
      <c r="I28" s="317">
        <v>7.5</v>
      </c>
      <c r="J28" s="263">
        <v>8</v>
      </c>
      <c r="K28" s="263">
        <v>8.5</v>
      </c>
      <c r="L28" s="263">
        <v>9</v>
      </c>
    </row>
    <row r="29" spans="1:13">
      <c r="A29" s="279" t="s">
        <v>335</v>
      </c>
      <c r="B29" s="261" t="s">
        <v>336</v>
      </c>
      <c r="C29" s="270"/>
      <c r="D29" s="270" t="s">
        <v>337</v>
      </c>
      <c r="E29" s="263">
        <v>-0.5</v>
      </c>
      <c r="F29" s="263">
        <v>0.5</v>
      </c>
      <c r="G29" s="263">
        <v>15.8</v>
      </c>
      <c r="H29" s="263">
        <v>16.3</v>
      </c>
      <c r="I29" s="317">
        <v>16.8</v>
      </c>
      <c r="J29" s="263">
        <v>17.3</v>
      </c>
      <c r="K29" s="263">
        <v>17.8</v>
      </c>
      <c r="L29" s="263">
        <v>18.3</v>
      </c>
    </row>
    <row r="30" spans="1:13" ht="40.5" customHeight="1">
      <c r="A30" s="279" t="s">
        <v>338</v>
      </c>
      <c r="B30" s="261" t="s">
        <v>339</v>
      </c>
      <c r="C30" s="261" t="s">
        <v>339</v>
      </c>
      <c r="D30" s="261" t="s">
        <v>340</v>
      </c>
      <c r="E30" s="319">
        <v>-0.5</v>
      </c>
      <c r="F30" s="319">
        <v>0.5</v>
      </c>
      <c r="G30" s="263">
        <v>22.5</v>
      </c>
      <c r="H30" s="263">
        <v>23</v>
      </c>
      <c r="I30" s="317">
        <v>23.5</v>
      </c>
      <c r="J30" s="263">
        <v>24</v>
      </c>
      <c r="K30" s="263">
        <v>24.5</v>
      </c>
      <c r="L30" s="263">
        <v>25</v>
      </c>
      <c r="M30" s="318" t="s">
        <v>415</v>
      </c>
    </row>
    <row r="31" spans="1:13" ht="31.5" customHeight="1">
      <c r="A31" s="283" t="s">
        <v>341</v>
      </c>
      <c r="B31" s="261" t="s">
        <v>342</v>
      </c>
      <c r="C31" s="261" t="s">
        <v>343</v>
      </c>
      <c r="D31" s="261" t="s">
        <v>344</v>
      </c>
      <c r="E31" s="319">
        <v>-0.5</v>
      </c>
      <c r="F31" s="319">
        <v>0.5</v>
      </c>
      <c r="G31" s="263">
        <v>8</v>
      </c>
      <c r="H31" s="263">
        <v>9</v>
      </c>
      <c r="I31" s="317">
        <v>10</v>
      </c>
      <c r="J31" s="263">
        <v>11</v>
      </c>
      <c r="K31" s="263">
        <v>12</v>
      </c>
      <c r="L31" s="263">
        <v>13</v>
      </c>
    </row>
    <row r="32" spans="1:13" ht="31.5" customHeight="1">
      <c r="A32" s="283" t="s">
        <v>346</v>
      </c>
      <c r="B32" s="261" t="s">
        <v>342</v>
      </c>
      <c r="C32" s="261" t="s">
        <v>347</v>
      </c>
      <c r="D32" s="261" t="s">
        <v>348</v>
      </c>
      <c r="E32" s="319">
        <v>-0.5</v>
      </c>
      <c r="F32" s="319">
        <v>0.5</v>
      </c>
      <c r="G32" s="263">
        <v>16</v>
      </c>
      <c r="H32" s="263">
        <v>17</v>
      </c>
      <c r="I32" s="281">
        <v>18</v>
      </c>
      <c r="J32" s="263">
        <v>19</v>
      </c>
      <c r="K32" s="263">
        <v>20</v>
      </c>
      <c r="L32" s="263">
        <v>21</v>
      </c>
    </row>
    <row r="33" spans="1:12" ht="31.5" customHeight="1">
      <c r="A33" s="283" t="s">
        <v>349</v>
      </c>
      <c r="B33" s="261" t="s">
        <v>342</v>
      </c>
      <c r="C33" s="261" t="s">
        <v>350</v>
      </c>
      <c r="D33" s="261" t="s">
        <v>351</v>
      </c>
      <c r="E33" s="319">
        <v>-0.5</v>
      </c>
      <c r="F33" s="319">
        <v>0.5</v>
      </c>
      <c r="G33" s="263">
        <v>11.6</v>
      </c>
      <c r="H33" s="263">
        <v>12.6</v>
      </c>
      <c r="I33" s="281">
        <v>13.6</v>
      </c>
      <c r="J33" s="263">
        <v>14.6</v>
      </c>
      <c r="K33" s="263">
        <v>15.6</v>
      </c>
      <c r="L33" s="263">
        <v>16.600000000000001</v>
      </c>
    </row>
    <row r="34" spans="1:12">
      <c r="A34" s="450" t="s">
        <v>364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2"/>
    </row>
  </sheetData>
  <mergeCells count="2">
    <mergeCell ref="A24:L24"/>
    <mergeCell ref="A34:L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3782-1ECD-4914-90D1-316BF7E5027D}">
  <dimension ref="A1:M34"/>
  <sheetViews>
    <sheetView workbookViewId="0">
      <selection activeCell="M4" sqref="M4"/>
    </sheetView>
  </sheetViews>
  <sheetFormatPr defaultRowHeight="15"/>
  <cols>
    <col min="2" max="3" width="20.7109375" customWidth="1"/>
    <col min="4" max="4" width="39.28515625" customWidth="1"/>
    <col min="13" max="13" width="18.28515625" customWidth="1"/>
  </cols>
  <sheetData>
    <row r="1" spans="1:13">
      <c r="A1" s="274" t="s">
        <v>220</v>
      </c>
      <c r="B1" s="274" t="s">
        <v>221</v>
      </c>
      <c r="C1" s="274" t="s">
        <v>222</v>
      </c>
      <c r="D1" s="274"/>
      <c r="E1" s="275" t="s">
        <v>223</v>
      </c>
      <c r="F1" s="275" t="s">
        <v>224</v>
      </c>
      <c r="G1" s="276" t="s">
        <v>354</v>
      </c>
      <c r="H1" s="276" t="s">
        <v>355</v>
      </c>
      <c r="I1" s="277" t="s">
        <v>356</v>
      </c>
      <c r="J1" s="278" t="s">
        <v>357</v>
      </c>
      <c r="K1" s="276" t="s">
        <v>358</v>
      </c>
      <c r="L1" s="276" t="s">
        <v>359</v>
      </c>
      <c r="M1" s="315"/>
    </row>
    <row r="2" spans="1:13">
      <c r="A2" s="279" t="s">
        <v>231</v>
      </c>
      <c r="B2" s="261" t="s">
        <v>232</v>
      </c>
      <c r="C2" s="261" t="s">
        <v>233</v>
      </c>
      <c r="D2" s="262" t="s">
        <v>234</v>
      </c>
      <c r="E2" s="263">
        <v>-1</v>
      </c>
      <c r="F2" s="263">
        <v>1</v>
      </c>
      <c r="G2" s="263">
        <v>68</v>
      </c>
      <c r="H2" s="263">
        <v>70</v>
      </c>
      <c r="I2" s="280">
        <v>72</v>
      </c>
      <c r="J2" s="263">
        <v>74</v>
      </c>
      <c r="K2" s="263">
        <v>76</v>
      </c>
      <c r="L2" s="263">
        <v>78</v>
      </c>
    </row>
    <row r="3" spans="1:13">
      <c r="A3" s="279" t="s">
        <v>236</v>
      </c>
      <c r="B3" s="261" t="s">
        <v>237</v>
      </c>
      <c r="C3" s="261" t="s">
        <v>233</v>
      </c>
      <c r="D3" s="262" t="s">
        <v>234</v>
      </c>
      <c r="E3" s="263">
        <v>-1</v>
      </c>
      <c r="F3" s="263">
        <v>1</v>
      </c>
      <c r="G3" s="263">
        <v>68</v>
      </c>
      <c r="H3" s="263">
        <v>70</v>
      </c>
      <c r="I3" s="281">
        <v>72</v>
      </c>
      <c r="J3" s="263">
        <v>74</v>
      </c>
      <c r="K3" s="263">
        <v>76</v>
      </c>
      <c r="L3" s="263">
        <v>78</v>
      </c>
    </row>
    <row r="4" spans="1:13" ht="76.5">
      <c r="A4" s="282" t="s">
        <v>238</v>
      </c>
      <c r="B4" s="261" t="s">
        <v>239</v>
      </c>
      <c r="C4" s="261" t="s">
        <v>239</v>
      </c>
      <c r="D4" s="268" t="s">
        <v>360</v>
      </c>
      <c r="E4" s="263">
        <v>-0.5</v>
      </c>
      <c r="F4" s="263">
        <v>0.5</v>
      </c>
      <c r="G4" s="313">
        <f>H4-1.5</f>
        <v>-3</v>
      </c>
      <c r="H4" s="313">
        <f>I4-1.5</f>
        <v>-1.5</v>
      </c>
      <c r="I4" s="313">
        <v>0</v>
      </c>
      <c r="J4" s="313">
        <f>I4+1.5</f>
        <v>1.5</v>
      </c>
      <c r="K4" s="313">
        <f>J4+1.5</f>
        <v>3</v>
      </c>
      <c r="L4" s="313">
        <f>K4+1.5</f>
        <v>4.5</v>
      </c>
      <c r="M4" s="314"/>
    </row>
    <row r="5" spans="1:13" ht="25.5">
      <c r="A5" s="279" t="s">
        <v>242</v>
      </c>
      <c r="B5" s="261" t="s">
        <v>243</v>
      </c>
      <c r="C5" s="261" t="s">
        <v>244</v>
      </c>
      <c r="D5" s="268" t="s">
        <v>245</v>
      </c>
      <c r="E5" s="263">
        <v>-1</v>
      </c>
      <c r="F5" s="263">
        <v>1</v>
      </c>
      <c r="G5" s="263">
        <v>45</v>
      </c>
      <c r="H5" s="263">
        <v>46.5</v>
      </c>
      <c r="I5" s="281">
        <v>48</v>
      </c>
      <c r="J5" s="263">
        <v>49.5</v>
      </c>
      <c r="K5" s="263">
        <v>51</v>
      </c>
      <c r="L5" s="263">
        <v>52.5</v>
      </c>
    </row>
    <row r="6" spans="1:13" ht="25.5">
      <c r="A6" s="279" t="s">
        <v>247</v>
      </c>
      <c r="B6" s="261" t="s">
        <v>248</v>
      </c>
      <c r="C6" s="261" t="s">
        <v>249</v>
      </c>
      <c r="D6" s="262" t="s">
        <v>250</v>
      </c>
      <c r="E6" s="263">
        <v>-1</v>
      </c>
      <c r="F6" s="263">
        <v>1</v>
      </c>
      <c r="G6" s="263">
        <v>41</v>
      </c>
      <c r="H6" s="263">
        <v>42.5</v>
      </c>
      <c r="I6" s="281">
        <v>44</v>
      </c>
      <c r="J6" s="263">
        <v>45.5</v>
      </c>
      <c r="K6" s="263">
        <v>47</v>
      </c>
      <c r="L6" s="263">
        <v>48.5</v>
      </c>
    </row>
    <row r="7" spans="1:13" ht="25.5">
      <c r="A7" s="279" t="s">
        <v>251</v>
      </c>
      <c r="B7" s="261" t="s">
        <v>252</v>
      </c>
      <c r="C7" s="261" t="s">
        <v>249</v>
      </c>
      <c r="D7" s="262" t="s">
        <v>253</v>
      </c>
      <c r="E7" s="263">
        <v>-1</v>
      </c>
      <c r="F7" s="263">
        <v>1</v>
      </c>
      <c r="G7" s="263">
        <v>41.5</v>
      </c>
      <c r="H7" s="263">
        <v>43</v>
      </c>
      <c r="I7" s="281">
        <v>44.5</v>
      </c>
      <c r="J7" s="263">
        <v>46</v>
      </c>
      <c r="K7" s="263">
        <v>47.5</v>
      </c>
      <c r="L7" s="263">
        <v>49</v>
      </c>
    </row>
    <row r="8" spans="1:13" ht="25.5">
      <c r="A8" s="279" t="s">
        <v>254</v>
      </c>
      <c r="B8" s="261" t="s">
        <v>255</v>
      </c>
      <c r="C8" s="261" t="s">
        <v>256</v>
      </c>
      <c r="D8" s="262" t="s">
        <v>257</v>
      </c>
      <c r="E8" s="263">
        <v>-1</v>
      </c>
      <c r="F8" s="263">
        <v>1</v>
      </c>
      <c r="G8" s="263">
        <v>53.7</v>
      </c>
      <c r="H8" s="263">
        <v>56.7</v>
      </c>
      <c r="I8" s="281">
        <v>59.7</v>
      </c>
      <c r="J8" s="263">
        <v>62.7</v>
      </c>
      <c r="K8" s="263">
        <v>65.7</v>
      </c>
      <c r="L8" s="263">
        <v>68.7</v>
      </c>
    </row>
    <row r="9" spans="1:13">
      <c r="A9" s="279" t="s">
        <v>259</v>
      </c>
      <c r="B9" s="261" t="s">
        <v>260</v>
      </c>
      <c r="C9" s="261" t="s">
        <v>261</v>
      </c>
      <c r="D9" s="262" t="s">
        <v>262</v>
      </c>
      <c r="E9" s="263">
        <v>0</v>
      </c>
      <c r="F9" s="263">
        <v>0</v>
      </c>
      <c r="G9" s="263">
        <v>42</v>
      </c>
      <c r="H9" s="263">
        <v>43</v>
      </c>
      <c r="I9" s="281">
        <v>44</v>
      </c>
      <c r="J9" s="263">
        <v>45</v>
      </c>
      <c r="K9" s="263">
        <v>46</v>
      </c>
      <c r="L9" s="263">
        <v>47</v>
      </c>
    </row>
    <row r="10" spans="1:13" ht="25.5">
      <c r="A10" s="279" t="s">
        <v>263</v>
      </c>
      <c r="B10" s="261" t="s">
        <v>264</v>
      </c>
      <c r="C10" s="261" t="s">
        <v>265</v>
      </c>
      <c r="D10" s="262" t="s">
        <v>266</v>
      </c>
      <c r="E10" s="263">
        <v>-1</v>
      </c>
      <c r="F10" s="263">
        <v>1</v>
      </c>
      <c r="G10" s="263">
        <v>52</v>
      </c>
      <c r="H10" s="263">
        <v>55</v>
      </c>
      <c r="I10" s="281">
        <v>58</v>
      </c>
      <c r="J10" s="263">
        <v>61</v>
      </c>
      <c r="K10" s="263">
        <v>64</v>
      </c>
      <c r="L10" s="263">
        <v>67</v>
      </c>
    </row>
    <row r="11" spans="1:13">
      <c r="A11" s="279" t="s">
        <v>267</v>
      </c>
      <c r="B11" s="261" t="s">
        <v>268</v>
      </c>
      <c r="C11" s="261" t="s">
        <v>269</v>
      </c>
      <c r="D11" s="262" t="s">
        <v>270</v>
      </c>
      <c r="E11" s="263">
        <v>-1</v>
      </c>
      <c r="F11" s="263">
        <v>1</v>
      </c>
      <c r="G11" s="263">
        <v>43</v>
      </c>
      <c r="H11" s="263">
        <v>46</v>
      </c>
      <c r="I11" s="281">
        <v>49</v>
      </c>
      <c r="J11" s="263">
        <v>52</v>
      </c>
      <c r="K11" s="263">
        <v>55</v>
      </c>
      <c r="L11" s="263">
        <v>58</v>
      </c>
    </row>
    <row r="12" spans="1:13">
      <c r="A12" s="279" t="s">
        <v>271</v>
      </c>
      <c r="B12" s="261" t="s">
        <v>272</v>
      </c>
      <c r="C12" s="270"/>
      <c r="D12" s="271" t="s">
        <v>273</v>
      </c>
      <c r="E12" s="263">
        <v>-0.3</v>
      </c>
      <c r="F12" s="263">
        <v>0.3</v>
      </c>
      <c r="G12" s="263">
        <v>5.8</v>
      </c>
      <c r="H12" s="263">
        <v>5.8</v>
      </c>
      <c r="I12" s="281">
        <v>5.8</v>
      </c>
      <c r="J12" s="263">
        <v>5.8</v>
      </c>
      <c r="K12" s="263">
        <v>5.8</v>
      </c>
      <c r="L12" s="263">
        <v>5.8</v>
      </c>
    </row>
    <row r="13" spans="1:13">
      <c r="A13" s="279" t="s">
        <v>274</v>
      </c>
      <c r="B13" s="261" t="s">
        <v>275</v>
      </c>
      <c r="C13" s="261" t="s">
        <v>276</v>
      </c>
      <c r="D13" s="261" t="s">
        <v>281</v>
      </c>
      <c r="E13" s="263">
        <v>-1</v>
      </c>
      <c r="F13" s="263">
        <v>1</v>
      </c>
      <c r="G13" s="263">
        <v>23</v>
      </c>
      <c r="H13" s="263">
        <v>23.5</v>
      </c>
      <c r="I13" s="281">
        <v>24</v>
      </c>
      <c r="J13" s="263">
        <v>24.5</v>
      </c>
      <c r="K13" s="263">
        <v>25</v>
      </c>
      <c r="L13" s="263">
        <v>25.5</v>
      </c>
    </row>
    <row r="14" spans="1:13">
      <c r="A14" s="279" t="s">
        <v>278</v>
      </c>
      <c r="B14" s="261" t="s">
        <v>279</v>
      </c>
      <c r="C14" s="261" t="s">
        <v>280</v>
      </c>
      <c r="D14" s="261" t="s">
        <v>286</v>
      </c>
      <c r="E14" s="263">
        <v>-0.3</v>
      </c>
      <c r="F14" s="263">
        <v>0.3</v>
      </c>
      <c r="G14" s="263">
        <v>9.5</v>
      </c>
      <c r="H14" s="263">
        <v>10</v>
      </c>
      <c r="I14" s="281">
        <v>10.5</v>
      </c>
      <c r="J14" s="263">
        <v>11</v>
      </c>
      <c r="K14" s="263">
        <v>11.5</v>
      </c>
      <c r="L14" s="263">
        <v>12</v>
      </c>
    </row>
    <row r="15" spans="1:13">
      <c r="A15" s="279" t="s">
        <v>283</v>
      </c>
      <c r="B15" s="261" t="s">
        <v>284</v>
      </c>
      <c r="C15" s="261" t="s">
        <v>285</v>
      </c>
      <c r="D15" s="261" t="s">
        <v>290</v>
      </c>
      <c r="E15" s="263">
        <v>-0.3</v>
      </c>
      <c r="F15" s="263">
        <v>0.3</v>
      </c>
      <c r="G15" s="263">
        <v>1.7</v>
      </c>
      <c r="H15" s="263">
        <v>1.7</v>
      </c>
      <c r="I15" s="281">
        <v>1.7</v>
      </c>
      <c r="J15" s="263">
        <v>1.7</v>
      </c>
      <c r="K15" s="263">
        <v>1.7</v>
      </c>
      <c r="L15" s="263">
        <v>1.7</v>
      </c>
    </row>
    <row r="16" spans="1:13" ht="25.5">
      <c r="A16" s="279" t="s">
        <v>287</v>
      </c>
      <c r="B16" s="261" t="s">
        <v>288</v>
      </c>
      <c r="C16" s="261" t="s">
        <v>289</v>
      </c>
      <c r="D16" s="261" t="s">
        <v>294</v>
      </c>
      <c r="E16" s="263">
        <v>-0.5</v>
      </c>
      <c r="F16" s="263">
        <v>0.5</v>
      </c>
      <c r="G16" s="263">
        <v>25</v>
      </c>
      <c r="H16" s="263">
        <v>26</v>
      </c>
      <c r="I16" s="281">
        <v>27</v>
      </c>
      <c r="J16" s="263">
        <v>28</v>
      </c>
      <c r="K16" s="263">
        <v>29</v>
      </c>
      <c r="L16" s="263">
        <v>30</v>
      </c>
    </row>
    <row r="17" spans="1:12" ht="25.5">
      <c r="A17" s="279" t="s">
        <v>291</v>
      </c>
      <c r="B17" s="261" t="s">
        <v>292</v>
      </c>
      <c r="C17" s="261" t="s">
        <v>293</v>
      </c>
      <c r="D17" s="261" t="s">
        <v>361</v>
      </c>
      <c r="E17" s="263">
        <v>-1</v>
      </c>
      <c r="F17" s="263">
        <v>1</v>
      </c>
      <c r="G17" s="263">
        <v>64</v>
      </c>
      <c r="H17" s="263">
        <v>65</v>
      </c>
      <c r="I17" s="281">
        <v>66</v>
      </c>
      <c r="J17" s="263">
        <v>67</v>
      </c>
      <c r="K17" s="263">
        <v>68</v>
      </c>
      <c r="L17" s="263">
        <v>69</v>
      </c>
    </row>
    <row r="18" spans="1:12" ht="25.5">
      <c r="A18" s="279" t="s">
        <v>295</v>
      </c>
      <c r="B18" s="261" t="s">
        <v>296</v>
      </c>
      <c r="C18" s="261" t="s">
        <v>297</v>
      </c>
      <c r="D18" s="261" t="s">
        <v>298</v>
      </c>
      <c r="E18" s="263">
        <v>-1</v>
      </c>
      <c r="F18" s="263">
        <v>1</v>
      </c>
      <c r="G18" s="263">
        <v>25.3</v>
      </c>
      <c r="H18" s="263">
        <v>26.3</v>
      </c>
      <c r="I18" s="281">
        <v>27.3</v>
      </c>
      <c r="J18" s="263">
        <v>28.3</v>
      </c>
      <c r="K18" s="263">
        <v>29.3</v>
      </c>
      <c r="L18" s="263">
        <v>30.3</v>
      </c>
    </row>
    <row r="19" spans="1:12" ht="25.5">
      <c r="A19" s="279" t="s">
        <v>299</v>
      </c>
      <c r="B19" s="261" t="s">
        <v>300</v>
      </c>
      <c r="C19" s="261" t="s">
        <v>301</v>
      </c>
      <c r="D19" s="261" t="s">
        <v>302</v>
      </c>
      <c r="E19" s="263">
        <v>-0.5</v>
      </c>
      <c r="F19" s="263">
        <v>0.5</v>
      </c>
      <c r="G19" s="263">
        <v>18.399999999999999</v>
      </c>
      <c r="H19" s="263">
        <v>19.149999999999999</v>
      </c>
      <c r="I19" s="281">
        <v>19.899999999999999</v>
      </c>
      <c r="J19" s="263">
        <v>20.65</v>
      </c>
      <c r="K19" s="263">
        <v>21.4</v>
      </c>
      <c r="L19" s="263">
        <v>22.15</v>
      </c>
    </row>
    <row r="20" spans="1:12">
      <c r="A20" s="279" t="s">
        <v>303</v>
      </c>
      <c r="B20" s="261" t="s">
        <v>304</v>
      </c>
      <c r="C20" s="261" t="s">
        <v>305</v>
      </c>
      <c r="D20" s="261" t="s">
        <v>306</v>
      </c>
      <c r="E20" s="263">
        <v>-0.5</v>
      </c>
      <c r="F20" s="263">
        <v>0.5</v>
      </c>
      <c r="G20" s="263">
        <v>14.7</v>
      </c>
      <c r="H20" s="263">
        <v>15.2</v>
      </c>
      <c r="I20" s="281">
        <v>15.7</v>
      </c>
      <c r="J20" s="263">
        <v>16.2</v>
      </c>
      <c r="K20" s="263">
        <v>16.7</v>
      </c>
      <c r="L20" s="263">
        <v>17.2</v>
      </c>
    </row>
    <row r="21" spans="1:12">
      <c r="A21" s="279" t="s">
        <v>307</v>
      </c>
      <c r="B21" s="261" t="s">
        <v>308</v>
      </c>
      <c r="C21" s="261" t="s">
        <v>309</v>
      </c>
      <c r="D21" s="261" t="s">
        <v>310</v>
      </c>
      <c r="E21" s="263">
        <v>-0.5</v>
      </c>
      <c r="F21" s="263">
        <v>0.5</v>
      </c>
      <c r="G21" s="263">
        <v>9</v>
      </c>
      <c r="H21" s="263">
        <v>9.5</v>
      </c>
      <c r="I21" s="281">
        <v>10</v>
      </c>
      <c r="J21" s="263">
        <v>10.5</v>
      </c>
      <c r="K21" s="263">
        <v>11</v>
      </c>
      <c r="L21" s="263">
        <v>11.5</v>
      </c>
    </row>
    <row r="22" spans="1:12" ht="76.5">
      <c r="A22" s="282" t="s">
        <v>311</v>
      </c>
      <c r="B22" s="261" t="s">
        <v>312</v>
      </c>
      <c r="C22" s="261" t="s">
        <v>312</v>
      </c>
      <c r="D22" s="261" t="s">
        <v>313</v>
      </c>
      <c r="E22" s="263">
        <v>-0.3</v>
      </c>
      <c r="F22" s="263">
        <v>0.3</v>
      </c>
      <c r="G22" s="263">
        <v>5.8</v>
      </c>
      <c r="H22" s="263">
        <v>5.8</v>
      </c>
      <c r="I22" s="281">
        <v>5.8</v>
      </c>
      <c r="J22" s="263">
        <v>5.8</v>
      </c>
      <c r="K22" s="263">
        <v>5.8</v>
      </c>
      <c r="L22" s="263">
        <v>5.8</v>
      </c>
    </row>
    <row r="23" spans="1:12" ht="76.5">
      <c r="A23" s="282" t="s">
        <v>314</v>
      </c>
      <c r="B23" s="261" t="s">
        <v>315</v>
      </c>
      <c r="C23" s="261" t="s">
        <v>316</v>
      </c>
      <c r="D23" s="261" t="s">
        <v>317</v>
      </c>
      <c r="E23" s="263">
        <v>-1</v>
      </c>
      <c r="F23" s="263">
        <v>1</v>
      </c>
      <c r="G23" s="263">
        <v>26.7</v>
      </c>
      <c r="H23" s="263">
        <v>27.5</v>
      </c>
      <c r="I23" s="281">
        <v>28.3</v>
      </c>
      <c r="J23" s="263">
        <v>29.1</v>
      </c>
      <c r="K23" s="263">
        <v>29.9</v>
      </c>
      <c r="L23" s="263">
        <v>30.7</v>
      </c>
    </row>
    <row r="24" spans="1:12">
      <c r="A24" s="450" t="s">
        <v>362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2"/>
    </row>
    <row r="25" spans="1:12" ht="25.5">
      <c r="A25" s="279" t="s">
        <v>319</v>
      </c>
      <c r="B25" s="261" t="s">
        <v>320</v>
      </c>
      <c r="C25" s="261" t="s">
        <v>320</v>
      </c>
      <c r="D25" s="261" t="s">
        <v>321</v>
      </c>
      <c r="E25" s="263">
        <v>-1</v>
      </c>
      <c r="F25" s="263">
        <v>1</v>
      </c>
      <c r="G25" s="263">
        <v>40.9</v>
      </c>
      <c r="H25" s="263">
        <v>41.4</v>
      </c>
      <c r="I25" s="280">
        <v>41.9</v>
      </c>
      <c r="J25" s="263">
        <v>42.4</v>
      </c>
      <c r="K25" s="263">
        <v>42.9</v>
      </c>
      <c r="L25" s="263">
        <v>43.4</v>
      </c>
    </row>
    <row r="26" spans="1:12" ht="25.5">
      <c r="A26" s="279" t="s">
        <v>322</v>
      </c>
      <c r="B26" s="261" t="s">
        <v>323</v>
      </c>
      <c r="C26" s="261" t="s">
        <v>324</v>
      </c>
      <c r="D26" s="261" t="s">
        <v>363</v>
      </c>
      <c r="E26" s="263">
        <v>-1</v>
      </c>
      <c r="F26" s="263">
        <v>1</v>
      </c>
      <c r="G26" s="263">
        <v>51.5</v>
      </c>
      <c r="H26" s="263">
        <v>52.5</v>
      </c>
      <c r="I26" s="281">
        <v>53.5</v>
      </c>
      <c r="J26" s="263">
        <v>54.5</v>
      </c>
      <c r="K26" s="263">
        <v>55.5</v>
      </c>
      <c r="L26" s="263">
        <v>56.5</v>
      </c>
    </row>
    <row r="27" spans="1:12">
      <c r="A27" s="279" t="s">
        <v>326</v>
      </c>
      <c r="B27" s="261" t="s">
        <v>327</v>
      </c>
      <c r="C27" s="261" t="s">
        <v>328</v>
      </c>
      <c r="D27" s="261" t="s">
        <v>329</v>
      </c>
      <c r="E27" s="263">
        <v>-0.3</v>
      </c>
      <c r="F27" s="263">
        <v>0.3</v>
      </c>
      <c r="G27" s="263">
        <v>19</v>
      </c>
      <c r="H27" s="263">
        <v>19.5</v>
      </c>
      <c r="I27" s="281">
        <v>20</v>
      </c>
      <c r="J27" s="263">
        <v>20.5</v>
      </c>
      <c r="K27" s="263">
        <v>21</v>
      </c>
      <c r="L27" s="263">
        <v>21.5</v>
      </c>
    </row>
    <row r="28" spans="1:12">
      <c r="A28" s="279" t="s">
        <v>331</v>
      </c>
      <c r="B28" s="261" t="s">
        <v>332</v>
      </c>
      <c r="C28" s="261" t="s">
        <v>333</v>
      </c>
      <c r="D28" s="261" t="s">
        <v>334</v>
      </c>
      <c r="E28" s="263">
        <v>-0.3</v>
      </c>
      <c r="F28" s="263">
        <v>0.3</v>
      </c>
      <c r="G28" s="263">
        <v>6.5</v>
      </c>
      <c r="H28" s="263">
        <v>7</v>
      </c>
      <c r="I28" s="281">
        <v>7.5</v>
      </c>
      <c r="J28" s="263">
        <v>8</v>
      </c>
      <c r="K28" s="263">
        <v>8.5</v>
      </c>
      <c r="L28" s="263">
        <v>9</v>
      </c>
    </row>
    <row r="29" spans="1:12">
      <c r="A29" s="279" t="s">
        <v>335</v>
      </c>
      <c r="B29" s="261" t="s">
        <v>336</v>
      </c>
      <c r="C29" s="270"/>
      <c r="D29" s="270" t="s">
        <v>337</v>
      </c>
      <c r="E29" s="263">
        <v>-0.5</v>
      </c>
      <c r="F29" s="263">
        <v>0.5</v>
      </c>
      <c r="G29" s="263">
        <v>15.8</v>
      </c>
      <c r="H29" s="263">
        <v>16.3</v>
      </c>
      <c r="I29" s="281">
        <v>16.8</v>
      </c>
      <c r="J29" s="263">
        <v>17.3</v>
      </c>
      <c r="K29" s="263">
        <v>17.8</v>
      </c>
      <c r="L29" s="263">
        <v>18.3</v>
      </c>
    </row>
    <row r="30" spans="1:12" ht="25.5">
      <c r="A30" s="279" t="s">
        <v>338</v>
      </c>
      <c r="B30" s="261" t="s">
        <v>339</v>
      </c>
      <c r="C30" s="261" t="s">
        <v>339</v>
      </c>
      <c r="D30" s="261" t="s">
        <v>340</v>
      </c>
      <c r="E30" s="313">
        <v>-0.3</v>
      </c>
      <c r="F30" s="313">
        <v>0.3</v>
      </c>
      <c r="G30" s="263">
        <v>22.5</v>
      </c>
      <c r="H30" s="263">
        <v>23</v>
      </c>
      <c r="I30" s="281">
        <v>23.5</v>
      </c>
      <c r="J30" s="263">
        <v>24</v>
      </c>
      <c r="K30" s="263">
        <v>24.5</v>
      </c>
      <c r="L30" s="263">
        <v>25</v>
      </c>
    </row>
    <row r="31" spans="1:12" ht="102">
      <c r="A31" s="283" t="s">
        <v>341</v>
      </c>
      <c r="B31" s="261" t="s">
        <v>342</v>
      </c>
      <c r="C31" s="261" t="s">
        <v>343</v>
      </c>
      <c r="D31" s="261" t="s">
        <v>344</v>
      </c>
      <c r="E31" s="263">
        <v>-1</v>
      </c>
      <c r="F31" s="263">
        <v>1</v>
      </c>
      <c r="G31" s="263">
        <v>8</v>
      </c>
      <c r="H31" s="263">
        <v>9</v>
      </c>
      <c r="I31" s="281">
        <v>10</v>
      </c>
      <c r="J31" s="263">
        <v>11</v>
      </c>
      <c r="K31" s="263">
        <v>12</v>
      </c>
      <c r="L31" s="263">
        <v>13</v>
      </c>
    </row>
    <row r="32" spans="1:12" ht="102">
      <c r="A32" s="283" t="s">
        <v>346</v>
      </c>
      <c r="B32" s="261" t="s">
        <v>342</v>
      </c>
      <c r="C32" s="261" t="s">
        <v>347</v>
      </c>
      <c r="D32" s="261" t="s">
        <v>348</v>
      </c>
      <c r="E32" s="263">
        <v>-1</v>
      </c>
      <c r="F32" s="263">
        <v>1</v>
      </c>
      <c r="G32" s="263">
        <v>16</v>
      </c>
      <c r="H32" s="263">
        <v>17</v>
      </c>
      <c r="I32" s="281">
        <v>18</v>
      </c>
      <c r="J32" s="263">
        <v>19</v>
      </c>
      <c r="K32" s="263">
        <v>20</v>
      </c>
      <c r="L32" s="263">
        <v>21</v>
      </c>
    </row>
    <row r="33" spans="1:12" ht="102">
      <c r="A33" s="283" t="s">
        <v>349</v>
      </c>
      <c r="B33" s="261" t="s">
        <v>342</v>
      </c>
      <c r="C33" s="261" t="s">
        <v>350</v>
      </c>
      <c r="D33" s="261" t="s">
        <v>351</v>
      </c>
      <c r="E33" s="263">
        <v>-1</v>
      </c>
      <c r="F33" s="263">
        <v>1</v>
      </c>
      <c r="G33" s="263">
        <v>11.6</v>
      </c>
      <c r="H33" s="263">
        <v>12.6</v>
      </c>
      <c r="I33" s="281">
        <v>13.6</v>
      </c>
      <c r="J33" s="263">
        <v>14.6</v>
      </c>
      <c r="K33" s="263">
        <v>15.6</v>
      </c>
      <c r="L33" s="263">
        <v>16.600000000000001</v>
      </c>
    </row>
    <row r="34" spans="1:12">
      <c r="A34" s="450" t="s">
        <v>364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2"/>
    </row>
  </sheetData>
  <mergeCells count="2">
    <mergeCell ref="A24:L24"/>
    <mergeCell ref="A34:L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  <c r="C2" s="73" t="s">
        <v>145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R12-HD02</v>
      </c>
      <c r="C3" s="75" t="s">
        <v>146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Men's Cotton Zip Hoodie</v>
      </c>
      <c r="C4" s="75" t="s">
        <v>147</v>
      </c>
      <c r="D4" s="75"/>
      <c r="E4" s="75"/>
    </row>
    <row r="5" spans="1:12" s="74" customFormat="1" ht="75.95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str">
        <f>'1. CUTTING DOCKET'!$D$30</f>
        <v>WASHED BURGUNDY</v>
      </c>
      <c r="E5" s="142" t="str">
        <f>'1. CUTTING DOCKET'!$D$36</f>
        <v>LIME</v>
      </c>
    </row>
    <row r="6" spans="1:12" s="77" customFormat="1" ht="69.75" customHeight="1">
      <c r="A6" s="144" t="s">
        <v>205</v>
      </c>
      <c r="B6" s="144" t="str">
        <f>'1. CUTTING DOCKET'!$E$49</f>
        <v>BLACK</v>
      </c>
      <c r="C6" s="144" t="str">
        <f>'1. CUTTING DOCKET'!$E$53</f>
        <v>GREY HEATHER</v>
      </c>
      <c r="D6" s="144" t="str">
        <f>'1. CUTTING DOCKET'!$E$57</f>
        <v>WASHED BURGUNDY 19-1530</v>
      </c>
      <c r="E6" s="144" t="str">
        <f>'1. CUTTING DOCKET'!$E$61</f>
        <v>LIME</v>
      </c>
    </row>
    <row r="7" spans="1:12" s="77" customFormat="1" ht="75" customHeight="1">
      <c r="A7" s="181" t="s">
        <v>206</v>
      </c>
      <c r="B7" s="484" t="str">
        <f>'1. CUTTING DOCKET'!M11</f>
        <v>FRENCH TERRY100% ORGANIC COTTON 430 GSM</v>
      </c>
      <c r="C7" s="485"/>
      <c r="D7" s="485"/>
      <c r="E7" s="486"/>
    </row>
    <row r="8" spans="1:12" s="77" customFormat="1" ht="409.6" customHeight="1">
      <c r="A8" s="145" t="str">
        <f>'1. CUTTING DOCKET'!D49</f>
        <v>VẢI CHÍNH</v>
      </c>
      <c r="B8" s="487"/>
      <c r="C8" s="488"/>
      <c r="D8" s="488"/>
      <c r="E8" s="489"/>
      <c r="L8" s="78"/>
    </row>
    <row r="9" spans="1:12" s="77" customFormat="1" ht="94.5" customHeight="1">
      <c r="A9" s="144" t="str">
        <f>'1. CUTTING DOCKET'!$B$58</f>
        <v>RIB 1X1 430GSM</v>
      </c>
      <c r="B9" s="144" t="e">
        <f>'1. CUTTING DOCKET'!#REF!</f>
        <v>#REF!</v>
      </c>
      <c r="C9" s="144" t="str">
        <f>'1. CUTTING DOCKET'!$E$54</f>
        <v>GREY HEATHER</v>
      </c>
      <c r="D9" s="144" t="str">
        <f>'1. CUTTING DOCKET'!$E$58</f>
        <v>WASHED BURGUNDY 19-1530</v>
      </c>
      <c r="E9" s="144" t="str">
        <f>'1. CUTTING DOCKET'!$E$62</f>
        <v>LIME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str">
        <f>'1. CUTTING DOCKET'!$E$55</f>
        <v>GREY HEATHER</v>
      </c>
      <c r="D11" s="144" t="str">
        <f>'1. CUTTING DOCKET'!$E$59</f>
        <v>WASHED BURGUNDY 19-1530</v>
      </c>
      <c r="E11" s="144" t="str">
        <f>'1. CUTTING DOCKET'!$E$63</f>
        <v>LIME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484" t="e">
        <f>'1. CUTTING DOCKET'!#REF!</f>
        <v>#REF!</v>
      </c>
      <c r="C13" s="485"/>
      <c r="D13" s="486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487"/>
      <c r="C14" s="488"/>
      <c r="D14" s="488"/>
      <c r="E14" s="307"/>
      <c r="L14" s="78"/>
    </row>
    <row r="15" spans="1:12" s="77" customFormat="1" ht="74.25" customHeight="1">
      <c r="A15" s="144" t="s">
        <v>208</v>
      </c>
      <c r="B15" s="148" t="str">
        <f>'1. CUTTING DOCKET'!$F$67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161</v>
      </c>
      <c r="B16" s="143" t="str">
        <f>'1. CUTTING DOCKET'!$G$67</f>
        <v>BLACK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490" t="e">
        <f>'1. CUTTING DOCKET'!#REF!</f>
        <v>#REF!</v>
      </c>
      <c r="C17" s="491"/>
      <c r="D17" s="491"/>
      <c r="E17" s="492"/>
    </row>
    <row r="18" spans="1:5" s="77" customFormat="1" ht="90" customHeight="1">
      <c r="A18" s="144" t="str">
        <f>'1. CUTTING DOCKET'!B68</f>
        <v>NHÃN ÉP CHÍNH+ SIZE</v>
      </c>
      <c r="B18" s="470" t="str">
        <f>'1. CUTTING DOCKET'!F68</f>
        <v>BLACK</v>
      </c>
      <c r="C18" s="471"/>
      <c r="D18" s="471"/>
      <c r="E18" s="474"/>
    </row>
    <row r="19" spans="1:5" s="77" customFormat="1" ht="409.6" customHeight="1">
      <c r="A19" s="149" t="s">
        <v>365</v>
      </c>
      <c r="B19" s="472"/>
      <c r="C19" s="473"/>
      <c r="D19" s="473"/>
      <c r="E19" s="473"/>
    </row>
    <row r="20" spans="1:5" s="77" customFormat="1" ht="79.5" customHeight="1">
      <c r="A20" s="144" t="e">
        <f>'1. CUTTING DOCKET'!#REF!</f>
        <v>#REF!</v>
      </c>
      <c r="B20" s="470" t="e">
        <f>'1. CUTTING DOCKET'!#REF!</f>
        <v>#REF!</v>
      </c>
      <c r="C20" s="471"/>
      <c r="D20" s="471"/>
      <c r="E20" s="474"/>
    </row>
    <row r="21" spans="1:5" s="77" customFormat="1" ht="346.5" customHeight="1">
      <c r="A21" s="145" t="s">
        <v>366</v>
      </c>
      <c r="B21" s="475"/>
      <c r="C21" s="476"/>
      <c r="D21" s="476"/>
      <c r="E21" s="477"/>
    </row>
    <row r="22" spans="1:5" s="77" customFormat="1" ht="40.5">
      <c r="A22" s="144" t="e">
        <f>'1. CUTTING DOCKET'!#REF!</f>
        <v>#REF!</v>
      </c>
      <c r="B22" s="470" t="e">
        <f>'1. CUTTING DOCKET'!#REF!</f>
        <v>#REF!</v>
      </c>
      <c r="C22" s="471"/>
      <c r="D22" s="471"/>
      <c r="E22" s="308"/>
    </row>
    <row r="23" spans="1:5" s="77" customFormat="1" ht="299.25" customHeight="1">
      <c r="A23" s="149" t="s">
        <v>367</v>
      </c>
      <c r="B23" s="478"/>
      <c r="C23" s="479"/>
      <c r="D23" s="479"/>
      <c r="E23" s="479"/>
    </row>
    <row r="24" spans="1:5" s="77" customFormat="1" ht="101.45" customHeight="1">
      <c r="A24" s="144" t="e">
        <f>'1. CUTTING DOCKET'!#REF!</f>
        <v>#REF!</v>
      </c>
      <c r="B24" s="470" t="e">
        <f>'1. CUTTING DOCKET'!#REF!</f>
        <v>#REF!</v>
      </c>
      <c r="C24" s="471"/>
      <c r="D24" s="471"/>
      <c r="E24" s="308"/>
    </row>
    <row r="25" spans="1:5" s="77" customFormat="1" ht="362.25" customHeight="1">
      <c r="A25" s="149" t="s">
        <v>213</v>
      </c>
      <c r="B25" s="480" t="s">
        <v>368</v>
      </c>
      <c r="C25" s="481"/>
      <c r="D25" s="481"/>
      <c r="E25" s="309"/>
    </row>
    <row r="26" spans="1:5" s="77" customFormat="1" ht="109.5" customHeight="1">
      <c r="A26" s="144" t="s">
        <v>369</v>
      </c>
      <c r="B26" s="470" t="str">
        <f>'1. CUTTING DOCKET'!F74</f>
        <v>NỀN TRẮNG CHỮ ĐEN</v>
      </c>
      <c r="C26" s="471"/>
      <c r="D26" s="471"/>
      <c r="E26" s="310"/>
    </row>
    <row r="27" spans="1:5" s="77" customFormat="1" ht="282" customHeight="1">
      <c r="A27" s="149" t="s">
        <v>370</v>
      </c>
      <c r="B27" s="482" t="s">
        <v>371</v>
      </c>
      <c r="C27" s="483"/>
      <c r="D27" s="483"/>
      <c r="E27" s="483"/>
    </row>
    <row r="28" spans="1:5" s="77" customFormat="1" ht="93.6" customHeight="1">
      <c r="A28" s="144" t="str">
        <f>'1. CUTTING DOCKET'!B82</f>
        <v>THẺ BÀI 1 LÁ - ZHGT08</v>
      </c>
      <c r="B28" s="470" t="str">
        <f>'1. CUTTING DOCKET'!F82</f>
        <v>NỀN NATURAL CHỮ ĐEN</v>
      </c>
      <c r="C28" s="471"/>
      <c r="D28" s="471"/>
      <c r="E28" s="310"/>
    </row>
    <row r="29" spans="1:5" s="77" customFormat="1" ht="273" customHeight="1">
      <c r="A29" s="145" t="s">
        <v>372</v>
      </c>
      <c r="B29" s="464"/>
      <c r="C29" s="465"/>
      <c r="D29" s="465"/>
      <c r="E29" s="465"/>
    </row>
    <row r="30" spans="1:5" s="77" customFormat="1" ht="95.25" customHeight="1">
      <c r="A30" s="144" t="str">
        <f>'1. CUTTING DOCKET'!B86</f>
        <v>POLY BAG - 25" x 20" + 2"</v>
      </c>
      <c r="B30" s="470" t="str">
        <f>'1. CUTTING DOCKET'!F86</f>
        <v>CLEAR</v>
      </c>
      <c r="C30" s="471"/>
      <c r="D30" s="471"/>
      <c r="E30" s="310"/>
    </row>
    <row r="31" spans="1:5" s="77" customFormat="1" ht="324.75" customHeight="1">
      <c r="A31" s="145"/>
      <c r="B31" s="464"/>
      <c r="C31" s="465"/>
      <c r="D31" s="465"/>
      <c r="E31" s="465"/>
    </row>
    <row r="32" spans="1:5" s="77" customFormat="1" ht="119.45" customHeight="1">
      <c r="A32" s="144" t="s">
        <v>216</v>
      </c>
      <c r="B32" s="470" t="str">
        <f>'1. CUTTING DOCKET'!F90</f>
        <v>NATURAL</v>
      </c>
      <c r="C32" s="471"/>
      <c r="D32" s="471"/>
      <c r="E32" s="310"/>
    </row>
    <row r="33" spans="1:9" s="77" customFormat="1" ht="287.25" customHeight="1">
      <c r="A33" s="145" t="s">
        <v>217</v>
      </c>
      <c r="B33" s="464"/>
      <c r="C33" s="465"/>
      <c r="D33" s="465"/>
      <c r="E33" s="465"/>
    </row>
    <row r="34" spans="1:9" s="77" customFormat="1" ht="71.45" customHeight="1">
      <c r="A34" s="144" t="s">
        <v>114</v>
      </c>
      <c r="B34" s="470" t="s">
        <v>115</v>
      </c>
      <c r="C34" s="471"/>
      <c r="D34" s="471"/>
      <c r="E34" s="310"/>
    </row>
    <row r="35" spans="1:9" s="77" customFormat="1" ht="87" customHeight="1">
      <c r="A35" s="145" t="s">
        <v>218</v>
      </c>
      <c r="B35" s="464"/>
      <c r="C35" s="465"/>
      <c r="D35" s="465"/>
      <c r="E35" s="465"/>
    </row>
    <row r="36" spans="1:9" s="77" customFormat="1" ht="63.6" customHeight="1">
      <c r="A36" s="144" t="s">
        <v>116</v>
      </c>
      <c r="B36" s="470" t="s">
        <v>109</v>
      </c>
      <c r="C36" s="471"/>
      <c r="D36" s="471"/>
      <c r="E36" s="310"/>
    </row>
    <row r="37" spans="1:9" s="77" customFormat="1" ht="97.5" customHeight="1">
      <c r="A37" s="145" t="s">
        <v>218</v>
      </c>
      <c r="B37" s="464"/>
      <c r="C37" s="465"/>
      <c r="D37" s="465"/>
      <c r="E37" s="465"/>
    </row>
    <row r="38" spans="1:9" s="77" customFormat="1" ht="97.5" customHeight="1">
      <c r="A38" s="311" t="e">
        <f>'1. CUTTING DOCKET'!#REF!</f>
        <v>#REF!</v>
      </c>
      <c r="B38" s="466" t="e">
        <f>'1. CUTTING DOCKET'!#REF!</f>
        <v>#REF!</v>
      </c>
      <c r="C38" s="467"/>
      <c r="D38" s="468"/>
      <c r="E38" s="312"/>
    </row>
    <row r="39" spans="1:9" s="77" customFormat="1" ht="221.45" customHeight="1">
      <c r="A39" s="145"/>
      <c r="B39" s="469"/>
      <c r="C39" s="469"/>
      <c r="D39" s="469"/>
      <c r="E39" s="469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373</v>
      </c>
      <c r="C1" s="44" t="s">
        <v>374</v>
      </c>
      <c r="D1" s="493" t="s">
        <v>375</v>
      </c>
      <c r="E1" s="493"/>
      <c r="F1" s="493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376</v>
      </c>
      <c r="C2" s="49" t="s">
        <v>377</v>
      </c>
      <c r="D2" s="494" t="s">
        <v>378</v>
      </c>
      <c r="E2" s="494"/>
      <c r="F2" s="494"/>
      <c r="G2" s="494"/>
      <c r="H2" s="494"/>
      <c r="I2" s="49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379</v>
      </c>
      <c r="B3" s="51" t="s">
        <v>380</v>
      </c>
      <c r="C3" s="51" t="s">
        <v>381</v>
      </c>
      <c r="D3" s="52" t="s">
        <v>38</v>
      </c>
      <c r="E3" s="52" t="s">
        <v>39</v>
      </c>
      <c r="F3" s="52" t="s">
        <v>40</v>
      </c>
      <c r="G3" s="52" t="s">
        <v>41</v>
      </c>
      <c r="H3" s="52" t="s">
        <v>42</v>
      </c>
      <c r="I3" s="53" t="s">
        <v>382</v>
      </c>
      <c r="J3" s="54"/>
      <c r="K3" s="54"/>
    </row>
    <row r="4" spans="1:25" s="61" customFormat="1" ht="27" customHeight="1">
      <c r="A4" s="56">
        <v>1</v>
      </c>
      <c r="B4" s="57" t="s">
        <v>383</v>
      </c>
      <c r="C4" s="57" t="s">
        <v>384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385</v>
      </c>
      <c r="J4" s="60"/>
      <c r="K4" s="60"/>
    </row>
    <row r="5" spans="1:25" s="61" customFormat="1" ht="27" customHeight="1">
      <c r="A5" s="56">
        <v>2</v>
      </c>
      <c r="B5" s="57" t="s">
        <v>386</v>
      </c>
      <c r="C5" s="57" t="s">
        <v>387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385</v>
      </c>
      <c r="J5" s="60"/>
      <c r="K5" s="60"/>
    </row>
    <row r="6" spans="1:25" s="61" customFormat="1" ht="27" customHeight="1">
      <c r="A6" s="56">
        <v>3</v>
      </c>
      <c r="B6" s="42" t="s">
        <v>388</v>
      </c>
      <c r="C6" s="42" t="s">
        <v>389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385</v>
      </c>
      <c r="J6" s="60"/>
      <c r="K6" s="60"/>
    </row>
    <row r="7" spans="1:25" s="61" customFormat="1" ht="27" customHeight="1">
      <c r="A7" s="56">
        <v>4</v>
      </c>
      <c r="B7" s="42" t="s">
        <v>390</v>
      </c>
      <c r="C7" s="42" t="s">
        <v>391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385</v>
      </c>
      <c r="J7" s="60"/>
      <c r="K7" s="60"/>
    </row>
    <row r="8" spans="1:25" s="61" customFormat="1" ht="27" customHeight="1">
      <c r="A8" s="56">
        <v>5</v>
      </c>
      <c r="B8" s="42" t="s">
        <v>392</v>
      </c>
      <c r="C8" s="42" t="s">
        <v>393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394</v>
      </c>
      <c r="J8" s="60"/>
      <c r="K8" s="60"/>
    </row>
    <row r="9" spans="1:25" s="61" customFormat="1" ht="27" customHeight="1">
      <c r="A9" s="56">
        <v>6</v>
      </c>
      <c r="B9" s="42" t="s">
        <v>395</v>
      </c>
      <c r="C9" s="42" t="s">
        <v>396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385</v>
      </c>
      <c r="J9" s="60"/>
      <c r="K9" s="60"/>
    </row>
    <row r="10" spans="1:25" s="61" customFormat="1" ht="27" customHeight="1">
      <c r="A10" s="56">
        <v>7</v>
      </c>
      <c r="B10" s="42" t="s">
        <v>397</v>
      </c>
      <c r="C10" s="42" t="s">
        <v>398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385</v>
      </c>
      <c r="J10" s="60"/>
      <c r="K10" s="60"/>
    </row>
    <row r="11" spans="1:25" s="61" customFormat="1" ht="27" customHeight="1">
      <c r="A11" s="56">
        <v>8</v>
      </c>
      <c r="B11" s="42" t="s">
        <v>399</v>
      </c>
      <c r="C11" s="42" t="s">
        <v>400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401</v>
      </c>
      <c r="C12" s="42" t="s">
        <v>402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394</v>
      </c>
      <c r="J12" s="60"/>
      <c r="K12" s="60"/>
    </row>
    <row r="13" spans="1:25" s="61" customFormat="1" ht="27" customHeight="1">
      <c r="A13" s="56">
        <v>10</v>
      </c>
      <c r="B13" s="42" t="s">
        <v>403</v>
      </c>
      <c r="C13" s="42" t="s">
        <v>404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394</v>
      </c>
      <c r="J13" s="60"/>
      <c r="K13" s="60"/>
    </row>
    <row r="14" spans="1:25" s="61" customFormat="1" ht="27" customHeight="1">
      <c r="A14" s="56">
        <v>11</v>
      </c>
      <c r="B14" s="42" t="s">
        <v>405</v>
      </c>
      <c r="C14" s="42" t="s">
        <v>406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407</v>
      </c>
      <c r="C15" s="42" t="s">
        <v>408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409</v>
      </c>
      <c r="C16" s="42" t="s">
        <v>410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411</v>
      </c>
      <c r="C17" s="66" t="s">
        <v>412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F63EB-B60C-4D07-A720-91C4202AA30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57DED0A4-0198-448E-AE7D-A614E5A22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542EC-3664-48F7-BB45-6003C500B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1. CUTTING DOCKET</vt:lpstr>
      <vt:lpstr>GREY</vt:lpstr>
      <vt:lpstr>2. TRIM CARD</vt:lpstr>
      <vt:lpstr>SPEC FROM CUSTOMER</vt:lpstr>
      <vt:lpstr>SPEC ADVISE BY UA</vt:lpstr>
      <vt:lpstr>FULL SIZE 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'SPEC FROM CUSTOMER'!Print_Area</vt:lpstr>
      <vt:lpstr>'1. CUTTING DOCKET'!Print_Titles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dcterms:created xsi:type="dcterms:W3CDTF">2016-05-06T01:47:29Z</dcterms:created>
  <dcterms:modified xsi:type="dcterms:W3CDTF">2024-08-12T02:21:45Z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