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RAPHA/3-SS25/1-SAMPLE/2-STYLE-FILE/SPEC/SIZE SET SAMPLE/"/>
    </mc:Choice>
  </mc:AlternateContent>
  <xr:revisionPtr revIDLastSave="70" documentId="13_ncr:1_{59B34054-34F2-470D-A406-4E5882B7711D}" xr6:coauthVersionLast="47" xr6:coauthVersionMax="47" xr10:uidLastSave="{7B82C2B6-AF6B-4985-8CA8-05B88D5E04C6}"/>
  <bookViews>
    <workbookView xWindow="-120" yWindow="-120" windowWidth="20730" windowHeight="11040" tabRatio="753" firstSheet="1" activeTab="2" xr2:uid="{00000000-000D-0000-FFFF-FFFF00000000}"/>
  </bookViews>
  <sheets>
    <sheet name="GREY" sheetId="16" state="hidden" r:id="rId1"/>
    <sheet name="SPEC FROM CUSTOMER " sheetId="20" r:id="rId2"/>
    <sheet name="SPEC SUGESST BY UA" sheetId="21" r:id="rId3"/>
    <sheet name="2. TRIM CARD (GREY)" sheetId="17" state="hidden" r:id="rId4"/>
    <sheet name="3. ĐỊNH VỊ HÌNH IN.THÊU" sheetId="7" state="hidden" r:id="rId5"/>
    <sheet name="4. THÔNG SỐ SẢN XUẤT" sheetId="8" state="hidden" r:id="rId6"/>
  </sheets>
  <definedNames>
    <definedName name="_Fill" localSheetId="3" hidden="1">#REF!</definedName>
    <definedName name="_Fill" hidden="1">#REF!</definedName>
    <definedName name="_xlnm._FilterDatabase" localSheetId="0" hidden="1">GREY!$A$64:$Q$131</definedName>
    <definedName name="_xlnm.Print_Area" localSheetId="3">'2. TRIM CARD (GREY)'!$A$1:$E$39</definedName>
    <definedName name="_xlnm.Print_Area" localSheetId="0">GREY!$A$1:$P$169</definedName>
    <definedName name="_xlnm.Print_Area" localSheetId="1">'SPEC FROM CUSTOMER '!$A$1:$K$32</definedName>
    <definedName name="_xlnm.Print_Area" localSheetId="2">'SPEC SUGESST BY UA'!$A$1:$M$68</definedName>
    <definedName name="_xlnm.Print_Titles" localSheetId="3">'2. TRIM CARD (GREY)'!$1:$5</definedName>
    <definedName name="_xlnm.Print_Titles" localSheetId="0">GREY!$1:$15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21" l="1"/>
  <c r="K23" i="21" s="1"/>
  <c r="L23" i="21" s="1"/>
  <c r="H23" i="21"/>
  <c r="G23" i="21" s="1"/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B159" i="16" l="1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D9" i="17" l="1"/>
  <c r="E9" i="17"/>
  <c r="D11" i="17" l="1"/>
  <c r="E11" i="17"/>
  <c r="B6" i="17" l="1"/>
  <c r="B9" i="17" l="1"/>
  <c r="B11" i="17" l="1"/>
  <c r="C6" i="17" l="1"/>
  <c r="C9" i="17" l="1"/>
  <c r="C11" i="17" l="1"/>
  <c r="B5" i="17" l="1"/>
  <c r="B15" i="17"/>
  <c r="C15" i="17" l="1"/>
  <c r="D15" i="17" l="1"/>
  <c r="E15" i="17" l="1"/>
</calcChain>
</file>

<file path=xl/sharedStrings.xml><?xml version="1.0" encoding="utf-8"?>
<sst xmlns="http://schemas.openxmlformats.org/spreadsheetml/2006/main" count="794" uniqueCount="425">
  <si>
    <t>Mã số:</t>
  </si>
  <si>
    <t>MER.QT-1.BM.4</t>
  </si>
  <si>
    <t>Lần ban hành:</t>
  </si>
  <si>
    <t>01</t>
  </si>
  <si>
    <t>Số trang</t>
  </si>
  <si>
    <t>03/03</t>
  </si>
  <si>
    <t>CUTTING DOCKET</t>
  </si>
  <si>
    <t xml:space="preserve">JOB NUMBER:  </t>
  </si>
  <si>
    <t xml:space="preserve">STYLE NUMBER: </t>
  </si>
  <si>
    <t xml:space="preserve">STYLE NAME : </t>
  </si>
  <si>
    <t>SEASON:</t>
  </si>
  <si>
    <t>TÊN HÀNG:</t>
  </si>
  <si>
    <t>DROP:</t>
  </si>
  <si>
    <t>NGÀY CẤP:</t>
  </si>
  <si>
    <t>VẢI CHÍNH:</t>
  </si>
  <si>
    <t>NGÀY GIAO HÀNG:</t>
  </si>
  <si>
    <t xml:space="preserve">THÀNH PHẦN VẢI: </t>
  </si>
  <si>
    <t>100% COTTON</t>
  </si>
  <si>
    <t>KHỔ VẢI:</t>
  </si>
  <si>
    <t xml:space="preserve">Xí nghiệp: </t>
  </si>
  <si>
    <t>UN-AVAILABLE</t>
  </si>
  <si>
    <t>KHÁCH HÀNG:</t>
  </si>
  <si>
    <t xml:space="preserve">XUẤT NGÀY </t>
  </si>
  <si>
    <t>SKU</t>
  </si>
  <si>
    <t>COLOR</t>
  </si>
  <si>
    <t>SIZE:</t>
  </si>
  <si>
    <t>S</t>
  </si>
  <si>
    <t>M</t>
  </si>
  <si>
    <t>L</t>
  </si>
  <si>
    <t>XL</t>
  </si>
  <si>
    <t>TOTAL</t>
  </si>
  <si>
    <t xml:space="preserve">ORDER CUT </t>
  </si>
  <si>
    <t>BLACK</t>
  </si>
  <si>
    <t>EXTRA (+/-)</t>
  </si>
  <si>
    <t>TOTAL :</t>
  </si>
  <si>
    <t>XXL</t>
  </si>
  <si>
    <t>GREY HEATHER</t>
  </si>
  <si>
    <t>WASHED BURGUNDY</t>
  </si>
  <si>
    <t>LIME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</si>
  <si>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</si>
  <si>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</si>
  <si>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</si>
  <si>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</si>
  <si>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</si>
  <si>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</si>
  <si>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</si>
  <si>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</si>
  <si>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</si>
  <si>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SỐ LƯỢNG CẦN CẤP CHO TỔ CẮT (GROSS)</t>
  </si>
  <si>
    <t xml:space="preserve">GHI CHÚ / CODE VẢI </t>
  </si>
  <si>
    <t>VẢI CHÍNH</t>
  </si>
  <si>
    <t>RIB 1X1 430GSM</t>
  </si>
  <si>
    <t>RIB</t>
  </si>
  <si>
    <t xml:space="preserve"> 100% DRY COTTON (16OE) - 230GSM WITHOUT ENZYCUT </t>
  </si>
  <si>
    <t>VIỀN CỔ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</si>
  <si>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</si>
  <si>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</si>
  <si>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</si>
  <si>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</si>
  <si>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</si>
  <si>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</si>
  <si>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</si>
  <si>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</si>
  <si>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</si>
  <si>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</si>
  <si>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</si>
  <si>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 MAY CHÍNH + VẮT SỔ</t>
  </si>
  <si>
    <t>CUỘN</t>
  </si>
  <si>
    <t xml:space="preserve">CHỈ 40/2 MAY NHÃN CHÍNH </t>
  </si>
  <si>
    <t xml:space="preserve">PCS </t>
  </si>
  <si>
    <t>PHẦN C : PHỤ LIỆU ĐÓNG GÓI</t>
  </si>
  <si>
    <t>STICKER DÁN THẺ BÀI + BAO SMST</t>
  </si>
  <si>
    <t>NỀN TRẮNG CHỮ ĐEN</t>
  </si>
  <si>
    <t>SMST</t>
  </si>
  <si>
    <t>STICKER DÁN THÙNG - SMST</t>
  </si>
  <si>
    <t>THẺ BÀI 1 LÁ - ZHGT08</t>
  </si>
  <si>
    <t>NỀN NATURAL CHỮ ĐEN</t>
  </si>
  <si>
    <t>ZHGT08</t>
  </si>
  <si>
    <t>POLY BAG - 25" x 20" + 2"</t>
  </si>
  <si>
    <t>CLEAR</t>
  </si>
  <si>
    <t>THÙNG CARTOON BOX 60X40X30CM</t>
  </si>
  <si>
    <t>NATURAL</t>
  </si>
  <si>
    <t xml:space="preserve">TẤM LÓT 58X38CM </t>
  </si>
  <si>
    <t>BIG POLY BAG 100X120</t>
  </si>
  <si>
    <t xml:space="preserve">GIẤY CHỐNG ẨM </t>
  </si>
  <si>
    <t>WHITE</t>
  </si>
  <si>
    <t xml:space="preserve"> GÓI CHỐNG ẨM </t>
  </si>
  <si>
    <t>PHẦN D : IN / THÊU / WASH</t>
  </si>
  <si>
    <t>PHẦN E : HÌNH</t>
  </si>
  <si>
    <r>
      <t>IN :</t>
    </r>
    <r>
      <rPr>
        <b/>
        <sz val="22"/>
        <rFont val="Muli"/>
      </rPr>
      <t xml:space="preserve"> </t>
    </r>
  </si>
  <si>
    <t>KHÔNG IN</t>
  </si>
  <si>
    <t>CHẤT LƯỢNG VÀ KÍCH THƯỚC</t>
  </si>
  <si>
    <t>DUYỆT HÌNH THÊU THEO</t>
  </si>
  <si>
    <r>
      <t>THÊU :</t>
    </r>
    <r>
      <rPr>
        <b/>
        <sz val="22"/>
        <rFont val="Muli"/>
      </rPr>
      <t xml:space="preserve"> </t>
    </r>
  </si>
  <si>
    <t>THÔNG TIN ĐỊNH VỊ HÌNH THÊU</t>
  </si>
  <si>
    <r>
      <t>WASH:</t>
    </r>
    <r>
      <rPr>
        <sz val="22"/>
        <rFont val="Muli"/>
      </rPr>
      <t xml:space="preserve"> </t>
    </r>
  </si>
  <si>
    <t>DUYỆT THEO MẪU PHOTOSHOOT TRƯỚC WASH</t>
  </si>
  <si>
    <t xml:space="preserve">PHẦN F: LƯU Ý </t>
  </si>
  <si>
    <t>-CÁCH MAY THEO NHƯ TÀI LIỆU ĐÍNH KÈM</t>
  </si>
  <si>
    <t xml:space="preserve">-CÁCH GẮN NHÃN PHẢI NHƯ TÀI LIỆU YÊU CẦU </t>
  </si>
  <si>
    <t>-SỐ LƯỢNG NHÃN SIZE NHƯ SAU :</t>
  </si>
  <si>
    <t>SIZE</t>
  </si>
  <si>
    <t>SỐ LƯỢNG</t>
  </si>
  <si>
    <t>PHƯƠNG LÂM 210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</si>
  <si>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</si>
  <si>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</si>
  <si>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</si>
  <si>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</si>
  <si>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</si>
  <si>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</si>
  <si>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</si>
  <si>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100% DRY COTTON FLEECE 410GSM</t>
  </si>
  <si>
    <t>186CM</t>
  </si>
  <si>
    <t>STUSSY</t>
  </si>
  <si>
    <t>GREEN</t>
  </si>
  <si>
    <t>NCC TAHTONG</t>
  </si>
  <si>
    <t>LỖI VẢI (DEFECT)</t>
  </si>
  <si>
    <t>SỐ LƯỢNG CẦN CẤP CHO TEST IN</t>
  </si>
  <si>
    <t>STHO22P0891003A00K
LOT 13-11 CẤP HẾT 461M
LOT 13-9 ÁNH A: CẤP 22M</t>
  </si>
  <si>
    <t>STHO22P0891004A00K
LOT 2-2 ÁNH A: CẤP 201M</t>
  </si>
  <si>
    <t>STSU22P0739001A00K
LOT 2-2 ÁNH A: CẤP 13M</t>
  </si>
  <si>
    <t>GY5137</t>
  </si>
  <si>
    <t>BLACK1500</t>
  </si>
  <si>
    <r>
      <t xml:space="preserve">NHÃN CHÍNH - </t>
    </r>
    <r>
      <rPr>
        <b/>
        <sz val="22"/>
        <rFont val="Muli"/>
      </rPr>
      <t>ZWVNL05</t>
    </r>
  </si>
  <si>
    <t>NỀN ĐEN CHỮ TRẮNG</t>
  </si>
  <si>
    <t>ZWVNL05</t>
  </si>
  <si>
    <r>
      <t xml:space="preserve">NHÃN SIZE  - </t>
    </r>
    <r>
      <rPr>
        <b/>
        <sz val="22"/>
        <rFont val="Muli"/>
      </rPr>
      <t>ZWVNL20</t>
    </r>
  </si>
  <si>
    <t>ZWVNL20</t>
  </si>
  <si>
    <t>NHÃN THÀNH PHẦN 100% COTTON</t>
  </si>
  <si>
    <t>S20 1389</t>
  </si>
  <si>
    <r>
      <t xml:space="preserve">NHÃN TRANG TRÍ - </t>
    </r>
    <r>
      <rPr>
        <b/>
        <sz val="22"/>
        <rFont val="Muli"/>
      </rPr>
      <t>ZDNA01</t>
    </r>
  </si>
  <si>
    <t>NỀN TRẮNG CHỮ XÁM</t>
  </si>
  <si>
    <t>ZDNA01</t>
  </si>
  <si>
    <t>PCS</t>
  </si>
  <si>
    <t>S20 1388</t>
  </si>
  <si>
    <t>STICKER DÁN THÙNG</t>
  </si>
  <si>
    <t>YELLOW/
RED/
ORANGE/
WHITE</t>
  </si>
  <si>
    <t>03</t>
  </si>
  <si>
    <t>04</t>
  </si>
  <si>
    <t>05</t>
  </si>
  <si>
    <t>KÍCH THƯỚC</t>
  </si>
  <si>
    <t>MÀU IN</t>
  </si>
  <si>
    <t>DUYỆT HÌNH IN THEO</t>
  </si>
  <si>
    <t>12.37” WIDE</t>
  </si>
  <si>
    <t>11-0601 TPG</t>
  </si>
  <si>
    <t>S/O DUYỆT IN MÀU BLACK CHUYỂN NGÀY 18/10/22</t>
  </si>
  <si>
    <t>11-0602 TPG</t>
  </si>
  <si>
    <t>S/O DUYỆT IN MÀU ORANGE CHUYỂN NGÀY 18/10/22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</si>
  <si>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</si>
  <si>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THÊU BÁN THÀNH PHẨM THÂN TRƯỚC</t>
  </si>
  <si>
    <t>MÀU CHỈ THÊU</t>
  </si>
  <si>
    <t>KÍCH HÌNH THÊU</t>
  </si>
  <si>
    <t>WHITE EU-870</t>
  </si>
  <si>
    <t>1.5” WIDTH</t>
  </si>
  <si>
    <t>DUYỆT THEO MẪU PHOTOSHOOT TRƯỚC WASH CHUYỂN MS TIÊN 8/2/22</t>
  </si>
  <si>
    <t>ĐỊNH VỊ HÌNH THÊU: TỪ ĐỈNH VAI ĐẾN ĐỈNH HÌNH THÊU</t>
  </si>
  <si>
    <t>TỪ GIỮA TRƯỚC</t>
  </si>
  <si>
    <t>HOT WASH</t>
  </si>
  <si>
    <t>CHẤT LƯỢNG, HIỆU ỨNG VÀ MÀU SẮC DUYỆT THEO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</si>
  <si>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</si>
  <si>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</si>
  <si>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TEAL</t>
  </si>
  <si>
    <t>ORANGE</t>
  </si>
  <si>
    <t xml:space="preserve">VẢI CHÍNH </t>
  </si>
  <si>
    <t>THÀNH PHẦN</t>
  </si>
  <si>
    <t>CHỈ</t>
  </si>
  <si>
    <t>GẮN BÊN TRONG SƯỜN TRÁI NGƯỜI MẶC CÁCH ĐƯỜNG TRA LAI LÊN 6.5CM</t>
  </si>
  <si>
    <t>THÙNG, TẤM LÓT THÙNG, BAO 100X120</t>
  </si>
  <si>
    <t>THÙNG 60X40X30CM CÓ IN LOGO</t>
  </si>
  <si>
    <t>BỎ VÀO ÁO KHI GẤP XẾP</t>
  </si>
  <si>
    <r>
      <rPr>
        <b/>
        <sz val="12"/>
        <color rgb="FF0B0C0B"/>
        <rFont val="Trebuchet MS"/>
        <family val="2"/>
      </rPr>
      <t>Dim</t>
    </r>
  </si>
  <si>
    <r>
      <rPr>
        <b/>
        <sz val="12"/>
        <color rgb="FF0B0C0B"/>
        <rFont val="Trebuchet MS"/>
        <family val="2"/>
      </rPr>
      <t>Title</t>
    </r>
  </si>
  <si>
    <r>
      <rPr>
        <b/>
        <sz val="12"/>
        <color rgb="FF0B0C0B"/>
        <rFont val="Trebuchet MS"/>
        <family val="2"/>
      </rPr>
      <t>Description</t>
    </r>
  </si>
  <si>
    <t>VỊ TRÍ ĐO</t>
  </si>
  <si>
    <r>
      <rPr>
        <b/>
        <sz val="12"/>
        <color rgb="FF0B0C0B"/>
        <rFont val="Trebuchet MS"/>
        <family val="2"/>
      </rPr>
      <t>Tol (-)</t>
    </r>
  </si>
  <si>
    <r>
      <rPr>
        <b/>
        <sz val="12"/>
        <color rgb="FF0B0C0B"/>
        <rFont val="Trebuchet MS"/>
        <family val="2"/>
      </rPr>
      <t>Tol (+)</t>
    </r>
  </si>
  <si>
    <r>
      <rPr>
        <b/>
        <sz val="12"/>
        <color rgb="FF0B0C0B"/>
        <rFont val="Trebuchet MS"/>
        <family val="2"/>
      </rPr>
      <t>XXS</t>
    </r>
  </si>
  <si>
    <r>
      <rPr>
        <b/>
        <sz val="12"/>
        <color rgb="FF0B0C0B"/>
        <rFont val="Trebuchet MS"/>
        <family val="2"/>
      </rPr>
      <t>XSM</t>
    </r>
  </si>
  <si>
    <r>
      <rPr>
        <b/>
        <sz val="12"/>
        <color rgb="FF0B0C0B"/>
        <rFont val="Trebuchet MS"/>
        <family val="2"/>
      </rPr>
      <t>SML</t>
    </r>
  </si>
  <si>
    <r>
      <rPr>
        <b/>
        <sz val="12"/>
        <color rgb="FF0B0C0B"/>
        <rFont val="Trebuchet MS"/>
        <family val="2"/>
      </rPr>
      <t>MED</t>
    </r>
  </si>
  <si>
    <r>
      <rPr>
        <b/>
        <sz val="12"/>
        <color rgb="FF0B0C0B"/>
        <rFont val="Trebuchet MS"/>
        <family val="2"/>
      </rPr>
      <t>LRG</t>
    </r>
  </si>
  <si>
    <r>
      <rPr>
        <b/>
        <sz val="12"/>
        <color rgb="FF0B0C0B"/>
        <rFont val="Trebuchet MS"/>
        <family val="2"/>
      </rPr>
      <t>XLG</t>
    </r>
  </si>
  <si>
    <r>
      <rPr>
        <b/>
        <sz val="12"/>
        <color rgb="FF0B0C0B"/>
        <rFont val="Trebuchet MS"/>
        <family val="2"/>
      </rPr>
      <t>BDY2</t>
    </r>
  </si>
  <si>
    <r>
      <rPr>
        <b/>
        <sz val="12"/>
        <color rgb="FF0B0C0B"/>
        <rFont val="Trebuchet MS"/>
        <family val="2"/>
      </rPr>
      <t>Front Body Length</t>
    </r>
  </si>
  <si>
    <r>
      <rPr>
        <b/>
        <sz val="12"/>
        <color rgb="FF0B0C0B"/>
        <rFont val="Trebuchet MS"/>
        <family val="2"/>
      </rPr>
      <t>SNP Down To Hem</t>
    </r>
  </si>
  <si>
    <t>DÀI TRƯỚC TỪ ĐỈNH VAI XUỐNG LAI</t>
  </si>
  <si>
    <r>
      <rPr>
        <b/>
        <sz val="12"/>
        <color rgb="FF0B0C0B"/>
        <rFont val="Trebuchet MS"/>
        <family val="2"/>
      </rPr>
      <t>BDY3</t>
    </r>
  </si>
  <si>
    <r>
      <rPr>
        <b/>
        <sz val="12"/>
        <color rgb="FF0B0C0B"/>
        <rFont val="Trebuchet MS"/>
        <family val="2"/>
      </rPr>
      <t>Back Body Length</t>
    </r>
  </si>
  <si>
    <t>DÀI SAU TỪ ĐỈNH VAI XUỐNG LAI</t>
  </si>
  <si>
    <r>
      <rPr>
        <b/>
        <sz val="12"/>
        <color rgb="FF0B0C0B"/>
        <rFont val="Trebuchet MS"/>
        <family val="2"/>
      </rPr>
      <t>BDY5</t>
    </r>
  </si>
  <si>
    <r>
      <rPr>
        <b/>
        <sz val="12"/>
        <color rgb="FF0B0C0B"/>
        <rFont val="Trebuchet MS"/>
        <family val="2"/>
      </rPr>
      <t>Across Shoulder</t>
    </r>
  </si>
  <si>
    <r>
      <rPr>
        <b/>
        <sz val="12"/>
        <color rgb="FF0B0C0B"/>
        <rFont val="Trebuchet MS"/>
        <family val="2"/>
      </rPr>
      <t>Across Shoulder Point To Point</t>
    </r>
  </si>
  <si>
    <t>NGANG VAU</t>
  </si>
  <si>
    <r>
      <rPr>
        <b/>
        <sz val="12"/>
        <color rgb="FF0B0C0B"/>
        <rFont val="Trebuchet MS"/>
        <family val="2"/>
      </rPr>
      <t>BDY9</t>
    </r>
  </si>
  <si>
    <r>
      <rPr>
        <b/>
        <sz val="12"/>
        <color rgb="FF0B0C0B"/>
        <rFont val="Trebuchet MS"/>
        <family val="2"/>
      </rPr>
      <t>Across Front</t>
    </r>
  </si>
  <si>
    <r>
      <rPr>
        <b/>
        <sz val="12"/>
        <color rgb="FF0B0C0B"/>
        <rFont val="Trebuchet MS"/>
        <family val="2"/>
      </rPr>
      <t>13cm Down From SNP &amp; Across</t>
    </r>
  </si>
  <si>
    <t>NGANG TRƯỚC TỪ ĐỈNH VAI XUỐNG 13CM</t>
  </si>
  <si>
    <r>
      <rPr>
        <b/>
        <sz val="12"/>
        <color rgb="FF0B0C0B"/>
        <rFont val="Trebuchet MS"/>
        <family val="2"/>
      </rPr>
      <t>BDY8</t>
    </r>
  </si>
  <si>
    <r>
      <rPr>
        <b/>
        <sz val="12"/>
        <color rgb="FF0B0C0B"/>
        <rFont val="Trebuchet MS"/>
        <family val="2"/>
      </rPr>
      <t>Across Back</t>
    </r>
  </si>
  <si>
    <t>NGANG SAU TỪ ĐỈNH VAI XUỐNG 13CM</t>
  </si>
  <si>
    <r>
      <rPr>
        <b/>
        <sz val="12"/>
        <color rgb="FF0B0C0B"/>
        <rFont val="Trebuchet MS"/>
        <family val="2"/>
      </rPr>
      <t>BDY10</t>
    </r>
  </si>
  <si>
    <r>
      <rPr>
        <b/>
        <sz val="12"/>
        <color rgb="FF0B0C0B"/>
        <rFont val="Trebuchet MS"/>
        <family val="2"/>
      </rPr>
      <t>Chest Width</t>
    </r>
  </si>
  <si>
    <r>
      <rPr>
        <b/>
        <sz val="12"/>
        <color rgb="FF0B0C0B"/>
        <rFont val="Trebuchet MS"/>
        <family val="2"/>
      </rPr>
      <t>2cm Below Underarm Across</t>
    </r>
  </si>
  <si>
    <t>NGANG NGỰC DƯỚI NÁCH 2CM</t>
  </si>
  <si>
    <r>
      <rPr>
        <b/>
        <sz val="12"/>
        <color rgb="FF0B0C0B"/>
        <rFont val="Trebuchet MS"/>
        <family val="2"/>
      </rPr>
      <t>BDY11</t>
    </r>
  </si>
  <si>
    <r>
      <rPr>
        <b/>
        <sz val="12"/>
        <color rgb="FF0B0C0B"/>
        <rFont val="Trebuchet MS"/>
        <family val="2"/>
      </rPr>
      <t>Waist Position</t>
    </r>
  </si>
  <si>
    <r>
      <rPr>
        <b/>
        <sz val="12"/>
        <color rgb="FF0B0C0B"/>
        <rFont val="Trebuchet MS"/>
        <family val="2"/>
      </rPr>
      <t>SNP to (MMT)</t>
    </r>
  </si>
  <si>
    <t>VỊ TRÍ EO TỪ ĐỈNH VAI XUỐNG</t>
  </si>
  <si>
    <r>
      <rPr>
        <b/>
        <sz val="12"/>
        <color rgb="FF0B0C0B"/>
        <rFont val="Trebuchet MS"/>
        <family val="2"/>
      </rPr>
      <t>BDY12</t>
    </r>
  </si>
  <si>
    <r>
      <rPr>
        <b/>
        <sz val="12"/>
        <color rgb="FF0B0C0B"/>
        <rFont val="Trebuchet MS"/>
        <family val="2"/>
      </rPr>
      <t>Waist Width</t>
    </r>
  </si>
  <si>
    <r>
      <rPr>
        <b/>
        <sz val="12"/>
        <color rgb="FF0B0C0B"/>
        <rFont val="Trebuchet MS"/>
        <family val="2"/>
      </rPr>
      <t>Straight Across at waist position</t>
    </r>
  </si>
  <si>
    <t>NGANG EO</t>
  </si>
  <si>
    <r>
      <rPr>
        <b/>
        <sz val="12"/>
        <color rgb="FF0B0C0B"/>
        <rFont val="Trebuchet MS"/>
        <family val="2"/>
      </rPr>
      <t>BDY13</t>
    </r>
  </si>
  <si>
    <r>
      <rPr>
        <b/>
        <sz val="12"/>
        <color rgb="FF0B0C0B"/>
        <rFont val="Trebuchet MS"/>
        <family val="2"/>
      </rPr>
      <t>Hem Width Relaxed</t>
    </r>
  </si>
  <si>
    <r>
      <rPr>
        <b/>
        <sz val="12"/>
        <color rgb="FF0B0C0B"/>
        <rFont val="Trebuchet MS"/>
        <family val="2"/>
      </rPr>
      <t>BDY15</t>
    </r>
  </si>
  <si>
    <r>
      <rPr>
        <b/>
        <sz val="12"/>
        <color rgb="FF0B0C0B"/>
        <rFont val="Trebuchet MS"/>
        <family val="2"/>
      </rPr>
      <t>Hem Depth</t>
    </r>
  </si>
  <si>
    <t>TO BẢN LAI ÁO</t>
  </si>
  <si>
    <r>
      <rPr>
        <b/>
        <sz val="12"/>
        <color rgb="FF0B0C0B"/>
        <rFont val="Trebuchet MS"/>
        <family val="2"/>
      </rPr>
      <t>NE36</t>
    </r>
  </si>
  <si>
    <r>
      <rPr>
        <b/>
        <sz val="12"/>
        <color rgb="FF0B0C0B"/>
        <rFont val="Trebuchet MS"/>
        <family val="2"/>
      </rPr>
      <t>Back Neck Width</t>
    </r>
  </si>
  <si>
    <r>
      <rPr>
        <b/>
        <sz val="12"/>
        <color rgb="FF0B0C0B"/>
        <rFont val="Trebuchet MS"/>
        <family val="2"/>
      </rPr>
      <t>SNP To SNP</t>
    </r>
  </si>
  <si>
    <t xml:space="preserve">RỘNG CỔ SAU </t>
  </si>
  <si>
    <r>
      <rPr>
        <b/>
        <sz val="12"/>
        <color rgb="FF0B0C0B"/>
        <rFont val="Trebuchet MS"/>
        <family val="2"/>
      </rPr>
      <t>NE32</t>
    </r>
  </si>
  <si>
    <r>
      <rPr>
        <b/>
        <sz val="12"/>
        <color rgb="FF0B0C0B"/>
        <rFont val="Trebuchet MS"/>
        <family val="2"/>
      </rPr>
      <t>Front Neck Drop</t>
    </r>
  </si>
  <si>
    <r>
      <rPr>
        <b/>
        <sz val="12"/>
        <color rgb="FF0B0C0B"/>
        <rFont val="Trebuchet MS"/>
        <family val="2"/>
      </rPr>
      <t>SNP To Neck Seam</t>
    </r>
  </si>
  <si>
    <t xml:space="preserve">HẠ CỔ TRƯỚC TỪ ĐIỈNH VAI </t>
  </si>
  <si>
    <r>
      <rPr>
        <b/>
        <sz val="12"/>
        <color rgb="FF0B0C0B"/>
        <rFont val="Trebuchet MS"/>
        <family val="2"/>
      </rPr>
      <t>NE33</t>
    </r>
  </si>
  <si>
    <r>
      <rPr>
        <b/>
        <sz val="12"/>
        <color rgb="FF0B0C0B"/>
        <rFont val="Trebuchet MS"/>
        <family val="2"/>
      </rPr>
      <t>Back Neck Drop</t>
    </r>
  </si>
  <si>
    <r>
      <rPr>
        <b/>
        <sz val="12"/>
        <color rgb="FF0B0C0B"/>
        <rFont val="Trebuchet MS"/>
        <family val="2"/>
      </rPr>
      <t>SNP To CB Seam</t>
    </r>
  </si>
  <si>
    <t>HẠ CỔ SAU TỪ ĐỈNH VAI</t>
  </si>
  <si>
    <r>
      <rPr>
        <b/>
        <sz val="12"/>
        <color rgb="FF0B0C0B"/>
        <rFont val="Trebuchet MS"/>
        <family val="2"/>
      </rPr>
      <t>BDY19</t>
    </r>
  </si>
  <si>
    <r>
      <rPr>
        <b/>
        <sz val="12"/>
        <color rgb="FF0B0C0B"/>
        <rFont val="Trebuchet MS"/>
        <family val="2"/>
      </rPr>
      <t>Armhole Straight</t>
    </r>
  </si>
  <si>
    <r>
      <rPr>
        <b/>
        <sz val="12"/>
        <color rgb="FF0B0C0B"/>
        <rFont val="Trebuchet MS"/>
        <family val="2"/>
      </rPr>
      <t>Underarm To Shoulder seam</t>
    </r>
  </si>
  <si>
    <t>NÁCH ĐO THẲNG</t>
  </si>
  <si>
    <r>
      <rPr>
        <b/>
        <sz val="12"/>
        <color rgb="FF0B0C0B"/>
        <rFont val="Trebuchet MS"/>
        <family val="2"/>
      </rPr>
      <t>SL30</t>
    </r>
  </si>
  <si>
    <r>
      <rPr>
        <b/>
        <sz val="12"/>
        <color rgb="FF0B0C0B"/>
        <rFont val="Trebuchet MS"/>
        <family val="2"/>
      </rPr>
      <t>Overarm Sleeve Length Set In</t>
    </r>
  </si>
  <si>
    <r>
      <rPr>
        <b/>
        <sz val="12"/>
        <color rgb="FF0B0C0B"/>
        <rFont val="Trebuchet MS"/>
        <family val="2"/>
      </rPr>
      <t>Shoulder Point To Hem</t>
    </r>
  </si>
  <si>
    <t xml:space="preserve">DÀI TAY </t>
  </si>
  <si>
    <r>
      <rPr>
        <b/>
        <sz val="12"/>
        <color rgb="FF0B0C0B"/>
        <rFont val="Trebuchet MS"/>
        <family val="2"/>
      </rPr>
      <t>SL37</t>
    </r>
  </si>
  <si>
    <r>
      <rPr>
        <b/>
        <sz val="12"/>
        <color rgb="FF0B0C0B"/>
        <rFont val="Trebuchet MS"/>
        <family val="2"/>
      </rPr>
      <t>Bicep Width</t>
    </r>
  </si>
  <si>
    <r>
      <rPr>
        <b/>
        <sz val="12"/>
        <color rgb="FF0B0C0B"/>
        <rFont val="Trebuchet MS"/>
        <family val="2"/>
      </rPr>
      <t>2cm Below Armhole, Across</t>
    </r>
  </si>
  <si>
    <t>RỘNG BẮP TAY DƯỚ NÁCH 2CM</t>
  </si>
  <si>
    <r>
      <rPr>
        <b/>
        <sz val="12"/>
        <color rgb="FF0B0C0B"/>
        <rFont val="Trebuchet MS"/>
        <family val="2"/>
      </rPr>
      <t>SL38</t>
    </r>
  </si>
  <si>
    <r>
      <rPr>
        <b/>
        <sz val="12"/>
        <color rgb="FF0B0C0B"/>
        <rFont val="Trebuchet MS"/>
        <family val="2"/>
      </rPr>
      <t>Elbow Width</t>
    </r>
  </si>
  <si>
    <t xml:space="preserve">RỘNG KHỦY TAY </t>
  </si>
  <si>
    <r>
      <rPr>
        <b/>
        <sz val="12"/>
        <color rgb="FF0B0C0B"/>
        <rFont val="Trebuchet MS"/>
        <family val="2"/>
      </rPr>
      <t>SL40</t>
    </r>
  </si>
  <si>
    <r>
      <rPr>
        <b/>
        <sz val="12"/>
        <color rgb="FF0B0C0B"/>
        <rFont val="Trebuchet MS"/>
        <family val="2"/>
      </rPr>
      <t>Cuff Width Relaxed</t>
    </r>
  </si>
  <si>
    <r>
      <rPr>
        <b/>
        <sz val="12"/>
        <color rgb="FF0B0C0B"/>
        <rFont val="Trebuchet MS"/>
        <family val="2"/>
      </rPr>
      <t>Measured at edge of cuff</t>
    </r>
  </si>
  <si>
    <t>CỬA TAY</t>
  </si>
  <si>
    <r>
      <rPr>
        <b/>
        <sz val="12"/>
        <color rgb="FF0B0C0B"/>
        <rFont val="Trebuchet MS"/>
        <family val="2"/>
      </rPr>
      <t>SL42</t>
    </r>
  </si>
  <si>
    <r>
      <rPr>
        <b/>
        <sz val="12"/>
        <color rgb="FF0B0C0B"/>
        <rFont val="Trebuchet MS"/>
        <family val="2"/>
      </rPr>
      <t>Cuff Depth</t>
    </r>
  </si>
  <si>
    <t>TO BẢN LAI TAY</t>
  </si>
  <si>
    <r>
      <rPr>
        <b/>
        <sz val="12"/>
        <color rgb="FF0B0C0B"/>
        <rFont val="Trebuchet MS"/>
        <family val="2"/>
      </rPr>
      <t>HD2</t>
    </r>
  </si>
  <si>
    <r>
      <rPr>
        <b/>
        <sz val="12"/>
        <color rgb="FF0B0C0B"/>
        <rFont val="Trebuchet MS"/>
        <family val="2"/>
      </rPr>
      <t>Hood Over Head Length</t>
    </r>
  </si>
  <si>
    <r>
      <rPr>
        <b/>
        <sz val="12"/>
        <color rgb="FF0B0C0B"/>
        <rFont val="Trebuchet MS"/>
        <family val="2"/>
      </rPr>
      <t>CF To CB Seam Overhead</t>
    </r>
  </si>
  <si>
    <t>DÀI NÓN : TẠI GIỮA TRƯỚC TỚI GIỮA SAU</t>
  </si>
  <si>
    <r>
      <rPr>
        <b/>
        <sz val="12"/>
        <color rgb="FF0B0C0B"/>
        <rFont val="Trebuchet MS"/>
        <family val="2"/>
      </rPr>
      <t>HD1</t>
    </r>
  </si>
  <si>
    <r>
      <rPr>
        <b/>
        <sz val="12"/>
        <color rgb="FF0B0C0B"/>
        <rFont val="Trebuchet MS"/>
        <family val="2"/>
      </rPr>
      <t>Hood Width</t>
    </r>
  </si>
  <si>
    <r>
      <rPr>
        <b/>
        <sz val="12"/>
        <color rgb="FF0B0C0B"/>
        <rFont val="Trebuchet MS"/>
        <family val="2"/>
      </rPr>
      <t>Widest Point Across</t>
    </r>
  </si>
  <si>
    <t>RỘNG NÓN - ĐIỂM RỘNG NHẤT</t>
  </si>
  <si>
    <r>
      <rPr>
        <b/>
        <sz val="12"/>
        <color rgb="FF0B0C0B"/>
        <rFont val="Trebuchet MS"/>
        <family val="2"/>
      </rPr>
      <t>HD3</t>
    </r>
  </si>
  <si>
    <r>
      <rPr>
        <b/>
        <sz val="12"/>
        <color rgb="FF0B0C0B"/>
        <rFont val="Trebuchet MS"/>
        <family val="2"/>
      </rPr>
      <t>Hood Height At CF</t>
    </r>
  </si>
  <si>
    <r>
      <rPr>
        <b/>
        <sz val="12"/>
        <color rgb="FF0B0C0B"/>
        <rFont val="Trebuchet MS"/>
        <family val="2"/>
      </rPr>
      <t>Neck Seam To Top Of Hood</t>
    </r>
  </si>
  <si>
    <t>MIỆNG NÓN</t>
  </si>
  <si>
    <r>
      <rPr>
        <b/>
        <sz val="12"/>
        <color rgb="FF0B0C0B"/>
        <rFont val="Trebuchet MS"/>
        <family val="2"/>
      </rPr>
      <t>PKT3</t>
    </r>
  </si>
  <si>
    <r>
      <rPr>
        <b/>
        <sz val="12"/>
        <color rgb="FF0B0C0B"/>
        <rFont val="Trebuchet MS"/>
        <family val="2"/>
      </rPr>
      <t>Pocket Opening</t>
    </r>
  </si>
  <si>
    <r>
      <rPr>
        <b/>
        <sz val="12"/>
        <color rgb="FF0B0C0B"/>
        <rFont val="Trebuchet MS"/>
        <family val="2"/>
      </rPr>
      <t>APX058</t>
    </r>
  </si>
  <si>
    <r>
      <rPr>
        <b/>
        <sz val="12"/>
        <color rgb="FF0B0C0B"/>
        <rFont val="Trebuchet MS"/>
        <family val="2"/>
      </rPr>
      <t>Pocket Height</t>
    </r>
  </si>
  <si>
    <t>CAO TÚI</t>
  </si>
  <si>
    <r>
      <rPr>
        <b/>
        <sz val="12"/>
        <color rgb="FF0B0C0B"/>
        <rFont val="Trebuchet MS"/>
        <family val="2"/>
      </rPr>
      <t>BDY29</t>
    </r>
  </si>
  <si>
    <r>
      <rPr>
        <b/>
        <sz val="12"/>
        <color rgb="FF0B0C0B"/>
        <rFont val="Trebuchet MS"/>
        <family val="2"/>
      </rPr>
      <t>Logo Position From SNP</t>
    </r>
  </si>
  <si>
    <r>
      <rPr>
        <b/>
        <sz val="12"/>
        <color rgb="FF0B0C0B"/>
        <rFont val="Trebuchet MS"/>
        <family val="2"/>
      </rPr>
      <t>SNP To Top Of 'R'</t>
    </r>
  </si>
  <si>
    <t>VỊ TRÍ LOGO TỪ ĐỈNH VAI - TỪ ĐỈNH VAI TỚI ĐỈNH CHỮ R</t>
  </si>
  <si>
    <t>GẮN TẠI MIẾNG ĐẮP ĐÔ GIỮA CỔ SAU, TỪ ĐƯỜNG VIỀN CỔ XUỐNG 1 /2", MAY 4 CẠNH</t>
  </si>
  <si>
    <t>GẮN BÊN DƯỚI, GIỮA NHÃN  CHÍNH, GẤP ĐÔI KHI MAY</t>
  </si>
  <si>
    <t>GẮN BÊN DƯỚI NHÃN THÀNH PHẦN, MÉP NHÃN TRANG TRÍ BẰNG MÉP TRÊN NHÃN THÀNH PHẦN, GẤP ĐÔI KHI MAY</t>
  </si>
  <si>
    <t>DỰ KIẾN NHẬP KHO 14/2/23</t>
  </si>
  <si>
    <t>STICKER DÁN THẺ BÀI, POLY BAG, THÙNG - SMST</t>
  </si>
  <si>
    <t>DÁN LÊN MẶT SAU THẺ BÀI, BAO POLY BAG, THÙNG CARTON</t>
  </si>
  <si>
    <t>HÌNH ẢNH CHỈ ĐỂ THAM KHẢO KIỂU DÁNG STICKER</t>
  </si>
  <si>
    <t>GẮN LUỒN QUA NHÃN SIZE</t>
  </si>
  <si>
    <t>CUSTOMER :</t>
  </si>
  <si>
    <t>5THEWAY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</si>
  <si>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</si>
  <si>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</si>
  <si>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</si>
  <si>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</si>
  <si>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</si>
  <si>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</si>
  <si>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</si>
  <si>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</si>
  <si>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</si>
  <si>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</si>
  <si>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</si>
  <si>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</si>
  <si>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</si>
  <si>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</si>
  <si>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</si>
  <si>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</si>
  <si>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</si>
  <si>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</si>
  <si>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</si>
  <si>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</si>
  <si>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</si>
  <si>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</si>
  <si>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</si>
  <si>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</si>
  <si>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</si>
  <si>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</si>
  <si>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</si>
  <si>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</si>
  <si>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</si>
  <si>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</si>
  <si>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CUFF HEIGHT/ SLEEVE HEM DEPTH</t>
  </si>
  <si>
    <t>BOTTOM HEM DEPTH/ WELT DEPTH</t>
  </si>
  <si>
    <t>NECK TRIM DEPTH</t>
  </si>
  <si>
    <t>TO BẢN BO CỔ</t>
  </si>
  <si>
    <t>BDY13</t>
  </si>
  <si>
    <t>APX059 - B</t>
  </si>
  <si>
    <t>Pocket Width</t>
  </si>
  <si>
    <t>APX059 - C</t>
  </si>
  <si>
    <t>Rib Hem Width Relaxed</t>
  </si>
  <si>
    <t>Straight Across - measure at bottom of hem edge</t>
  </si>
  <si>
    <t>Straight Across - measure at top of rib hem</t>
  </si>
  <si>
    <t xml:space="preserve">NGANG LAI ĐO ÊM </t>
  </si>
  <si>
    <r>
      <rPr>
        <b/>
        <sz val="12"/>
        <color rgb="FF0B0C0B"/>
        <rFont val="Trebuchet MS"/>
        <family val="2"/>
      </rPr>
      <t>APX059</t>
    </r>
    <r>
      <rPr>
        <b/>
        <sz val="12"/>
        <rFont val="Trebuchet MS"/>
        <family val="2"/>
      </rPr>
      <t xml:space="preserve"> - A</t>
    </r>
  </si>
  <si>
    <t>NGANG BO LAI ĐO ÊM</t>
  </si>
  <si>
    <t>MIỆNG TÚI</t>
  </si>
  <si>
    <r>
      <rPr>
        <b/>
        <sz val="12"/>
        <color rgb="FF0B0C0B"/>
        <rFont val="Trebuchet MS"/>
        <family val="2"/>
      </rPr>
      <t>Pocket Width</t>
    </r>
    <r>
      <rPr>
        <b/>
        <sz val="12"/>
        <rFont val="Trebuchet MS"/>
        <family val="2"/>
      </rPr>
      <t xml:space="preserve"> (Top Part)</t>
    </r>
  </si>
  <si>
    <t>Pocket Width (The widest part)</t>
  </si>
  <si>
    <t>Pocket Width (Bottom part)</t>
  </si>
  <si>
    <t>RỘNG TÚI ĐO CẠNH TRÊN TÚI</t>
  </si>
  <si>
    <t>RỘNG TÚI ĐO PHẦN RỘNG NHẤT</t>
  </si>
  <si>
    <t>RỘNG TÚI ĐO CẠNH DƯỚI TÚI</t>
  </si>
  <si>
    <t>Dim</t>
  </si>
  <si>
    <t>Title</t>
  </si>
  <si>
    <t>Description</t>
  </si>
  <si>
    <t>Tol (-)</t>
  </si>
  <si>
    <t>Tol (+)</t>
  </si>
  <si>
    <t>1st Proto Review-Rapha HQ-SML</t>
  </si>
  <si>
    <t>Review Comment</t>
  </si>
  <si>
    <t>Target</t>
  </si>
  <si>
    <t>Actual</t>
  </si>
  <si>
    <t>Actual Delta</t>
  </si>
  <si>
    <t>Revised</t>
  </si>
  <si>
    <t>BDY2</t>
  </si>
  <si>
    <t>RS 3/7/24 - Follow as is P2</t>
  </si>
  <si>
    <t>BDY3</t>
  </si>
  <si>
    <t>RS 3/7/24 - Please go back to spec</t>
  </si>
  <si>
    <t>BDY5</t>
  </si>
  <si>
    <t>BDY9</t>
  </si>
  <si>
    <t>BDY8</t>
  </si>
  <si>
    <t>BDY10</t>
  </si>
  <si>
    <t>BDY11</t>
  </si>
  <si>
    <t>BDY12</t>
  </si>
  <si>
    <t>RS 3/7/24 - add 1 more POM for the "hem width above rib" to control the shape of the hem, less bell shape or puff</t>
  </si>
  <si>
    <t>BDY15</t>
  </si>
  <si>
    <t>NE36</t>
  </si>
  <si>
    <t>NE32</t>
  </si>
  <si>
    <t>NE33</t>
  </si>
  <si>
    <t>BDY19</t>
  </si>
  <si>
    <t>SL30</t>
  </si>
  <si>
    <t>SL37</t>
  </si>
  <si>
    <t>SL38</t>
  </si>
  <si>
    <t>SL40</t>
  </si>
  <si>
    <t>SL42</t>
  </si>
  <si>
    <t>HD2</t>
  </si>
  <si>
    <t>RS 27/6/24 - The hood is a bit pointy, so we have take out 3cm at the top and please smooth out the hood shape</t>
  </si>
  <si>
    <t>HD1</t>
  </si>
  <si>
    <t>HD3</t>
  </si>
  <si>
    <t>PKT3</t>
  </si>
  <si>
    <t>APX058</t>
  </si>
  <si>
    <t>APX059 - A</t>
  </si>
  <si>
    <t>BDY29</t>
  </si>
  <si>
    <t>RS 17/7/24 - Will review on Size set</t>
  </si>
  <si>
    <t>Front Body Length</t>
  </si>
  <si>
    <t>SNP Down To Hem</t>
  </si>
  <si>
    <t>Back Body Length</t>
  </si>
  <si>
    <t>Across Shoulder</t>
  </si>
  <si>
    <t>Across Shoulder Point To Point</t>
  </si>
  <si>
    <t>Across Front</t>
  </si>
  <si>
    <t>13cm Down From SNP &amp; Across</t>
  </si>
  <si>
    <t>Across Back</t>
  </si>
  <si>
    <t>Chest Width</t>
  </si>
  <si>
    <t>2cm Below Underarm Across</t>
  </si>
  <si>
    <t>Waist Position</t>
  </si>
  <si>
    <t>SNP to (MMT)</t>
  </si>
  <si>
    <t>Waist Width</t>
  </si>
  <si>
    <t>Straight Across at waist position</t>
  </si>
  <si>
    <t>Hem Width Relaxed</t>
  </si>
  <si>
    <t>Hem Depth</t>
  </si>
  <si>
    <t>Back Neck Width</t>
  </si>
  <si>
    <t>SNP To SNP</t>
  </si>
  <si>
    <t>Front Neck Drop</t>
  </si>
  <si>
    <t>SNP To Neck Seam</t>
  </si>
  <si>
    <t>Back Neck Drop</t>
  </si>
  <si>
    <t>SNP To CB Seam</t>
  </si>
  <si>
    <t>Armhole Straight</t>
  </si>
  <si>
    <t>Underarm To Shoulder seam</t>
  </si>
  <si>
    <t>Overarm Sleeve Length Set In</t>
  </si>
  <si>
    <t>Shoulder Point To Hem</t>
  </si>
  <si>
    <t>Bicep Width</t>
  </si>
  <si>
    <t>2cm Below Armhole, Across</t>
  </si>
  <si>
    <t>Elbow Width</t>
  </si>
  <si>
    <t>(cm) Down From Underarm</t>
  </si>
  <si>
    <t>Cuff Width Relaxed</t>
  </si>
  <si>
    <t>Measured at edge of cuff</t>
  </si>
  <si>
    <t>Cuff Depth</t>
  </si>
  <si>
    <t>Hood Over Head Length</t>
  </si>
  <si>
    <t>CF To CB Seam Overhead</t>
  </si>
  <si>
    <t>Hood Width</t>
  </si>
  <si>
    <t>Widest Point Across</t>
  </si>
  <si>
    <t>Hood Height At CF</t>
  </si>
  <si>
    <t>Neck Seam To Top Of Hood</t>
  </si>
  <si>
    <t>Pocket Opening</t>
  </si>
  <si>
    <t>Pocket Height</t>
  </si>
  <si>
    <t>Pocket Width (Top Part)</t>
  </si>
  <si>
    <t>Logo Position From SNP</t>
  </si>
  <si>
    <t>SNP To Top Of 'R'</t>
  </si>
  <si>
    <t>Displaying 1 - 29 of 29 results                                                                                                                                                                                                   Units: CM   Grading Display: Absolute</t>
  </si>
  <si>
    <t>(18cm) Down From Underarm</t>
  </si>
  <si>
    <t>RỘNG KHỦY TAY -18CM TỪ NÁCH</t>
  </si>
  <si>
    <t xml:space="preserve">UA - COMMENTS </t>
  </si>
  <si>
    <t>UA ADD THIS PLACEMENT -&gt; OK BY REBECCA ON 10/08/2024</t>
  </si>
  <si>
    <t>UA ADVISE FOR A BETTER SHAPE - IMAGE BELOW -&gt; OK BY REBECCA ON 10/08/2024</t>
  </si>
  <si>
    <t>THIS TOLERANCE IS SO SMALL, SO COULD YOU HELP ME CONSIDER AND ACCEPT FOR THE TOLERANCE UA ADVISE TO BULK? -&gt; CUSTOM RIVISED TOL ON 10/08/2024 BY REBECCA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</si>
</sst>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Trebuchet MS"/>
      <family val="2"/>
    </font>
    <font>
      <b/>
      <sz val="12"/>
      <color rgb="FF0B0C0B"/>
      <name val="Trebuchet MS"/>
      <family val="2"/>
    </font>
    <font>
      <sz val="12"/>
      <color theme="1"/>
      <name val="Calibri"/>
      <family val="2"/>
      <scheme val="minor"/>
    </font>
    <font>
      <sz val="12"/>
      <name val="Trebuchet MS"/>
      <family val="2"/>
    </font>
    <font>
      <sz val="12"/>
      <color rgb="FF0B0C0B"/>
      <name val="Trebuchet MS"/>
      <family val="2"/>
    </font>
    <font>
      <b/>
      <sz val="12"/>
      <color rgb="FF000000"/>
      <name val="Trebuchet MS"/>
      <family val="2"/>
    </font>
    <font>
      <b/>
      <sz val="12"/>
      <color rgb="FFCB4733"/>
      <name val="Trebuchet MS"/>
      <family val="2"/>
    </font>
    <font>
      <b/>
      <sz val="12"/>
      <color rgb="FFFF0000"/>
      <name val="Trebuchet MS"/>
      <family val="2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1F0F1"/>
      </patternFill>
    </fill>
    <fill>
      <patternFill patternType="solid">
        <fgColor rgb="FFE0E1E4"/>
      </patternFill>
    </fill>
    <fill>
      <patternFill patternType="solid">
        <fgColor rgb="FFCCD0D4"/>
      </patternFill>
    </fill>
    <fill>
      <patternFill patternType="solid">
        <fgColor rgb="FFD7D9DC"/>
      </patternFill>
    </fill>
    <fill>
      <patternFill patternType="solid">
        <fgColor rgb="FFF7F6F6"/>
      </patternFill>
    </fill>
    <fill>
      <patternFill patternType="solid">
        <fgColor rgb="FFD7D9DC"/>
        <bgColor rgb="FF000000"/>
      </patternFill>
    </fill>
    <fill>
      <patternFill patternType="solid">
        <fgColor rgb="FFF1F0F1"/>
        <bgColor rgb="FF000000"/>
      </patternFill>
    </fill>
    <fill>
      <patternFill patternType="solid">
        <fgColor rgb="FFCCD0D4"/>
        <bgColor rgb="FF000000"/>
      </patternFill>
    </fill>
  </fills>
  <borders count="77">
    <border>
      <left/>
      <right/>
      <top/>
      <bottom/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1C5CA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B3B9BF"/>
      </right>
      <top style="thin">
        <color rgb="FFB3B9BF"/>
      </top>
      <bottom style="thin">
        <color rgb="FFB3B9BF"/>
      </bottom>
      <diagonal/>
    </border>
    <border>
      <left style="thin">
        <color rgb="FFB3B9BF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C1C5CA"/>
      </right>
      <top style="thin">
        <color rgb="FFB3B9BF"/>
      </top>
      <bottom style="thin">
        <color rgb="FFC1C5CA"/>
      </bottom>
      <diagonal/>
    </border>
    <border>
      <left style="thin">
        <color rgb="FFC1C5CA"/>
      </left>
      <right/>
      <top style="thin">
        <color rgb="FFC1C5CA"/>
      </top>
      <bottom style="thin">
        <color rgb="FFC1C5CA"/>
      </bottom>
      <diagonal/>
    </border>
    <border>
      <left/>
      <right/>
      <top style="thin">
        <color rgb="FFC1C5CA"/>
      </top>
      <bottom style="thin">
        <color rgb="FFC1C5CA"/>
      </bottom>
      <diagonal/>
    </border>
    <border>
      <left/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indexed="64"/>
      </right>
      <top style="thin">
        <color rgb="FFC1C5CA"/>
      </top>
      <bottom/>
      <diagonal/>
    </border>
    <border>
      <left style="thin">
        <color rgb="FFC1C5CA"/>
      </left>
      <right style="thin">
        <color indexed="64"/>
      </right>
      <top/>
      <bottom/>
      <diagonal/>
    </border>
    <border>
      <left style="thin">
        <color rgb="FFC1C5CA"/>
      </left>
      <right style="thin">
        <color indexed="64"/>
      </right>
      <top/>
      <bottom style="thin">
        <color rgb="FFC1C5CA"/>
      </bottom>
      <diagonal/>
    </border>
  </borders>
  <cellStyleXfs count="130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0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1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17" applyNumberFormat="0" applyProtection="0">
      <alignment horizontal="right" vertical="center"/>
    </xf>
    <xf numFmtId="0" fontId="5" fillId="8" borderId="17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8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5" fillId="8" borderId="52" applyNumberFormat="0" applyProtection="0">
      <alignment horizontal="left" vertical="center" indent="1"/>
    </xf>
    <xf numFmtId="4" fontId="16" fillId="7" borderId="52" applyNumberFormat="0" applyProtection="0">
      <alignment horizontal="right" vertical="center"/>
    </xf>
    <xf numFmtId="10" fontId="9" fillId="6" borderId="5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58" applyNumberFormat="0" applyFill="0" applyAlignment="0" applyProtection="0"/>
    <xf numFmtId="0" fontId="78" fillId="0" borderId="59" applyNumberFormat="0" applyFill="0" applyAlignment="0" applyProtection="0"/>
    <xf numFmtId="0" fontId="79" fillId="0" borderId="60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1" applyNumberFormat="0" applyAlignment="0" applyProtection="0"/>
    <xf numFmtId="0" fontId="84" fillId="20" borderId="62" applyNumberFormat="0" applyAlignment="0" applyProtection="0"/>
    <xf numFmtId="0" fontId="85" fillId="20" borderId="61" applyNumberFormat="0" applyAlignment="0" applyProtection="0"/>
    <xf numFmtId="0" fontId="86" fillId="0" borderId="63" applyNumberFormat="0" applyFill="0" applyAlignment="0" applyProtection="0"/>
    <xf numFmtId="0" fontId="87" fillId="21" borderId="64" applyNumberFormat="0" applyAlignment="0" applyProtection="0"/>
    <xf numFmtId="0" fontId="88" fillId="0" borderId="0" applyNumberFormat="0" applyFill="0" applyBorder="0" applyAlignment="0" applyProtection="0"/>
    <xf numFmtId="0" fontId="1" fillId="22" borderId="65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6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93" fillId="0" borderId="0"/>
    <xf numFmtId="0" fontId="94" fillId="0" borderId="0"/>
  </cellStyleXfs>
  <cellXfs count="405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0" fontId="38" fillId="2" borderId="3" xfId="0" applyFont="1" applyFill="1" applyBorder="1" applyAlignment="1">
      <alignment vertical="center"/>
    </xf>
    <xf numFmtId="0" fontId="38" fillId="2" borderId="3" xfId="0" applyFont="1" applyFill="1" applyBorder="1" applyAlignment="1">
      <alignment vertical="center" wrapText="1"/>
    </xf>
    <xf numFmtId="0" fontId="38" fillId="2" borderId="3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37" xfId="0" applyFont="1" applyBorder="1"/>
    <xf numFmtId="0" fontId="27" fillId="0" borderId="19" xfId="0" applyFont="1" applyBorder="1"/>
    <xf numFmtId="0" fontId="27" fillId="0" borderId="20" xfId="0" applyFont="1" applyBorder="1"/>
    <xf numFmtId="0" fontId="27" fillId="0" borderId="21" xfId="0" applyFont="1" applyBorder="1"/>
    <xf numFmtId="0" fontId="2" fillId="0" borderId="0" xfId="0" applyFont="1"/>
    <xf numFmtId="0" fontId="42" fillId="0" borderId="0" xfId="0" applyFont="1"/>
    <xf numFmtId="0" fontId="27" fillId="0" borderId="22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1" xfId="0" applyFont="1" applyBorder="1"/>
    <xf numFmtId="0" fontId="44" fillId="0" borderId="32" xfId="0" applyFont="1" applyBorder="1"/>
    <xf numFmtId="0" fontId="43" fillId="0" borderId="32" xfId="0" applyFont="1" applyBorder="1" applyAlignment="1">
      <alignment horizontal="center"/>
    </xf>
    <xf numFmtId="0" fontId="43" fillId="0" borderId="33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4" xfId="0" applyFont="1" applyBorder="1"/>
    <xf numFmtId="0" fontId="37" fillId="0" borderId="35" xfId="0" applyFont="1" applyBorder="1"/>
    <xf numFmtId="0" fontId="37" fillId="0" borderId="35" xfId="0" applyFont="1" applyBorder="1" applyAlignment="1">
      <alignment horizontal="center"/>
    </xf>
    <xf numFmtId="165" fontId="37" fillId="0" borderId="36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5" fontId="37" fillId="0" borderId="37" xfId="0" applyNumberFormat="1" applyFont="1" applyBorder="1" applyAlignment="1">
      <alignment horizontal="center"/>
    </xf>
    <xf numFmtId="165" fontId="37" fillId="0" borderId="38" xfId="0" applyNumberFormat="1" applyFont="1" applyBorder="1" applyAlignment="1">
      <alignment horizontal="center" wrapText="1"/>
    </xf>
    <xf numFmtId="165" fontId="37" fillId="0" borderId="38" xfId="0" applyNumberFormat="1" applyFont="1" applyBorder="1" applyAlignment="1">
      <alignment horizontal="center"/>
    </xf>
    <xf numFmtId="165" fontId="37" fillId="0" borderId="36" xfId="0" applyNumberFormat="1" applyFont="1" applyBorder="1" applyAlignment="1">
      <alignment horizontal="center"/>
    </xf>
    <xf numFmtId="0" fontId="37" fillId="0" borderId="39" xfId="0" applyFont="1" applyBorder="1"/>
    <xf numFmtId="165" fontId="37" fillId="0" borderId="39" xfId="0" applyNumberFormat="1" applyFont="1" applyBorder="1" applyAlignment="1">
      <alignment horizontal="center"/>
    </xf>
    <xf numFmtId="165" fontId="37" fillId="0" borderId="40" xfId="0" applyNumberFormat="1" applyFont="1" applyBorder="1" applyAlignment="1">
      <alignment horizontal="center"/>
    </xf>
    <xf numFmtId="0" fontId="25" fillId="2" borderId="41" xfId="0" applyFont="1" applyFill="1" applyBorder="1" applyAlignment="1">
      <alignment vertical="center"/>
    </xf>
    <xf numFmtId="0" fontId="26" fillId="2" borderId="41" xfId="0" applyFont="1" applyFill="1" applyBorder="1" applyAlignment="1">
      <alignment vertical="center" wrapText="1"/>
    </xf>
    <xf numFmtId="0" fontId="25" fillId="2" borderId="42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6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0" fontId="48" fillId="2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6" fillId="2" borderId="1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1" xfId="0" quotePrefix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1" xfId="0" applyFont="1" applyFill="1" applyBorder="1" applyAlignment="1">
      <alignment horizontal="left" vertical="center"/>
    </xf>
    <xf numFmtId="0" fontId="66" fillId="2" borderId="1" xfId="0" applyFont="1" applyFill="1" applyBorder="1" applyAlignment="1">
      <alignment horizontal="left" vertical="center"/>
    </xf>
    <xf numFmtId="0" fontId="65" fillId="2" borderId="2" xfId="0" applyFont="1" applyFill="1" applyBorder="1" applyAlignment="1">
      <alignment horizontal="left" vertical="center"/>
    </xf>
    <xf numFmtId="0" fontId="65" fillId="2" borderId="2" xfId="0" applyFont="1" applyFill="1" applyBorder="1" applyAlignment="1">
      <alignment vertical="center"/>
    </xf>
    <xf numFmtId="0" fontId="65" fillId="2" borderId="2" xfId="0" applyFont="1" applyFill="1" applyBorder="1" applyAlignment="1">
      <alignment horizontal="center" vertical="center"/>
    </xf>
    <xf numFmtId="3" fontId="65" fillId="2" borderId="2" xfId="0" applyNumberFormat="1" applyFont="1" applyFill="1" applyBorder="1" applyAlignment="1">
      <alignment horizontal="center" vertical="center"/>
    </xf>
    <xf numFmtId="0" fontId="65" fillId="2" borderId="2" xfId="62" applyNumberFormat="1" applyFont="1" applyFill="1" applyBorder="1" applyAlignment="1">
      <alignment horizontal="center" vertical="center"/>
    </xf>
    <xf numFmtId="0" fontId="65" fillId="13" borderId="2" xfId="0" applyFont="1" applyFill="1" applyBorder="1" applyAlignment="1">
      <alignment horizontal="center" vertical="center"/>
    </xf>
    <xf numFmtId="0" fontId="65" fillId="5" borderId="2" xfId="0" applyFont="1" applyFill="1" applyBorder="1" applyAlignment="1">
      <alignment vertical="center"/>
    </xf>
    <xf numFmtId="1" fontId="65" fillId="13" borderId="2" xfId="0" applyNumberFormat="1" applyFont="1" applyFill="1" applyBorder="1" applyAlignment="1">
      <alignment vertical="center"/>
    </xf>
    <xf numFmtId="1" fontId="65" fillId="13" borderId="2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3" xfId="0" applyFont="1" applyFill="1" applyBorder="1" applyAlignment="1">
      <alignment vertical="center" wrapText="1"/>
    </xf>
    <xf numFmtId="0" fontId="65" fillId="2" borderId="1" xfId="0" applyFont="1" applyFill="1" applyBorder="1" applyAlignment="1">
      <alignment horizontal="right" vertical="center"/>
    </xf>
    <xf numFmtId="0" fontId="49" fillId="2" borderId="0" xfId="0" applyFont="1" applyFill="1" applyAlignment="1">
      <alignment vertical="center"/>
    </xf>
    <xf numFmtId="0" fontId="49" fillId="2" borderId="50" xfId="0" applyFont="1" applyFill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65" fillId="13" borderId="1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1" xfId="0" applyFont="1" applyFill="1" applyBorder="1" applyAlignment="1">
      <alignment horizontal="center" vertical="center"/>
    </xf>
    <xf numFmtId="0" fontId="66" fillId="13" borderId="1" xfId="0" applyFont="1" applyFill="1" applyBorder="1" applyAlignment="1">
      <alignment horizontal="center" vertical="center"/>
    </xf>
    <xf numFmtId="0" fontId="65" fillId="5" borderId="1" xfId="0" quotePrefix="1" applyFont="1" applyFill="1" applyBorder="1" applyAlignment="1">
      <alignment horizontal="center" vertical="center"/>
    </xf>
    <xf numFmtId="0" fontId="33" fillId="2" borderId="46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0" fontId="32" fillId="0" borderId="50" xfId="0" applyFont="1" applyBorder="1" applyAlignment="1">
      <alignment horizontal="center" vertical="center"/>
    </xf>
    <xf numFmtId="0" fontId="32" fillId="0" borderId="50" xfId="0" applyFont="1" applyBorder="1" applyAlignment="1">
      <alignment vertical="center" wrapText="1"/>
    </xf>
    <xf numFmtId="1" fontId="31" fillId="2" borderId="50" xfId="0" applyNumberFormat="1" applyFont="1" applyFill="1" applyBorder="1" applyAlignment="1">
      <alignment vertical="center" wrapText="1"/>
    </xf>
    <xf numFmtId="0" fontId="31" fillId="2" borderId="50" xfId="0" quotePrefix="1" applyFont="1" applyFill="1" applyBorder="1" applyAlignment="1">
      <alignment vertical="center" wrapText="1"/>
    </xf>
    <xf numFmtId="0" fontId="53" fillId="12" borderId="50" xfId="2" applyFont="1" applyFill="1" applyBorder="1" applyAlignment="1">
      <alignment horizontal="center" vertical="center" wrapText="1"/>
    </xf>
    <xf numFmtId="1" fontId="50" fillId="0" borderId="50" xfId="2" applyNumberFormat="1" applyFont="1" applyBorder="1" applyAlignment="1">
      <alignment horizontal="center" vertical="center" wrapText="1"/>
    </xf>
    <xf numFmtId="0" fontId="50" fillId="5" borderId="50" xfId="2" applyFont="1" applyFill="1" applyBorder="1" applyAlignment="1">
      <alignment horizontal="center" vertical="center" wrapText="1"/>
    </xf>
    <xf numFmtId="0" fontId="51" fillId="0" borderId="50" xfId="2" applyFont="1" applyBorder="1" applyAlignment="1">
      <alignment horizontal="center" vertical="center" wrapText="1"/>
    </xf>
    <xf numFmtId="0" fontId="52" fillId="0" borderId="50" xfId="2" applyFont="1" applyBorder="1" applyAlignment="1">
      <alignment horizontal="center" vertical="center" wrapText="1"/>
    </xf>
    <xf numFmtId="0" fontId="52" fillId="0" borderId="50" xfId="2" applyFont="1" applyBorder="1" applyAlignment="1">
      <alignment vertical="center" wrapText="1"/>
    </xf>
    <xf numFmtId="1" fontId="50" fillId="5" borderId="50" xfId="2" applyNumberFormat="1" applyFont="1" applyFill="1" applyBorder="1" applyAlignment="1">
      <alignment horizontal="center" vertical="center" wrapText="1"/>
    </xf>
    <xf numFmtId="0" fontId="51" fillId="0" borderId="50" xfId="2" quotePrefix="1" applyFont="1" applyBorder="1" applyAlignment="1">
      <alignment horizontal="center" vertical="center" wrapText="1"/>
    </xf>
    <xf numFmtId="0" fontId="72" fillId="2" borderId="1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1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1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1" xfId="0" applyFont="1" applyFill="1" applyBorder="1" applyAlignment="1">
      <alignment horizontal="left" vertical="center"/>
    </xf>
    <xf numFmtId="0" fontId="72" fillId="2" borderId="1" xfId="0" applyFont="1" applyFill="1" applyBorder="1" applyAlignment="1">
      <alignment horizontal="left" vertical="center"/>
    </xf>
    <xf numFmtId="0" fontId="74" fillId="2" borderId="2" xfId="0" applyFont="1" applyFill="1" applyBorder="1" applyAlignment="1">
      <alignment horizontal="left" vertical="center"/>
    </xf>
    <xf numFmtId="0" fontId="74" fillId="2" borderId="2" xfId="0" applyFont="1" applyFill="1" applyBorder="1" applyAlignment="1">
      <alignment vertical="center"/>
    </xf>
    <xf numFmtId="0" fontId="74" fillId="2" borderId="2" xfId="0" applyFont="1" applyFill="1" applyBorder="1" applyAlignment="1">
      <alignment horizontal="center" vertical="center"/>
    </xf>
    <xf numFmtId="3" fontId="74" fillId="2" borderId="2" xfId="0" applyNumberFormat="1" applyFont="1" applyFill="1" applyBorder="1" applyAlignment="1">
      <alignment horizontal="center" vertical="center"/>
    </xf>
    <xf numFmtId="0" fontId="74" fillId="2" borderId="2" xfId="62" applyNumberFormat="1" applyFont="1" applyFill="1" applyBorder="1" applyAlignment="1">
      <alignment horizontal="center" vertical="center"/>
    </xf>
    <xf numFmtId="0" fontId="74" fillId="13" borderId="2" xfId="0" applyFont="1" applyFill="1" applyBorder="1" applyAlignment="1">
      <alignment horizontal="center" vertical="center"/>
    </xf>
    <xf numFmtId="0" fontId="74" fillId="5" borderId="2" xfId="0" applyFont="1" applyFill="1" applyBorder="1" applyAlignment="1">
      <alignment vertical="center"/>
    </xf>
    <xf numFmtId="1" fontId="74" fillId="13" borderId="2" xfId="0" applyNumberFormat="1" applyFont="1" applyFill="1" applyBorder="1" applyAlignment="1">
      <alignment vertical="center"/>
    </xf>
    <xf numFmtId="1" fontId="74" fillId="13" borderId="2" xfId="0" applyNumberFormat="1" applyFont="1" applyFill="1" applyBorder="1" applyAlignment="1">
      <alignment horizontal="center" vertical="center"/>
    </xf>
    <xf numFmtId="1" fontId="74" fillId="13" borderId="1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5" fontId="49" fillId="2" borderId="50" xfId="0" applyNumberFormat="1" applyFont="1" applyFill="1" applyBorder="1" applyAlignment="1">
      <alignment horizontal="center" vertical="center"/>
    </xf>
    <xf numFmtId="1" fontId="49" fillId="2" borderId="50" xfId="0" applyNumberFormat="1" applyFont="1" applyFill="1" applyBorder="1" applyAlignment="1">
      <alignment horizontal="center" vertical="center"/>
    </xf>
    <xf numFmtId="165" fontId="49" fillId="2" borderId="9" xfId="0" applyNumberFormat="1" applyFont="1" applyFill="1" applyBorder="1" applyAlignment="1">
      <alignment horizontal="center" vertical="center"/>
    </xf>
    <xf numFmtId="1" fontId="49" fillId="2" borderId="9" xfId="0" applyNumberFormat="1" applyFont="1" applyFill="1" applyBorder="1" applyAlignment="1">
      <alignment horizontal="center" vertical="center"/>
    </xf>
    <xf numFmtId="12" fontId="32" fillId="0" borderId="51" xfId="0" quotePrefix="1" applyNumberFormat="1" applyFont="1" applyBorder="1" applyAlignment="1">
      <alignment vertical="center" wrapText="1"/>
    </xf>
    <xf numFmtId="12" fontId="32" fillId="0" borderId="50" xfId="0" quotePrefix="1" applyNumberFormat="1" applyFont="1" applyBorder="1" applyAlignment="1">
      <alignment horizontal="center" vertical="center" wrapText="1"/>
    </xf>
    <xf numFmtId="165" fontId="49" fillId="0" borderId="50" xfId="0" applyNumberFormat="1" applyFont="1" applyBorder="1" applyAlignment="1">
      <alignment horizontal="center" vertical="center"/>
    </xf>
    <xf numFmtId="0" fontId="50" fillId="5" borderId="50" xfId="2" applyFont="1" applyFill="1" applyBorder="1" applyAlignment="1">
      <alignment horizontal="center" vertical="center"/>
    </xf>
    <xf numFmtId="1" fontId="57" fillId="0" borderId="50" xfId="1" applyNumberFormat="1" applyFont="1" applyBorder="1" applyAlignment="1">
      <alignment horizontal="center" vertical="center" wrapText="1"/>
    </xf>
    <xf numFmtId="0" fontId="32" fillId="2" borderId="46" xfId="0" applyFont="1" applyFill="1" applyBorder="1" applyAlignment="1">
      <alignment vertical="center"/>
    </xf>
    <xf numFmtId="1" fontId="31" fillId="2" borderId="50" xfId="0" applyNumberFormat="1" applyFont="1" applyFill="1" applyBorder="1" applyAlignment="1">
      <alignment horizontal="center" vertical="center"/>
    </xf>
    <xf numFmtId="1" fontId="32" fillId="2" borderId="50" xfId="0" applyNumberFormat="1" applyFont="1" applyFill="1" applyBorder="1" applyAlignment="1">
      <alignment horizontal="center" vertical="center"/>
    </xf>
    <xf numFmtId="0" fontId="31" fillId="2" borderId="50" xfId="0" applyFont="1" applyFill="1" applyBorder="1" applyAlignment="1">
      <alignment horizontal="center" vertical="center"/>
    </xf>
    <xf numFmtId="165" fontId="31" fillId="2" borderId="50" xfId="0" applyNumberFormat="1" applyFont="1" applyFill="1" applyBorder="1" applyAlignment="1">
      <alignment horizontal="center" vertical="center"/>
    </xf>
    <xf numFmtId="2" fontId="31" fillId="2" borderId="50" xfId="0" applyNumberFormat="1" applyFont="1" applyFill="1" applyBorder="1" applyAlignment="1">
      <alignment horizontal="center" vertical="center"/>
    </xf>
    <xf numFmtId="0" fontId="49" fillId="2" borderId="50" xfId="0" applyFont="1" applyFill="1" applyBorder="1" applyAlignment="1">
      <alignment horizontal="center" vertical="center" wrapText="1"/>
    </xf>
    <xf numFmtId="1" fontId="49" fillId="2" borderId="50" xfId="0" applyNumberFormat="1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vertical="center"/>
    </xf>
    <xf numFmtId="1" fontId="31" fillId="2" borderId="51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95" fillId="48" borderId="67" xfId="0" applyFont="1" applyFill="1" applyBorder="1" applyAlignment="1">
      <alignment horizontal="left" vertical="center" wrapText="1"/>
    </xf>
    <xf numFmtId="0" fontId="95" fillId="48" borderId="67" xfId="0" applyFont="1" applyFill="1" applyBorder="1" applyAlignment="1">
      <alignment horizontal="center" vertical="center" wrapText="1"/>
    </xf>
    <xf numFmtId="0" fontId="95" fillId="49" borderId="67" xfId="0" applyFont="1" applyFill="1" applyBorder="1" applyAlignment="1">
      <alignment horizontal="right" vertical="center" wrapText="1"/>
    </xf>
    <xf numFmtId="0" fontId="95" fillId="49" borderId="67" xfId="0" applyFont="1" applyFill="1" applyBorder="1" applyAlignment="1">
      <alignment horizontal="center" vertical="center" wrapText="1"/>
    </xf>
    <xf numFmtId="0" fontId="95" fillId="50" borderId="68" xfId="0" applyFont="1" applyFill="1" applyBorder="1" applyAlignment="1">
      <alignment horizontal="center" vertical="center" wrapText="1"/>
    </xf>
    <xf numFmtId="0" fontId="95" fillId="49" borderId="69" xfId="0" applyFont="1" applyFill="1" applyBorder="1" applyAlignment="1">
      <alignment horizontal="center" vertical="center" wrapText="1"/>
    </xf>
    <xf numFmtId="0" fontId="95" fillId="49" borderId="67" xfId="0" applyFont="1" applyFill="1" applyBorder="1" applyAlignment="1">
      <alignment horizontal="left" vertical="center" wrapText="1"/>
    </xf>
    <xf numFmtId="0" fontId="95" fillId="0" borderId="67" xfId="0" applyFont="1" applyBorder="1" applyAlignment="1">
      <alignment horizontal="left" vertical="center" wrapText="1"/>
    </xf>
    <xf numFmtId="2" fontId="96" fillId="0" borderId="67" xfId="0" applyNumberFormat="1" applyFont="1" applyBorder="1" applyAlignment="1">
      <alignment horizontal="center" vertical="center" shrinkToFit="1"/>
    </xf>
    <xf numFmtId="2" fontId="96" fillId="0" borderId="67" xfId="0" applyNumberFormat="1" applyFont="1" applyBorder="1" applyAlignment="1">
      <alignment horizontal="left" vertical="center" shrinkToFit="1"/>
    </xf>
    <xf numFmtId="2" fontId="96" fillId="0" borderId="67" xfId="0" applyNumberFormat="1" applyFont="1" applyBorder="1" applyAlignment="1">
      <alignment horizontal="right" vertical="center" shrinkToFit="1"/>
    </xf>
    <xf numFmtId="2" fontId="96" fillId="51" borderId="70" xfId="0" applyNumberFormat="1" applyFont="1" applyFill="1" applyBorder="1" applyAlignment="1">
      <alignment horizontal="center" vertical="center" shrinkToFit="1"/>
    </xf>
    <xf numFmtId="2" fontId="96" fillId="51" borderId="67" xfId="0" applyNumberFormat="1" applyFont="1" applyFill="1" applyBorder="1" applyAlignment="1">
      <alignment horizontal="center" vertical="center" shrinkToFit="1"/>
    </xf>
    <xf numFmtId="0" fontId="97" fillId="0" borderId="67" xfId="0" applyFont="1" applyBorder="1" applyAlignment="1">
      <alignment horizontal="left" vertical="center" wrapText="1"/>
    </xf>
    <xf numFmtId="1" fontId="32" fillId="2" borderId="49" xfId="0" applyNumberFormat="1" applyFont="1" applyFill="1" applyBorder="1" applyAlignment="1">
      <alignment horizontal="center" vertical="center"/>
    </xf>
    <xf numFmtId="0" fontId="32" fillId="2" borderId="46" xfId="0" applyFont="1" applyFill="1" applyBorder="1" applyAlignment="1" applyProtection="1">
      <alignment vertical="center"/>
      <protection hidden="1"/>
    </xf>
    <xf numFmtId="0" fontId="33" fillId="2" borderId="46" xfId="0" applyFont="1" applyFill="1" applyBorder="1" applyAlignment="1">
      <alignment horizontal="left" vertical="center" wrapText="1"/>
    </xf>
    <xf numFmtId="0" fontId="32" fillId="2" borderId="46" xfId="0" applyFont="1" applyFill="1" applyBorder="1" applyAlignment="1">
      <alignment horizontal="left" vertical="center"/>
    </xf>
    <xf numFmtId="15" fontId="32" fillId="2" borderId="46" xfId="0" applyNumberFormat="1" applyFont="1" applyFill="1" applyBorder="1" applyAlignment="1">
      <alignment horizontal="left" vertical="center"/>
    </xf>
    <xf numFmtId="15" fontId="32" fillId="2" borderId="46" xfId="0" applyNumberFormat="1" applyFont="1" applyFill="1" applyBorder="1" applyAlignment="1">
      <alignment horizontal="left" vertical="center" wrapText="1"/>
    </xf>
    <xf numFmtId="164" fontId="32" fillId="2" borderId="46" xfId="0" quotePrefix="1" applyNumberFormat="1" applyFont="1" applyFill="1" applyBorder="1" applyAlignment="1">
      <alignment horizontal="left" vertical="center"/>
    </xf>
    <xf numFmtId="0" fontId="32" fillId="2" borderId="46" xfId="0" applyFont="1" applyFill="1" applyBorder="1" applyAlignment="1">
      <alignment horizontal="center" vertical="center" wrapText="1"/>
    </xf>
    <xf numFmtId="0" fontId="32" fillId="2" borderId="46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vertical="center" wrapText="1"/>
    </xf>
    <xf numFmtId="2" fontId="71" fillId="2" borderId="50" xfId="0" applyNumberFormat="1" applyFont="1" applyFill="1" applyBorder="1" applyAlignment="1">
      <alignment horizontal="center" vertical="center"/>
    </xf>
    <xf numFmtId="173" fontId="31" fillId="2" borderId="50" xfId="0" applyNumberFormat="1" applyFont="1" applyFill="1" applyBorder="1" applyAlignment="1">
      <alignment horizontal="center" vertical="center"/>
    </xf>
    <xf numFmtId="0" fontId="32" fillId="0" borderId="47" xfId="0" quotePrefix="1" applyFont="1" applyBorder="1" applyAlignment="1">
      <alignment horizontal="center" vertical="center"/>
    </xf>
    <xf numFmtId="0" fontId="32" fillId="2" borderId="50" xfId="0" quotePrefix="1" applyFont="1" applyFill="1" applyBorder="1" applyAlignment="1">
      <alignment horizontal="left" vertical="center"/>
    </xf>
    <xf numFmtId="0" fontId="32" fillId="2" borderId="50" xfId="0" applyFont="1" applyFill="1" applyBorder="1" applyAlignment="1">
      <alignment horizontal="center" vertical="center"/>
    </xf>
    <xf numFmtId="1" fontId="49" fillId="0" borderId="50" xfId="0" applyNumberFormat="1" applyFont="1" applyBorder="1" applyAlignment="1">
      <alignment horizontal="center" vertical="center"/>
    </xf>
    <xf numFmtId="0" fontId="49" fillId="47" borderId="50" xfId="0" applyFont="1" applyFill="1" applyBorder="1" applyAlignment="1">
      <alignment horizontal="center" vertical="center"/>
    </xf>
    <xf numFmtId="1" fontId="49" fillId="47" borderId="50" xfId="0" applyNumberFormat="1" applyFont="1" applyFill="1" applyBorder="1" applyAlignment="1">
      <alignment horizontal="center" vertical="center"/>
    </xf>
    <xf numFmtId="1" fontId="32" fillId="0" borderId="50" xfId="1" applyNumberFormat="1" applyFont="1" applyBorder="1" applyAlignment="1">
      <alignment horizontal="center" vertical="center" wrapText="1"/>
    </xf>
    <xf numFmtId="1" fontId="32" fillId="2" borderId="49" xfId="0" applyNumberFormat="1" applyFont="1" applyFill="1" applyBorder="1" applyAlignment="1">
      <alignment vertical="center"/>
    </xf>
    <xf numFmtId="0" fontId="32" fillId="0" borderId="50" xfId="0" applyFont="1" applyBorder="1" applyAlignment="1">
      <alignment horizontal="center" vertical="center" wrapText="1"/>
    </xf>
    <xf numFmtId="12" fontId="48" fillId="0" borderId="50" xfId="0" quotePrefix="1" applyNumberFormat="1" applyFont="1" applyBorder="1" applyAlignment="1">
      <alignment horizontal="center" vertical="center" wrapText="1"/>
    </xf>
    <xf numFmtId="0" fontId="52" fillId="0" borderId="49" xfId="2" applyFont="1" applyBorder="1" applyAlignment="1">
      <alignment vertical="center" wrapText="1"/>
    </xf>
    <xf numFmtId="1" fontId="50" fillId="5" borderId="48" xfId="2" applyNumberFormat="1" applyFont="1" applyFill="1" applyBorder="1" applyAlignment="1">
      <alignment vertical="center" wrapText="1"/>
    </xf>
    <xf numFmtId="0" fontId="64" fillId="0" borderId="48" xfId="2" applyFont="1" applyBorder="1" applyAlignment="1">
      <alignment vertical="center"/>
    </xf>
    <xf numFmtId="0" fontId="50" fillId="5" borderId="48" xfId="2" applyFont="1" applyFill="1" applyBorder="1" applyAlignment="1">
      <alignment vertical="center" wrapText="1"/>
    </xf>
    <xf numFmtId="0" fontId="50" fillId="5" borderId="50" xfId="2" applyFont="1" applyFill="1" applyBorder="1" applyAlignment="1">
      <alignment horizontal="left" vertical="center" wrapText="1"/>
    </xf>
    <xf numFmtId="1" fontId="50" fillId="5" borderId="50" xfId="2" applyNumberFormat="1" applyFont="1" applyFill="1" applyBorder="1" applyAlignment="1">
      <alignment vertical="center"/>
    </xf>
    <xf numFmtId="0" fontId="98" fillId="52" borderId="72" xfId="0" applyFont="1" applyFill="1" applyBorder="1" applyAlignment="1">
      <alignment horizontal="left" vertical="center" wrapText="1"/>
    </xf>
    <xf numFmtId="0" fontId="98" fillId="52" borderId="73" xfId="0" applyFont="1" applyFill="1" applyBorder="1" applyAlignment="1">
      <alignment horizontal="left" vertical="center" wrapText="1"/>
    </xf>
    <xf numFmtId="0" fontId="96" fillId="0" borderId="67" xfId="0" applyFont="1" applyBorder="1" applyAlignment="1">
      <alignment horizontal="left" vertical="center" wrapText="1"/>
    </xf>
    <xf numFmtId="0" fontId="100" fillId="0" borderId="50" xfId="0" applyFont="1" applyBorder="1" applyAlignment="1">
      <alignment vertical="center"/>
    </xf>
    <xf numFmtId="0" fontId="99" fillId="52" borderId="71" xfId="0" applyFont="1" applyFill="1" applyBorder="1" applyAlignment="1">
      <alignment horizontal="left" vertical="center"/>
    </xf>
    <xf numFmtId="0" fontId="96" fillId="55" borderId="50" xfId="0" applyFont="1" applyFill="1" applyBorder="1" applyAlignment="1">
      <alignment vertical="center"/>
    </xf>
    <xf numFmtId="2" fontId="96" fillId="0" borderId="71" xfId="0" applyNumberFormat="1" applyFont="1" applyBorder="1" applyAlignment="1">
      <alignment horizontal="right" vertical="center" shrinkToFit="1"/>
    </xf>
    <xf numFmtId="0" fontId="95" fillId="3" borderId="67" xfId="0" applyFont="1" applyFill="1" applyBorder="1" applyAlignment="1">
      <alignment horizontal="left" vertical="center" wrapText="1"/>
    </xf>
    <xf numFmtId="2" fontId="96" fillId="3" borderId="67" xfId="0" applyNumberFormat="1" applyFont="1" applyFill="1" applyBorder="1" applyAlignment="1">
      <alignment horizontal="center" vertical="center" shrinkToFit="1"/>
    </xf>
    <xf numFmtId="2" fontId="96" fillId="3" borderId="67" xfId="0" applyNumberFormat="1" applyFont="1" applyFill="1" applyBorder="1" applyAlignment="1">
      <alignment horizontal="left" vertical="center" shrinkToFit="1"/>
    </xf>
    <xf numFmtId="2" fontId="96" fillId="3" borderId="67" xfId="0" applyNumberFormat="1" applyFont="1" applyFill="1" applyBorder="1" applyAlignment="1">
      <alignment horizontal="right" vertical="center" shrinkToFit="1"/>
    </xf>
    <xf numFmtId="0" fontId="96" fillId="0" borderId="50" xfId="0" applyFont="1" applyBorder="1" applyAlignment="1">
      <alignment vertical="center"/>
    </xf>
    <xf numFmtId="0" fontId="95" fillId="0" borderId="50" xfId="0" applyFont="1" applyBorder="1" applyAlignment="1">
      <alignment vertical="center"/>
    </xf>
    <xf numFmtId="0" fontId="96" fillId="53" borderId="5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1" fillId="0" borderId="50" xfId="0" applyFont="1" applyBorder="1" applyAlignment="1">
      <alignment vertical="center"/>
    </xf>
    <xf numFmtId="0" fontId="96" fillId="0" borderId="50" xfId="0" applyFont="1" applyBorder="1" applyAlignment="1">
      <alignment vertical="center" wrapText="1"/>
    </xf>
    <xf numFmtId="2" fontId="96" fillId="5" borderId="67" xfId="0" applyNumberFormat="1" applyFont="1" applyFill="1" applyBorder="1" applyAlignment="1">
      <alignment horizontal="center" vertical="center" shrinkToFit="1"/>
    </xf>
    <xf numFmtId="2" fontId="96" fillId="5" borderId="70" xfId="0" applyNumberFormat="1" applyFont="1" applyFill="1" applyBorder="1" applyAlignment="1">
      <alignment horizontal="center" vertical="center" shrinkToFit="1"/>
    </xf>
    <xf numFmtId="0" fontId="95" fillId="48" borderId="67" xfId="0" applyFont="1" applyFill="1" applyBorder="1" applyAlignment="1">
      <alignment vertical="center" wrapText="1"/>
    </xf>
    <xf numFmtId="0" fontId="95" fillId="0" borderId="67" xfId="0" applyFont="1" applyBorder="1" applyAlignment="1">
      <alignment vertical="center" wrapText="1"/>
    </xf>
    <xf numFmtId="0" fontId="98" fillId="52" borderId="72" xfId="0" applyFont="1" applyFill="1" applyBorder="1" applyAlignment="1">
      <alignment vertical="center" wrapText="1"/>
    </xf>
    <xf numFmtId="0" fontId="102" fillId="0" borderId="67" xfId="0" applyFont="1" applyBorder="1" applyAlignment="1">
      <alignment vertical="center" wrapText="1"/>
    </xf>
    <xf numFmtId="0" fontId="102" fillId="3" borderId="67" xfId="0" applyFont="1" applyFill="1" applyBorder="1" applyAlignment="1">
      <alignment vertical="center" wrapText="1"/>
    </xf>
    <xf numFmtId="2" fontId="102" fillId="0" borderId="67" xfId="0" applyNumberFormat="1" applyFont="1" applyBorder="1" applyAlignment="1">
      <alignment horizontal="center" vertical="center" shrinkToFit="1"/>
    </xf>
    <xf numFmtId="2" fontId="102" fillId="0" borderId="67" xfId="0" applyNumberFormat="1" applyFont="1" applyBorder="1" applyAlignment="1">
      <alignment horizontal="left" vertical="center" shrinkToFi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46" xfId="0" quotePrefix="1" applyNumberFormat="1" applyFont="1" applyFill="1" applyBorder="1" applyAlignment="1">
      <alignment horizontal="left" vertical="center"/>
    </xf>
    <xf numFmtId="15" fontId="32" fillId="2" borderId="46" xfId="0" applyNumberFormat="1" applyFont="1" applyFill="1" applyBorder="1" applyAlignment="1">
      <alignment horizontal="left" vertical="center"/>
    </xf>
    <xf numFmtId="0" fontId="32" fillId="2" borderId="46" xfId="0" applyFont="1" applyFill="1" applyBorder="1" applyAlignment="1">
      <alignment horizontal="left" vertical="center" wrapText="1"/>
    </xf>
    <xf numFmtId="0" fontId="32" fillId="2" borderId="46" xfId="0" applyFont="1" applyFill="1" applyBorder="1" applyAlignment="1">
      <alignment horizontal="center" vertical="center"/>
    </xf>
    <xf numFmtId="0" fontId="27" fillId="11" borderId="50" xfId="0" applyFont="1" applyFill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0" xfId="0" quotePrefix="1" applyFont="1" applyBorder="1" applyAlignment="1">
      <alignment horizontal="center" vertical="center"/>
    </xf>
    <xf numFmtId="16" fontId="28" fillId="0" borderId="50" xfId="0" quotePrefix="1" applyNumberFormat="1" applyFont="1" applyBorder="1" applyAlignment="1">
      <alignment horizontal="center" vertical="center"/>
    </xf>
    <xf numFmtId="0" fontId="32" fillId="10" borderId="19" xfId="0" applyFont="1" applyFill="1" applyBorder="1" applyAlignment="1">
      <alignment horizontal="center" vertical="center"/>
    </xf>
    <xf numFmtId="0" fontId="32" fillId="10" borderId="20" xfId="0" applyFont="1" applyFill="1" applyBorder="1" applyAlignment="1">
      <alignment horizontal="center" vertical="center"/>
    </xf>
    <xf numFmtId="0" fontId="32" fillId="10" borderId="44" xfId="0" applyFont="1" applyFill="1" applyBorder="1" applyAlignment="1">
      <alignment horizontal="center" vertical="center"/>
    </xf>
    <xf numFmtId="0" fontId="49" fillId="2" borderId="50" xfId="0" applyFont="1" applyFill="1" applyBorder="1" applyAlignment="1">
      <alignment horizontal="center" vertical="center" wrapText="1"/>
    </xf>
    <xf numFmtId="1" fontId="69" fillId="0" borderId="51" xfId="0" applyNumberFormat="1" applyFont="1" applyBorder="1" applyAlignment="1">
      <alignment horizontal="center" vertical="center" wrapText="1"/>
    </xf>
    <xf numFmtId="1" fontId="69" fillId="0" borderId="48" xfId="0" applyNumberFormat="1" applyFont="1" applyBorder="1" applyAlignment="1">
      <alignment horizontal="center" vertical="center" wrapText="1"/>
    </xf>
    <xf numFmtId="1" fontId="69" fillId="0" borderId="49" xfId="0" applyNumberFormat="1" applyFont="1" applyBorder="1" applyAlignment="1">
      <alignment horizontal="center" vertical="center" wrapText="1"/>
    </xf>
    <xf numFmtId="0" fontId="49" fillId="0" borderId="50" xfId="0" applyFont="1" applyBorder="1" applyAlignment="1">
      <alignment horizontal="center" vertical="center" wrapText="1"/>
    </xf>
    <xf numFmtId="0" fontId="65" fillId="2" borderId="2" xfId="0" applyFont="1" applyFill="1" applyBorder="1" applyAlignment="1">
      <alignment horizontal="left" vertical="center" wrapText="1"/>
    </xf>
    <xf numFmtId="0" fontId="65" fillId="13" borderId="2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4" xfId="0" applyFont="1" applyFill="1" applyBorder="1" applyAlignment="1">
      <alignment horizontal="left"/>
    </xf>
    <xf numFmtId="0" fontId="27" fillId="5" borderId="4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32" fillId="10" borderId="22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5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31" fillId="2" borderId="50" xfId="0" applyFont="1" applyFill="1" applyBorder="1" applyAlignment="1">
      <alignment horizontal="center" vertical="center"/>
    </xf>
    <xf numFmtId="1" fontId="31" fillId="2" borderId="51" xfId="0" applyNumberFormat="1" applyFont="1" applyFill="1" applyBorder="1" applyAlignment="1">
      <alignment horizontal="center" vertical="center" wrapText="1"/>
    </xf>
    <xf numFmtId="1" fontId="31" fillId="2" borderId="49" xfId="0" applyNumberFormat="1" applyFont="1" applyFill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50" xfId="1" applyNumberFormat="1" applyFont="1" applyBorder="1" applyAlignment="1">
      <alignment horizontal="center" vertical="center" wrapText="1"/>
    </xf>
    <xf numFmtId="1" fontId="57" fillId="0" borderId="43" xfId="1" applyNumberFormat="1" applyFont="1" applyBorder="1" applyAlignment="1">
      <alignment horizontal="center" vertical="center" wrapText="1"/>
    </xf>
    <xf numFmtId="1" fontId="57" fillId="0" borderId="9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50" xfId="1" applyNumberFormat="1" applyFont="1" applyBorder="1" applyAlignment="1">
      <alignment horizontal="center" vertical="center" wrapText="1"/>
    </xf>
    <xf numFmtId="1" fontId="60" fillId="0" borderId="43" xfId="1" applyNumberFormat="1" applyFont="1" applyBorder="1" applyAlignment="1">
      <alignment horizontal="center" vertical="center" wrapText="1"/>
    </xf>
    <xf numFmtId="1" fontId="60" fillId="0" borderId="9" xfId="1" applyNumberFormat="1" applyFont="1" applyBorder="1" applyAlignment="1">
      <alignment horizontal="center" vertical="center" wrapText="1"/>
    </xf>
    <xf numFmtId="1" fontId="31" fillId="2" borderId="56" xfId="0" applyNumberFormat="1" applyFont="1" applyFill="1" applyBorder="1" applyAlignment="1">
      <alignment horizontal="center" vertical="center" wrapText="1"/>
    </xf>
    <xf numFmtId="1" fontId="31" fillId="2" borderId="26" xfId="0" applyNumberFormat="1" applyFont="1" applyFill="1" applyBorder="1" applyAlignment="1">
      <alignment horizontal="center" vertical="center" wrapText="1"/>
    </xf>
    <xf numFmtId="1" fontId="31" fillId="2" borderId="5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1" fontId="31" fillId="2" borderId="55" xfId="0" applyNumberFormat="1" applyFont="1" applyFill="1" applyBorder="1" applyAlignment="1">
      <alignment horizontal="center" vertical="center" wrapText="1"/>
    </xf>
    <xf numFmtId="0" fontId="31" fillId="2" borderId="50" xfId="0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 wrapText="1"/>
    </xf>
    <xf numFmtId="0" fontId="31" fillId="2" borderId="48" xfId="0" applyFont="1" applyFill="1" applyBorder="1" applyAlignment="1">
      <alignment horizontal="center" vertical="center" wrapText="1"/>
    </xf>
    <xf numFmtId="0" fontId="31" fillId="2" borderId="49" xfId="0" applyFont="1" applyFill="1" applyBorder="1" applyAlignment="1">
      <alignment horizontal="center" vertical="center" wrapText="1"/>
    </xf>
    <xf numFmtId="1" fontId="57" fillId="3" borderId="50" xfId="1" applyNumberFormat="1" applyFont="1" applyFill="1" applyBorder="1" applyAlignment="1">
      <alignment horizontal="center" vertical="center" wrapText="1"/>
    </xf>
    <xf numFmtId="1" fontId="31" fillId="2" borderId="51" xfId="0" quotePrefix="1" applyNumberFormat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32" fillId="3" borderId="51" xfId="0" applyFont="1" applyFill="1" applyBorder="1" applyAlignment="1">
      <alignment horizontal="center" vertical="center" wrapText="1"/>
    </xf>
    <xf numFmtId="0" fontId="32" fillId="3" borderId="48" xfId="0" applyFont="1" applyFill="1" applyBorder="1" applyAlignment="1">
      <alignment horizontal="center" vertical="center" wrapText="1"/>
    </xf>
    <xf numFmtId="0" fontId="32" fillId="3" borderId="49" xfId="0" applyFont="1" applyFill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/>
    </xf>
    <xf numFmtId="0" fontId="31" fillId="2" borderId="47" xfId="0" quotePrefix="1" applyFont="1" applyFill="1" applyBorder="1" applyAlignment="1">
      <alignment horizontal="center" vertical="center" wrapText="1"/>
    </xf>
    <xf numFmtId="0" fontId="31" fillId="2" borderId="9" xfId="0" quotePrefix="1" applyFont="1" applyFill="1" applyBorder="1" applyAlignment="1">
      <alignment horizontal="center" vertical="center" wrapText="1"/>
    </xf>
    <xf numFmtId="0" fontId="62" fillId="2" borderId="49" xfId="0" quotePrefix="1" applyFont="1" applyFill="1" applyBorder="1" applyAlignment="1">
      <alignment horizontal="center" vertical="center" wrapText="1"/>
    </xf>
    <xf numFmtId="0" fontId="62" fillId="2" borderId="50" xfId="0" quotePrefix="1" applyFont="1" applyFill="1" applyBorder="1" applyAlignment="1">
      <alignment horizontal="center" vertical="center" wrapText="1"/>
    </xf>
    <xf numFmtId="0" fontId="31" fillId="2" borderId="50" xfId="0" quotePrefix="1" applyFont="1" applyFill="1" applyBorder="1" applyAlignment="1">
      <alignment horizontal="center" vertical="center" wrapText="1"/>
    </xf>
    <xf numFmtId="0" fontId="31" fillId="2" borderId="51" xfId="0" quotePrefix="1" applyFont="1" applyFill="1" applyBorder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1" fillId="2" borderId="48" xfId="0" quotePrefix="1" applyFont="1" applyFill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 wrapText="1"/>
    </xf>
    <xf numFmtId="0" fontId="32" fillId="3" borderId="26" xfId="0" applyFont="1" applyFill="1" applyBorder="1" applyAlignment="1">
      <alignment horizontal="center" vertical="center" wrapText="1"/>
    </xf>
    <xf numFmtId="0" fontId="49" fillId="9" borderId="50" xfId="0" applyFont="1" applyFill="1" applyBorder="1" applyAlignment="1">
      <alignment horizontal="left" vertical="center" wrapText="1"/>
    </xf>
    <xf numFmtId="12" fontId="48" fillId="0" borderId="51" xfId="0" quotePrefix="1" applyNumberFormat="1" applyFont="1" applyBorder="1" applyAlignment="1">
      <alignment horizontal="center" vertical="center" wrapText="1"/>
    </xf>
    <xf numFmtId="12" fontId="48" fillId="0" borderId="48" xfId="0" quotePrefix="1" applyNumberFormat="1" applyFont="1" applyBorder="1" applyAlignment="1">
      <alignment horizontal="center" vertical="center" wrapText="1"/>
    </xf>
    <xf numFmtId="12" fontId="48" fillId="0" borderId="49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1" fillId="2" borderId="56" xfId="0" quotePrefix="1" applyFont="1" applyFill="1" applyBorder="1" applyAlignment="1">
      <alignment horizontal="center" vertical="center" wrapText="1"/>
    </xf>
    <xf numFmtId="0" fontId="31" fillId="2" borderId="25" xfId="0" quotePrefix="1" applyFont="1" applyFill="1" applyBorder="1" applyAlignment="1">
      <alignment horizontal="center" vertical="center" wrapText="1"/>
    </xf>
    <xf numFmtId="0" fontId="31" fillId="2" borderId="26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5" xfId="0" quotePrefix="1" applyFont="1" applyFill="1" applyBorder="1" applyAlignment="1">
      <alignment horizontal="center" vertical="center" wrapText="1"/>
    </xf>
    <xf numFmtId="0" fontId="31" fillId="2" borderId="54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9" borderId="51" xfId="0" applyFont="1" applyFill="1" applyBorder="1" applyAlignment="1">
      <alignment horizontal="left" vertical="center" wrapText="1"/>
    </xf>
    <xf numFmtId="0" fontId="31" fillId="9" borderId="49" xfId="0" applyFont="1" applyFill="1" applyBorder="1" applyAlignment="1">
      <alignment horizontal="left" vertical="center" wrapText="1"/>
    </xf>
    <xf numFmtId="0" fontId="32" fillId="0" borderId="51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96" fillId="54" borderId="50" xfId="0" applyFont="1" applyFill="1" applyBorder="1" applyAlignment="1">
      <alignment horizontal="center" vertical="center"/>
    </xf>
    <xf numFmtId="0" fontId="95" fillId="54" borderId="50" xfId="0" applyFont="1" applyFill="1" applyBorder="1" applyAlignment="1">
      <alignment horizontal="center" vertical="center"/>
    </xf>
    <xf numFmtId="0" fontId="96" fillId="55" borderId="50" xfId="0" applyFont="1" applyFill="1" applyBorder="1" applyAlignment="1">
      <alignment horizontal="center" vertical="center"/>
    </xf>
    <xf numFmtId="0" fontId="96" fillId="54" borderId="47" xfId="0" applyFont="1" applyFill="1" applyBorder="1" applyAlignment="1">
      <alignment horizontal="center" vertical="center"/>
    </xf>
    <xf numFmtId="0" fontId="96" fillId="54" borderId="9" xfId="0" applyFont="1" applyFill="1" applyBorder="1" applyAlignment="1">
      <alignment horizontal="center" vertical="center"/>
    </xf>
    <xf numFmtId="0" fontId="102" fillId="0" borderId="74" xfId="0" applyFont="1" applyBorder="1" applyAlignment="1">
      <alignment vertical="center" wrapText="1"/>
    </xf>
    <xf numFmtId="0" fontId="102" fillId="0" borderId="75" xfId="0" applyFont="1" applyBorder="1" applyAlignment="1">
      <alignment vertical="center" wrapText="1"/>
    </xf>
    <xf numFmtId="0" fontId="102" fillId="0" borderId="76" xfId="0" applyFont="1" applyBorder="1" applyAlignment="1">
      <alignment vertical="center" wrapText="1"/>
    </xf>
    <xf numFmtId="1" fontId="50" fillId="5" borderId="51" xfId="2" applyNumberFormat="1" applyFont="1" applyFill="1" applyBorder="1" applyAlignment="1">
      <alignment horizontal="center" vertical="center" wrapText="1"/>
    </xf>
    <xf numFmtId="1" fontId="50" fillId="5" borderId="48" xfId="2" applyNumberFormat="1" applyFont="1" applyFill="1" applyBorder="1" applyAlignment="1">
      <alignment horizontal="center" vertical="center" wrapText="1"/>
    </xf>
    <xf numFmtId="1" fontId="50" fillId="5" borderId="49" xfId="2" applyNumberFormat="1" applyFont="1" applyFill="1" applyBorder="1" applyAlignment="1">
      <alignment horizontal="center" vertical="center" wrapText="1"/>
    </xf>
    <xf numFmtId="0" fontId="50" fillId="5" borderId="51" xfId="2" applyFont="1" applyFill="1" applyBorder="1" applyAlignment="1">
      <alignment horizontal="center" vertical="center" wrapText="1"/>
    </xf>
    <xf numFmtId="0" fontId="50" fillId="5" borderId="48" xfId="2" applyFont="1" applyFill="1" applyBorder="1" applyAlignment="1">
      <alignment horizontal="center" vertical="center" wrapText="1"/>
    </xf>
    <xf numFmtId="0" fontId="50" fillId="5" borderId="49" xfId="2" applyFont="1" applyFill="1" applyBorder="1" applyAlignment="1">
      <alignment horizontal="center" vertical="center" wrapText="1"/>
    </xf>
    <xf numFmtId="0" fontId="52" fillId="0" borderId="51" xfId="2" applyFont="1" applyBorder="1" applyAlignment="1">
      <alignment horizontal="center" vertical="center" wrapText="1"/>
    </xf>
    <xf numFmtId="0" fontId="52" fillId="0" borderId="48" xfId="2" applyFont="1" applyBorder="1" applyAlignment="1">
      <alignment horizontal="center" vertical="center" wrapText="1"/>
    </xf>
    <xf numFmtId="0" fontId="52" fillId="0" borderId="49" xfId="2" applyFont="1" applyBorder="1" applyAlignment="1">
      <alignment horizontal="center" vertical="center" wrapText="1"/>
    </xf>
    <xf numFmtId="1" fontId="50" fillId="0" borderId="51" xfId="2" applyNumberFormat="1" applyFont="1" applyBorder="1" applyAlignment="1">
      <alignment horizontal="center" vertical="center" wrapText="1"/>
    </xf>
    <xf numFmtId="1" fontId="50" fillId="0" borderId="48" xfId="2" applyNumberFormat="1" applyFont="1" applyBorder="1" applyAlignment="1">
      <alignment horizontal="center" vertical="center" wrapText="1"/>
    </xf>
    <xf numFmtId="1" fontId="50" fillId="0" borderId="49" xfId="2" applyNumberFormat="1" applyFont="1" applyBorder="1" applyAlignment="1">
      <alignment horizontal="center" vertical="center" wrapText="1"/>
    </xf>
    <xf numFmtId="0" fontId="50" fillId="0" borderId="51" xfId="2" applyFont="1" applyBorder="1" applyAlignment="1">
      <alignment horizontal="center"/>
    </xf>
    <xf numFmtId="0" fontId="50" fillId="0" borderId="48" xfId="2" applyFont="1" applyBorder="1" applyAlignment="1">
      <alignment horizontal="center"/>
    </xf>
    <xf numFmtId="0" fontId="35" fillId="0" borderId="51" xfId="2" quotePrefix="1" applyFont="1" applyBorder="1" applyAlignment="1">
      <alignment horizontal="left" wrapText="1"/>
    </xf>
    <xf numFmtId="0" fontId="35" fillId="0" borderId="48" xfId="2" quotePrefix="1" applyFont="1" applyBorder="1" applyAlignment="1">
      <alignment horizontal="left" wrapText="1"/>
    </xf>
    <xf numFmtId="0" fontId="35" fillId="0" borderId="48" xfId="2" applyFont="1" applyBorder="1" applyAlignment="1">
      <alignment horizontal="left"/>
    </xf>
    <xf numFmtId="0" fontId="50" fillId="0" borderId="51" xfId="2" applyFont="1" applyBorder="1" applyAlignment="1">
      <alignment horizontal="left"/>
    </xf>
    <xf numFmtId="0" fontId="50" fillId="0" borderId="48" xfId="2" applyFont="1" applyBorder="1" applyAlignment="1">
      <alignment horizontal="left"/>
    </xf>
    <xf numFmtId="0" fontId="53" fillId="0" borderId="51" xfId="2" applyFont="1" applyBorder="1" applyAlignment="1">
      <alignment horizontal="center"/>
    </xf>
    <xf numFmtId="0" fontId="53" fillId="0" borderId="48" xfId="2" applyFont="1" applyBorder="1" applyAlignment="1">
      <alignment horizontal="center"/>
    </xf>
    <xf numFmtId="1" fontId="50" fillId="0" borderId="51" xfId="2" applyNumberFormat="1" applyFont="1" applyBorder="1" applyAlignment="1">
      <alignment horizontal="center"/>
    </xf>
    <xf numFmtId="1" fontId="50" fillId="0" borderId="48" xfId="2" applyNumberFormat="1" applyFont="1" applyBorder="1" applyAlignment="1">
      <alignment horizontal="center"/>
    </xf>
    <xf numFmtId="1" fontId="51" fillId="0" borderId="51" xfId="2" applyNumberFormat="1" applyFont="1" applyBorder="1" applyAlignment="1">
      <alignment horizontal="center" vertical="center" wrapText="1"/>
    </xf>
    <xf numFmtId="1" fontId="51" fillId="0" borderId="48" xfId="2" applyNumberFormat="1" applyFont="1" applyBorder="1" applyAlignment="1">
      <alignment horizontal="center" vertical="center" wrapText="1"/>
    </xf>
    <xf numFmtId="1" fontId="50" fillId="5" borderId="51" xfId="2" applyNumberFormat="1" applyFont="1" applyFill="1" applyBorder="1" applyAlignment="1">
      <alignment horizontal="center" vertical="center"/>
    </xf>
    <xf numFmtId="1" fontId="50" fillId="5" borderId="48" xfId="2" applyNumberFormat="1" applyFont="1" applyFill="1" applyBorder="1" applyAlignment="1">
      <alignment horizontal="center" vertical="center"/>
    </xf>
    <xf numFmtId="1" fontId="50" fillId="5" borderId="49" xfId="2" applyNumberFormat="1" applyFont="1" applyFill="1" applyBorder="1" applyAlignment="1">
      <alignment horizontal="center" vertical="center"/>
    </xf>
    <xf numFmtId="1" fontId="51" fillId="0" borderId="50" xfId="2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left"/>
    </xf>
    <xf numFmtId="0" fontId="27" fillId="0" borderId="29" xfId="0" applyFont="1" applyBorder="1" applyAlignment="1">
      <alignment horizontal="center"/>
    </xf>
    <xf numFmtId="0" fontId="27" fillId="0" borderId="30" xfId="0" applyFont="1" applyBorder="1" applyAlignment="1">
      <alignment horizontal="center"/>
    </xf>
  </cellXfs>
  <cellStyles count="13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9" xr:uid="{997D141C-475A-4C64-A3BF-1A22254B668A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9" xfId="128" xr:uid="{9E7F1E20-CB40-4B96-80ED-2577842FF2AA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0.emf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19.emf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1.emf"/><Relationship Id="rId5" Type="http://schemas.openxmlformats.org/officeDocument/2006/relationships/image" Target="../media/image1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2" name="Shape 60">
          <a:extLst>
            <a:ext uri="{FF2B5EF4-FFF2-40B4-BE49-F238E27FC236}">
              <a16:creationId xmlns:a16="http://schemas.microsoft.com/office/drawing/2014/main" id="{073F013F-2C35-4C91-80BD-197A7E693AAC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652850</xdr:colOff>
      <xdr:row>18</xdr:row>
      <xdr:rowOff>4821</xdr:rowOff>
    </xdr:from>
    <xdr:ext cx="38122" cy="38122"/>
    <xdr:pic>
      <xdr:nvPicPr>
        <xdr:cNvPr id="3" name="image26.png">
          <a:extLst>
            <a:ext uri="{FF2B5EF4-FFF2-40B4-BE49-F238E27FC236}">
              <a16:creationId xmlns:a16="http://schemas.microsoft.com/office/drawing/2014/main" id="{3D5FF5C1-902C-4F44-A0AF-9CE680255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850" y="7243821"/>
          <a:ext cx="38122" cy="38122"/>
        </a:xfrm>
        <a:prstGeom prst="rect">
          <a:avLst/>
        </a:prstGeom>
      </xdr:spPr>
    </xdr:pic>
    <xdr:clientData/>
  </xdr:oneCellAnchor>
  <xdr:oneCellAnchor>
    <xdr:from>
      <xdr:col>0</xdr:col>
      <xdr:colOff>652850</xdr:colOff>
      <xdr:row>20</xdr:row>
      <xdr:rowOff>4811</xdr:rowOff>
    </xdr:from>
    <xdr:ext cx="38122" cy="38122"/>
    <xdr:pic>
      <xdr:nvPicPr>
        <xdr:cNvPr id="4" name="image26.png">
          <a:extLst>
            <a:ext uri="{FF2B5EF4-FFF2-40B4-BE49-F238E27FC236}">
              <a16:creationId xmlns:a16="http://schemas.microsoft.com/office/drawing/2014/main" id="{CB223593-42D3-41F5-8A74-98C894682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850" y="8062961"/>
          <a:ext cx="38122" cy="38122"/>
        </a:xfrm>
        <a:prstGeom prst="rect">
          <a:avLst/>
        </a:prstGeom>
      </xdr:spPr>
    </xdr:pic>
    <xdr:clientData/>
  </xdr:oneCellAnchor>
  <xdr:oneCellAnchor>
    <xdr:from>
      <xdr:col>0</xdr:col>
      <xdr:colOff>243850</xdr:colOff>
      <xdr:row>19</xdr:row>
      <xdr:rowOff>50514</xdr:rowOff>
    </xdr:from>
    <xdr:ext cx="76200" cy="85725"/>
    <xdr:sp macro="" textlink="">
      <xdr:nvSpPr>
        <xdr:cNvPr id="5" name="Shape 63">
          <a:extLst>
            <a:ext uri="{FF2B5EF4-FFF2-40B4-BE49-F238E27FC236}">
              <a16:creationId xmlns:a16="http://schemas.microsoft.com/office/drawing/2014/main" id="{DA5200CD-26DD-4BA2-81AD-7F8502EB7EE4}"/>
            </a:ext>
          </a:extLst>
        </xdr:cNvPr>
        <xdr:cNvSpPr/>
      </xdr:nvSpPr>
      <xdr:spPr>
        <a:xfrm>
          <a:off x="243850" y="7699089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7" name="Shape 2">
          <a:extLst>
            <a:ext uri="{FF2B5EF4-FFF2-40B4-BE49-F238E27FC236}">
              <a16:creationId xmlns:a16="http://schemas.microsoft.com/office/drawing/2014/main" id="{6B70FEAE-89A3-4188-AE9C-DBDB73011AAA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twoCellAnchor editAs="oneCell">
    <xdr:from>
      <xdr:col>1</xdr:col>
      <xdr:colOff>1117788</xdr:colOff>
      <xdr:row>33</xdr:row>
      <xdr:rowOff>14008</xdr:rowOff>
    </xdr:from>
    <xdr:to>
      <xdr:col>11</xdr:col>
      <xdr:colOff>191406</xdr:colOff>
      <xdr:row>65</xdr:row>
      <xdr:rowOff>79891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6522BC1-9BB1-2E42-4607-74F50CDF6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7913" y="13087071"/>
          <a:ext cx="8527181" cy="63285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40625" defaultRowHeight="16.5"/>
  <cols>
    <col min="1" max="1" width="8.42578125" style="38" customWidth="1"/>
    <col min="2" max="2" width="25" style="38" customWidth="1"/>
    <col min="3" max="3" width="24.140625" style="38" customWidth="1"/>
    <col min="4" max="4" width="29.5703125" style="38" customWidth="1"/>
    <col min="5" max="5" width="29.28515625" style="38" customWidth="1"/>
    <col min="6" max="6" width="24.5703125" style="38" customWidth="1"/>
    <col min="7" max="7" width="20" style="39" customWidth="1"/>
    <col min="8" max="8" width="16" style="38" customWidth="1"/>
    <col min="9" max="9" width="18.5703125" style="38" customWidth="1"/>
    <col min="10" max="10" width="16" style="38" customWidth="1"/>
    <col min="11" max="11" width="22.140625" style="38" customWidth="1"/>
    <col min="12" max="12" width="18.85546875" style="38" customWidth="1"/>
    <col min="13" max="13" width="14.140625" style="38" customWidth="1"/>
    <col min="14" max="15" width="13.42578125" style="38" customWidth="1"/>
    <col min="16" max="16" width="24.140625" style="38" customWidth="1"/>
    <col min="17" max="17" width="14.85546875" style="38" bestFit="1" customWidth="1"/>
    <col min="18" max="16384" width="9.140625" style="38"/>
  </cols>
  <sheetData>
    <row r="1" spans="1:16" s="4" customFormat="1" ht="39.950000000000003" customHeight="1">
      <c r="A1" s="69"/>
      <c r="B1" s="69"/>
      <c r="C1" s="69"/>
      <c r="D1" s="70"/>
      <c r="E1" s="69"/>
      <c r="F1" s="69"/>
      <c r="G1" s="69"/>
      <c r="H1" s="69"/>
      <c r="I1" s="69"/>
      <c r="J1" s="69"/>
      <c r="K1" s="69"/>
      <c r="L1" s="71"/>
      <c r="M1" s="275" t="s">
        <v>0</v>
      </c>
      <c r="N1" s="275" t="s">
        <v>0</v>
      </c>
      <c r="O1" s="276" t="s">
        <v>1</v>
      </c>
      <c r="P1" s="276"/>
    </row>
    <row r="2" spans="1:16" s="4" customFormat="1" ht="39.950000000000003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71"/>
      <c r="M2" s="275" t="s">
        <v>2</v>
      </c>
      <c r="N2" s="275" t="s">
        <v>2</v>
      </c>
      <c r="O2" s="277" t="s">
        <v>3</v>
      </c>
      <c r="P2" s="277"/>
    </row>
    <row r="3" spans="1:16" s="4" customFormat="1" ht="39.950000000000003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71"/>
      <c r="M3" s="275" t="s">
        <v>4</v>
      </c>
      <c r="N3" s="275" t="s">
        <v>4</v>
      </c>
      <c r="O3" s="278" t="s">
        <v>5</v>
      </c>
      <c r="P3" s="276"/>
    </row>
    <row r="4" spans="1:16" s="5" customFormat="1" ht="33" customHeight="1" thickBot="1">
      <c r="B4" s="6" t="s">
        <v>103</v>
      </c>
      <c r="G4" s="7"/>
    </row>
    <row r="5" spans="1:16" s="5" customFormat="1" ht="57.95" customHeight="1">
      <c r="B5" s="8" t="s">
        <v>6</v>
      </c>
      <c r="C5" s="8"/>
      <c r="D5" s="6"/>
      <c r="F5" s="9"/>
      <c r="G5" s="261" t="s">
        <v>104</v>
      </c>
      <c r="H5" s="262"/>
      <c r="I5" s="262"/>
      <c r="J5" s="262"/>
      <c r="K5" s="262"/>
      <c r="L5" s="263"/>
    </row>
    <row r="6" spans="1:16" s="10" customFormat="1" ht="57.95" customHeight="1">
      <c r="B6" s="11" t="s">
        <v>7</v>
      </c>
      <c r="C6" s="11"/>
      <c r="D6" s="12" t="s">
        <v>105</v>
      </c>
      <c r="E6" s="14"/>
      <c r="F6" s="11"/>
      <c r="G6" s="264"/>
      <c r="H6" s="265"/>
      <c r="I6" s="265"/>
      <c r="J6" s="265"/>
      <c r="K6" s="265"/>
      <c r="L6" s="266"/>
      <c r="M6" s="13"/>
      <c r="N6" s="13"/>
      <c r="O6" s="13"/>
      <c r="P6" s="13"/>
    </row>
    <row r="7" spans="1:16" s="10" customFormat="1" ht="57.95" customHeight="1">
      <c r="B7" s="11" t="s">
        <v>8</v>
      </c>
      <c r="C7" s="11"/>
      <c r="D7" s="12" t="s">
        <v>106</v>
      </c>
      <c r="E7" s="12"/>
      <c r="F7" s="11"/>
      <c r="G7" s="264"/>
      <c r="H7" s="265"/>
      <c r="I7" s="265"/>
      <c r="J7" s="265"/>
      <c r="K7" s="265"/>
      <c r="L7" s="266"/>
      <c r="M7" s="13"/>
      <c r="N7" s="13"/>
      <c r="O7" s="13"/>
      <c r="P7" s="13"/>
    </row>
    <row r="8" spans="1:16" s="10" customFormat="1" ht="57.95" customHeight="1" thickBot="1">
      <c r="B8" s="11" t="s">
        <v>9</v>
      </c>
      <c r="C8" s="11"/>
      <c r="D8" s="270" t="s">
        <v>107</v>
      </c>
      <c r="E8" s="270"/>
      <c r="F8" s="270"/>
      <c r="G8" s="267"/>
      <c r="H8" s="268"/>
      <c r="I8" s="268"/>
      <c r="J8" s="268"/>
      <c r="K8" s="268"/>
      <c r="L8" s="269"/>
      <c r="M8" s="13"/>
      <c r="N8" s="13"/>
      <c r="O8" s="13"/>
      <c r="P8" s="13"/>
    </row>
    <row r="9" spans="1:16" s="15" customFormat="1" ht="33">
      <c r="B9" s="16" t="s">
        <v>10</v>
      </c>
      <c r="C9" s="16"/>
      <c r="D9" s="137" t="s">
        <v>108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33">
      <c r="B10" s="208" t="s">
        <v>11</v>
      </c>
      <c r="C10" s="208"/>
      <c r="D10" s="136" t="s">
        <v>109</v>
      </c>
      <c r="E10" s="136"/>
      <c r="F10" s="136"/>
      <c r="G10" s="209"/>
      <c r="H10" s="136"/>
      <c r="I10" s="182"/>
      <c r="J10" s="182" t="s">
        <v>12</v>
      </c>
      <c r="K10" s="182"/>
      <c r="L10" s="182" t="s">
        <v>110</v>
      </c>
      <c r="M10" s="210"/>
      <c r="N10" s="210"/>
      <c r="O10" s="210"/>
      <c r="P10" s="210"/>
    </row>
    <row r="11" spans="1:16" s="15" customFormat="1" ht="68.25" customHeight="1">
      <c r="B11" s="182" t="s">
        <v>13</v>
      </c>
      <c r="C11" s="182"/>
      <c r="D11" s="271">
        <v>44964</v>
      </c>
      <c r="E11" s="272"/>
      <c r="F11" s="272"/>
      <c r="G11" s="212"/>
      <c r="H11" s="211"/>
      <c r="I11" s="182"/>
      <c r="J11" s="182" t="s">
        <v>14</v>
      </c>
      <c r="K11" s="182"/>
      <c r="L11" s="273" t="s">
        <v>111</v>
      </c>
      <c r="M11" s="273"/>
      <c r="N11" s="273"/>
      <c r="O11" s="273"/>
      <c r="P11" s="273"/>
    </row>
    <row r="12" spans="1:16" s="15" customFormat="1" ht="33">
      <c r="B12" s="182" t="s">
        <v>15</v>
      </c>
      <c r="C12" s="182"/>
      <c r="D12" s="213"/>
      <c r="E12" s="182"/>
      <c r="F12" s="182"/>
      <c r="G12" s="214"/>
      <c r="H12" s="215"/>
      <c r="I12" s="182"/>
      <c r="J12" s="182" t="s">
        <v>16</v>
      </c>
      <c r="L12" s="182" t="s">
        <v>17</v>
      </c>
      <c r="M12" s="182"/>
      <c r="N12" s="215"/>
      <c r="O12" s="215"/>
      <c r="P12" s="210"/>
    </row>
    <row r="13" spans="1:16" s="15" customFormat="1" ht="33">
      <c r="B13" s="274"/>
      <c r="C13" s="274"/>
      <c r="D13" s="274"/>
      <c r="E13" s="274"/>
      <c r="F13" s="274"/>
      <c r="G13" s="214"/>
      <c r="H13" s="215"/>
      <c r="I13" s="182"/>
      <c r="J13" s="182" t="s">
        <v>18</v>
      </c>
      <c r="K13" s="182"/>
      <c r="L13" s="182" t="s">
        <v>112</v>
      </c>
      <c r="M13" s="215"/>
      <c r="N13" s="210"/>
      <c r="O13" s="210"/>
      <c r="P13" s="215"/>
    </row>
    <row r="14" spans="1:16" s="15" customFormat="1" ht="33">
      <c r="B14" s="182" t="s">
        <v>19</v>
      </c>
      <c r="C14" s="182"/>
      <c r="D14" s="182" t="s">
        <v>20</v>
      </c>
      <c r="E14" s="182"/>
      <c r="F14" s="182"/>
      <c r="G14" s="216"/>
      <c r="H14" s="182"/>
      <c r="I14" s="182"/>
      <c r="J14" s="182" t="s">
        <v>21</v>
      </c>
      <c r="K14" s="182"/>
      <c r="L14" s="210" t="s">
        <v>113</v>
      </c>
      <c r="M14" s="210"/>
      <c r="N14" s="210"/>
      <c r="O14" s="210"/>
      <c r="P14" s="210"/>
    </row>
    <row r="15" spans="1:16" s="15" customFormat="1" ht="21" customHeight="1">
      <c r="B15" s="20" t="s">
        <v>22</v>
      </c>
      <c r="C15" s="20"/>
      <c r="D15" s="20"/>
      <c r="E15" s="16"/>
      <c r="F15" s="16"/>
      <c r="G15" s="21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22" customFormat="1" ht="18.75" customHeight="1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2:16" s="111" customFormat="1" ht="80.25" hidden="1" customHeight="1">
      <c r="B17" s="107"/>
      <c r="C17" s="108" t="s">
        <v>23</v>
      </c>
      <c r="D17" s="108" t="s">
        <v>24</v>
      </c>
      <c r="E17" s="109" t="s">
        <v>25</v>
      </c>
      <c r="F17" s="109"/>
      <c r="G17" s="109" t="s">
        <v>26</v>
      </c>
      <c r="H17" s="109" t="s">
        <v>27</v>
      </c>
      <c r="I17" s="109" t="s">
        <v>28</v>
      </c>
      <c r="J17" s="109" t="s">
        <v>29</v>
      </c>
      <c r="K17" s="109" t="s">
        <v>35</v>
      </c>
      <c r="L17" s="109"/>
      <c r="M17" s="109"/>
      <c r="N17" s="109"/>
      <c r="O17" s="109"/>
      <c r="P17" s="110" t="s">
        <v>30</v>
      </c>
    </row>
    <row r="18" spans="2:16" s="111" customFormat="1" ht="80.25" hidden="1" customHeight="1">
      <c r="B18" s="112" t="s">
        <v>31</v>
      </c>
      <c r="C18" s="113"/>
      <c r="D18" s="114" t="s">
        <v>32</v>
      </c>
      <c r="E18" s="115"/>
      <c r="F18" s="116"/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/>
      <c r="M18" s="116"/>
      <c r="N18" s="116"/>
      <c r="O18" s="116"/>
      <c r="P18" s="117">
        <f>SUM(E18:O18)</f>
        <v>0</v>
      </c>
    </row>
    <row r="19" spans="2:16" s="111" customFormat="1" ht="80.25" hidden="1" customHeight="1">
      <c r="B19" s="112" t="s">
        <v>33</v>
      </c>
      <c r="C19" s="113"/>
      <c r="D19" s="115" t="str">
        <f>+D18</f>
        <v>BLACK</v>
      </c>
      <c r="E19" s="115"/>
      <c r="F19" s="116"/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/>
      <c r="M19" s="118"/>
      <c r="N19" s="118"/>
      <c r="O19" s="118"/>
      <c r="P19" s="117">
        <f>SUM(E19:O19)</f>
        <v>0</v>
      </c>
    </row>
    <row r="20" spans="2:16" s="106" customFormat="1" ht="80.25" hidden="1" customHeight="1">
      <c r="B20" s="119" t="s">
        <v>34</v>
      </c>
      <c r="C20" s="119"/>
      <c r="D20" s="120" t="str">
        <f>+D19</f>
        <v>BLACK</v>
      </c>
      <c r="E20" s="121"/>
      <c r="F20" s="122"/>
      <c r="G20" s="135">
        <f>SUM(G18:G19)</f>
        <v>0</v>
      </c>
      <c r="H20" s="135">
        <f t="shared" ref="H20:K20" si="0">SUM(H18:H19)</f>
        <v>0</v>
      </c>
      <c r="I20" s="135">
        <f t="shared" si="0"/>
        <v>0</v>
      </c>
      <c r="J20" s="135">
        <f t="shared" si="0"/>
        <v>0</v>
      </c>
      <c r="K20" s="135">
        <f t="shared" si="0"/>
        <v>0</v>
      </c>
      <c r="L20" s="122"/>
      <c r="M20" s="122"/>
      <c r="N20" s="122"/>
      <c r="O20" s="122"/>
      <c r="P20" s="122">
        <f>SUM(P18:P19)</f>
        <v>0</v>
      </c>
    </row>
    <row r="21" spans="2:16" s="111" customFormat="1" ht="39.75" customHeight="1">
      <c r="B21" s="123"/>
      <c r="C21" s="123"/>
      <c r="D21" s="123"/>
      <c r="E21" s="124"/>
      <c r="F21" s="124"/>
      <c r="G21" s="125"/>
      <c r="H21" s="124"/>
      <c r="I21" s="124"/>
      <c r="J21" s="124"/>
      <c r="K21" s="124"/>
      <c r="L21" s="126"/>
      <c r="M21" s="126"/>
      <c r="N21" s="126"/>
      <c r="O21" s="126"/>
      <c r="P21" s="127"/>
    </row>
    <row r="22" spans="2:16" s="155" customFormat="1" ht="91.5" customHeight="1">
      <c r="B22" s="150"/>
      <c r="C22" s="151" t="s">
        <v>23</v>
      </c>
      <c r="D22" s="151" t="s">
        <v>24</v>
      </c>
      <c r="E22" s="152" t="s">
        <v>25</v>
      </c>
      <c r="F22" s="152"/>
      <c r="G22" s="152" t="s">
        <v>26</v>
      </c>
      <c r="H22" s="152" t="s">
        <v>27</v>
      </c>
      <c r="I22" s="152" t="s">
        <v>28</v>
      </c>
      <c r="J22" s="152" t="s">
        <v>29</v>
      </c>
      <c r="K22" s="152" t="s">
        <v>35</v>
      </c>
      <c r="L22" s="153"/>
      <c r="M22" s="153"/>
      <c r="N22" s="153"/>
      <c r="O22" s="153"/>
      <c r="P22" s="154" t="s">
        <v>30</v>
      </c>
    </row>
    <row r="23" spans="2:16" s="155" customFormat="1" ht="91.5" customHeight="1">
      <c r="B23" s="156" t="s">
        <v>31</v>
      </c>
      <c r="C23" s="157"/>
      <c r="D23" s="158" t="s">
        <v>36</v>
      </c>
      <c r="E23" s="159"/>
      <c r="F23" s="160"/>
      <c r="G23" s="160">
        <v>126</v>
      </c>
      <c r="H23" s="160">
        <v>255</v>
      </c>
      <c r="I23" s="160">
        <v>236</v>
      </c>
      <c r="J23" s="160">
        <v>100</v>
      </c>
      <c r="K23" s="160">
        <v>14</v>
      </c>
      <c r="L23" s="160"/>
      <c r="M23" s="160"/>
      <c r="N23" s="160"/>
      <c r="O23" s="160"/>
      <c r="P23" s="161">
        <f>SUM(E23:O23)</f>
        <v>731</v>
      </c>
    </row>
    <row r="24" spans="2:16" s="155" customFormat="1" ht="91.5" customHeight="1">
      <c r="B24" s="156" t="s">
        <v>33</v>
      </c>
      <c r="C24" s="157"/>
      <c r="D24" s="159" t="str">
        <f>+D23</f>
        <v>GREY HEATHER</v>
      </c>
      <c r="E24" s="159"/>
      <c r="F24" s="160"/>
      <c r="G24" s="162">
        <f>ROUNDUP(G23*5%,0)</f>
        <v>7</v>
      </c>
      <c r="H24" s="162">
        <f t="shared" ref="H24:K24" si="1">ROUNDUP(H23*5%,0)</f>
        <v>13</v>
      </c>
      <c r="I24" s="162">
        <f t="shared" si="1"/>
        <v>12</v>
      </c>
      <c r="J24" s="162">
        <f t="shared" si="1"/>
        <v>5</v>
      </c>
      <c r="K24" s="162">
        <f t="shared" si="1"/>
        <v>1</v>
      </c>
      <c r="L24" s="162"/>
      <c r="M24" s="162"/>
      <c r="N24" s="162"/>
      <c r="O24" s="162"/>
      <c r="P24" s="161">
        <f>SUM(E24:O24)</f>
        <v>38</v>
      </c>
    </row>
    <row r="25" spans="2:16" s="168" customFormat="1" ht="91.5" customHeight="1">
      <c r="B25" s="163" t="s">
        <v>34</v>
      </c>
      <c r="C25" s="163"/>
      <c r="D25" s="164" t="str">
        <f>+D24</f>
        <v>GREY HEATHER</v>
      </c>
      <c r="E25" s="165"/>
      <c r="F25" s="166"/>
      <c r="G25" s="166">
        <f>SUM(G23:G24)</f>
        <v>133</v>
      </c>
      <c r="H25" s="166">
        <f>SUM(H23:H24)</f>
        <v>268</v>
      </c>
      <c r="I25" s="166">
        <f>SUM(I23:I24)</f>
        <v>248</v>
      </c>
      <c r="J25" s="166">
        <f>SUM(J23:J24)</f>
        <v>105</v>
      </c>
      <c r="K25" s="166">
        <f>SUM(K23:K24)</f>
        <v>15</v>
      </c>
      <c r="L25" s="167"/>
      <c r="M25" s="167"/>
      <c r="N25" s="167"/>
      <c r="O25" s="167"/>
      <c r="P25" s="166">
        <f>SUM(P23:P24)</f>
        <v>769</v>
      </c>
    </row>
    <row r="26" spans="2:16" s="111" customFormat="1" ht="39.75" customHeight="1">
      <c r="B26" s="123"/>
      <c r="C26" s="123"/>
      <c r="D26" s="123"/>
      <c r="E26" s="124"/>
      <c r="F26" s="124"/>
      <c r="G26" s="125"/>
      <c r="H26" s="124"/>
      <c r="I26" s="124"/>
      <c r="J26" s="124"/>
      <c r="K26" s="124"/>
      <c r="L26" s="126"/>
      <c r="M26" s="126"/>
      <c r="N26" s="126"/>
      <c r="O26" s="126"/>
      <c r="P26" s="127"/>
    </row>
    <row r="27" spans="2:16" s="111" customFormat="1" ht="74.25" hidden="1" customHeight="1">
      <c r="B27" s="112"/>
      <c r="C27" s="113" t="s">
        <v>23</v>
      </c>
      <c r="D27" s="114" t="s">
        <v>24</v>
      </c>
      <c r="E27" s="115" t="s">
        <v>25</v>
      </c>
      <c r="F27" s="116"/>
      <c r="G27" s="116" t="s">
        <v>26</v>
      </c>
      <c r="H27" s="116" t="s">
        <v>27</v>
      </c>
      <c r="I27" s="116" t="s">
        <v>28</v>
      </c>
      <c r="J27" s="116" t="s">
        <v>29</v>
      </c>
      <c r="K27" s="116" t="s">
        <v>35</v>
      </c>
      <c r="L27" s="116"/>
      <c r="M27" s="116"/>
      <c r="N27" s="116"/>
      <c r="O27" s="116"/>
      <c r="P27" s="117" t="s">
        <v>30</v>
      </c>
    </row>
    <row r="28" spans="2:16" s="111" customFormat="1" ht="111.75" hidden="1" customHeight="1">
      <c r="B28" s="112" t="s">
        <v>31</v>
      </c>
      <c r="C28" s="113"/>
      <c r="D28" s="287" t="s">
        <v>37</v>
      </c>
      <c r="E28" s="287"/>
      <c r="F28" s="287"/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8"/>
      <c r="M28" s="118"/>
      <c r="N28" s="118"/>
      <c r="O28" s="118"/>
      <c r="P28" s="117">
        <f>SUM(E28:O28)</f>
        <v>0</v>
      </c>
    </row>
    <row r="29" spans="2:16" s="111" customFormat="1" ht="100.5" hidden="1" customHeight="1">
      <c r="B29" s="112" t="s">
        <v>33</v>
      </c>
      <c r="C29" s="113"/>
      <c r="D29" s="287" t="str">
        <f>+D28</f>
        <v>WASHED BURGUNDY</v>
      </c>
      <c r="E29" s="287"/>
      <c r="F29" s="287"/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/>
      <c r="M29" s="118"/>
      <c r="N29" s="118"/>
      <c r="O29" s="118"/>
      <c r="P29" s="117">
        <f>SUM(E29:O29)</f>
        <v>0</v>
      </c>
    </row>
    <row r="30" spans="2:16" s="111" customFormat="1" ht="111.75" hidden="1" customHeight="1">
      <c r="B30" s="134" t="s">
        <v>34</v>
      </c>
      <c r="C30" s="132"/>
      <c r="D30" s="288" t="str">
        <f>+D29</f>
        <v>WASHED BURGUNDY</v>
      </c>
      <c r="E30" s="288"/>
      <c r="F30" s="288"/>
      <c r="G30" s="131">
        <f>SUM(G28:G29)</f>
        <v>0</v>
      </c>
      <c r="H30" s="131">
        <f t="shared" ref="H30:K30" si="2">SUM(H28:H29)</f>
        <v>0</v>
      </c>
      <c r="I30" s="131">
        <f t="shared" si="2"/>
        <v>0</v>
      </c>
      <c r="J30" s="131">
        <f t="shared" si="2"/>
        <v>0</v>
      </c>
      <c r="K30" s="131">
        <f t="shared" si="2"/>
        <v>0</v>
      </c>
      <c r="L30" s="131"/>
      <c r="M30" s="131"/>
      <c r="N30" s="131"/>
      <c r="O30" s="131"/>
      <c r="P30" s="133">
        <f>SUM(P28:P29)</f>
        <v>0</v>
      </c>
    </row>
    <row r="31" spans="2:16" s="111" customFormat="1" ht="39.75" hidden="1" customHeight="1">
      <c r="B31" s="123"/>
      <c r="C31" s="123"/>
      <c r="D31" s="123"/>
      <c r="E31" s="124"/>
      <c r="F31" s="124"/>
      <c r="G31" s="125"/>
      <c r="H31" s="124"/>
      <c r="I31" s="124"/>
      <c r="J31" s="124"/>
      <c r="K31" s="124"/>
      <c r="L31" s="126"/>
      <c r="M31" s="126"/>
      <c r="N31" s="126"/>
      <c r="O31" s="126"/>
      <c r="P31" s="127"/>
    </row>
    <row r="32" spans="2:16" s="111" customFormat="1" ht="74.25" hidden="1" customHeight="1">
      <c r="B32" s="107"/>
      <c r="C32" s="108" t="s">
        <v>23</v>
      </c>
      <c r="D32" s="108" t="s">
        <v>24</v>
      </c>
      <c r="E32" s="131" t="s">
        <v>25</v>
      </c>
      <c r="F32" s="131"/>
      <c r="G32" s="131" t="s">
        <v>26</v>
      </c>
      <c r="H32" s="131" t="s">
        <v>27</v>
      </c>
      <c r="I32" s="131" t="s">
        <v>28</v>
      </c>
      <c r="J32" s="131" t="s">
        <v>29</v>
      </c>
      <c r="K32" s="131" t="s">
        <v>35</v>
      </c>
      <c r="L32" s="131"/>
      <c r="M32" s="131"/>
      <c r="N32" s="131"/>
      <c r="O32" s="131"/>
      <c r="P32" s="110" t="s">
        <v>30</v>
      </c>
    </row>
    <row r="33" spans="1:16" s="111" customFormat="1" ht="74.25" hidden="1" customHeight="1">
      <c r="B33" s="112" t="s">
        <v>31</v>
      </c>
      <c r="C33" s="113"/>
      <c r="D33" s="114" t="s">
        <v>38</v>
      </c>
      <c r="E33" s="115"/>
      <c r="F33" s="116"/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/>
      <c r="M33" s="116"/>
      <c r="N33" s="116"/>
      <c r="O33" s="116"/>
      <c r="P33" s="117">
        <f>SUM(E33:O33)</f>
        <v>0</v>
      </c>
    </row>
    <row r="34" spans="1:16" s="111" customFormat="1" ht="74.25" hidden="1" customHeight="1">
      <c r="B34" s="112" t="s">
        <v>33</v>
      </c>
      <c r="C34" s="113"/>
      <c r="D34" s="115" t="str">
        <f>+D33</f>
        <v>LIME</v>
      </c>
      <c r="E34" s="115"/>
      <c r="F34" s="116"/>
      <c r="G34" s="118">
        <v>0</v>
      </c>
      <c r="H34" s="118">
        <v>0</v>
      </c>
      <c r="I34" s="118">
        <v>0</v>
      </c>
      <c r="J34" s="118">
        <v>0</v>
      </c>
      <c r="K34" s="118">
        <v>0</v>
      </c>
      <c r="L34" s="118"/>
      <c r="M34" s="118"/>
      <c r="N34" s="118"/>
      <c r="O34" s="118"/>
      <c r="P34" s="117">
        <f>SUM(E34:O34)</f>
        <v>0</v>
      </c>
    </row>
    <row r="35" spans="1:16" s="106" customFormat="1" ht="74.25" hidden="1" customHeight="1">
      <c r="B35" s="119" t="s">
        <v>34</v>
      </c>
      <c r="C35" s="119"/>
      <c r="D35" s="120" t="str">
        <f>+D34</f>
        <v>LIME</v>
      </c>
      <c r="E35" s="121"/>
      <c r="F35" s="122"/>
      <c r="G35" s="122">
        <f>SUM(G33:G34)</f>
        <v>0</v>
      </c>
      <c r="H35" s="122">
        <f t="shared" ref="H35:K35" si="3">SUM(H33:H34)</f>
        <v>0</v>
      </c>
      <c r="I35" s="122">
        <f t="shared" si="3"/>
        <v>0</v>
      </c>
      <c r="J35" s="122">
        <f t="shared" si="3"/>
        <v>0</v>
      </c>
      <c r="K35" s="122">
        <f t="shared" si="3"/>
        <v>0</v>
      </c>
      <c r="L35" s="122"/>
      <c r="M35" s="122"/>
      <c r="N35" s="122"/>
      <c r="O35" s="122"/>
      <c r="P35" s="122">
        <f>SUM(P33:P34)</f>
        <v>0</v>
      </c>
    </row>
    <row r="36" spans="1:16" s="111" customFormat="1" ht="74.25" hidden="1" customHeight="1">
      <c r="B36" s="112"/>
      <c r="C36" s="113"/>
      <c r="D36" s="115"/>
      <c r="E36" s="115"/>
      <c r="F36" s="116"/>
      <c r="G36" s="118"/>
      <c r="H36" s="118"/>
      <c r="I36" s="118"/>
      <c r="J36" s="118"/>
      <c r="K36" s="118"/>
      <c r="L36" s="118"/>
      <c r="M36" s="118"/>
      <c r="N36" s="118"/>
      <c r="O36" s="118"/>
      <c r="P36" s="117"/>
    </row>
    <row r="37" spans="1:16" s="111" customFormat="1" ht="74.25" hidden="1" customHeight="1">
      <c r="B37" s="107"/>
      <c r="C37" s="108" t="s">
        <v>23</v>
      </c>
      <c r="D37" s="108" t="s">
        <v>24</v>
      </c>
      <c r="E37" s="109" t="s">
        <v>25</v>
      </c>
      <c r="F37" s="109"/>
      <c r="G37" s="109" t="s">
        <v>26</v>
      </c>
      <c r="H37" s="109" t="s">
        <v>27</v>
      </c>
      <c r="I37" s="109" t="s">
        <v>28</v>
      </c>
      <c r="J37" s="109" t="s">
        <v>29</v>
      </c>
      <c r="K37" s="109" t="s">
        <v>35</v>
      </c>
      <c r="L37" s="109"/>
      <c r="M37" s="109"/>
      <c r="N37" s="109"/>
      <c r="O37" s="109"/>
      <c r="P37" s="110" t="s">
        <v>30</v>
      </c>
    </row>
    <row r="38" spans="1:16" s="111" customFormat="1" ht="74.25" hidden="1" customHeight="1">
      <c r="B38" s="112" t="s">
        <v>31</v>
      </c>
      <c r="C38" s="113"/>
      <c r="D38" s="114" t="s">
        <v>114</v>
      </c>
      <c r="E38" s="115"/>
      <c r="F38" s="116"/>
      <c r="G38" s="116">
        <v>0</v>
      </c>
      <c r="H38" s="116">
        <v>2</v>
      </c>
      <c r="I38" s="116">
        <v>0</v>
      </c>
      <c r="J38" s="116">
        <v>0</v>
      </c>
      <c r="K38" s="116">
        <v>0</v>
      </c>
      <c r="L38" s="116"/>
      <c r="M38" s="116"/>
      <c r="N38" s="116"/>
      <c r="O38" s="116"/>
      <c r="P38" s="117">
        <f>SUM(E38:O38)</f>
        <v>2</v>
      </c>
    </row>
    <row r="39" spans="1:16" s="111" customFormat="1" ht="74.25" hidden="1" customHeight="1">
      <c r="B39" s="112" t="s">
        <v>33</v>
      </c>
      <c r="C39" s="113"/>
      <c r="D39" s="115" t="str">
        <f>+D38</f>
        <v>GREEN</v>
      </c>
      <c r="E39" s="115"/>
      <c r="F39" s="116"/>
      <c r="G39" s="118">
        <v>0</v>
      </c>
      <c r="H39" s="118">
        <v>0</v>
      </c>
      <c r="I39" s="118">
        <v>0</v>
      </c>
      <c r="J39" s="118">
        <v>0</v>
      </c>
      <c r="K39" s="118">
        <v>0</v>
      </c>
      <c r="L39" s="118"/>
      <c r="M39" s="118"/>
      <c r="N39" s="118"/>
      <c r="O39" s="118"/>
      <c r="P39" s="117">
        <f>SUM(E39:O39)</f>
        <v>0</v>
      </c>
    </row>
    <row r="40" spans="1:16" s="106" customFormat="1" ht="74.25" hidden="1" customHeight="1">
      <c r="B40" s="119" t="s">
        <v>34</v>
      </c>
      <c r="C40" s="119"/>
      <c r="D40" s="120" t="str">
        <f>+D39</f>
        <v>GREEN</v>
      </c>
      <c r="E40" s="121"/>
      <c r="F40" s="122"/>
      <c r="G40" s="122">
        <f>SUM(G38:G39)</f>
        <v>0</v>
      </c>
      <c r="H40" s="122">
        <v>2</v>
      </c>
      <c r="I40" s="122">
        <f>SUM(I38:I39)</f>
        <v>0</v>
      </c>
      <c r="J40" s="122">
        <f>SUM(J38:J39)</f>
        <v>0</v>
      </c>
      <c r="K40" s="122">
        <f>SUM(K38:K39)</f>
        <v>0</v>
      </c>
      <c r="L40" s="122"/>
      <c r="M40" s="122"/>
      <c r="N40" s="122"/>
      <c r="O40" s="122"/>
      <c r="P40" s="122">
        <f>SUM(P38:P39)</f>
        <v>2</v>
      </c>
    </row>
    <row r="41" spans="1:16" s="102" customFormat="1" ht="39">
      <c r="B41" s="103"/>
      <c r="C41" s="103"/>
      <c r="E41" s="104"/>
      <c r="F41" s="105"/>
      <c r="G41" s="105"/>
      <c r="H41" s="105"/>
      <c r="I41" s="105"/>
      <c r="J41" s="105"/>
      <c r="K41" s="105"/>
      <c r="L41" s="9"/>
      <c r="M41" s="9"/>
      <c r="N41" s="9"/>
      <c r="O41" s="9"/>
      <c r="P41" s="105"/>
    </row>
    <row r="42" spans="1:16" s="168" customFormat="1" ht="102.75" customHeight="1">
      <c r="B42" s="169" t="s">
        <v>39</v>
      </c>
      <c r="C42" s="170"/>
      <c r="D42" s="169"/>
      <c r="E42" s="171"/>
      <c r="F42" s="172"/>
      <c r="G42" s="172">
        <f>G20+G25+G30+G35</f>
        <v>133</v>
      </c>
      <c r="H42" s="172">
        <f t="shared" ref="H42:K42" si="4">H20+H25+H30+H35</f>
        <v>268</v>
      </c>
      <c r="I42" s="172">
        <f t="shared" si="4"/>
        <v>248</v>
      </c>
      <c r="J42" s="172">
        <f t="shared" si="4"/>
        <v>105</v>
      </c>
      <c r="K42" s="172">
        <f t="shared" si="4"/>
        <v>15</v>
      </c>
      <c r="L42" s="172"/>
      <c r="M42" s="172"/>
      <c r="N42" s="172"/>
      <c r="O42" s="172"/>
      <c r="P42" s="172">
        <f t="shared" ref="P42" si="5">P20+P25+P30+P35</f>
        <v>769</v>
      </c>
    </row>
    <row r="43" spans="1:16" s="99" customFormat="1" ht="20.25" customHeight="1">
      <c r="B43" s="100"/>
      <c r="C43" s="101"/>
      <c r="D43" s="289" t="s">
        <v>115</v>
      </c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</row>
    <row r="44" spans="1:16" s="4" customFormat="1" ht="59.1" customHeight="1" thickBot="1">
      <c r="B44" s="87" t="s">
        <v>40</v>
      </c>
      <c r="C44" s="24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</row>
    <row r="45" spans="1:16" s="25" customFormat="1" ht="120.75" thickBot="1">
      <c r="A45" s="291" t="s">
        <v>41</v>
      </c>
      <c r="B45" s="292"/>
      <c r="C45" s="292"/>
      <c r="D45" s="81" t="s">
        <v>42</v>
      </c>
      <c r="E45" s="82" t="s">
        <v>43</v>
      </c>
      <c r="F45" s="81" t="s">
        <v>44</v>
      </c>
      <c r="G45" s="83" t="s">
        <v>45</v>
      </c>
      <c r="H45" s="83" t="s">
        <v>46</v>
      </c>
      <c r="I45" s="83" t="s">
        <v>47</v>
      </c>
      <c r="J45" s="83" t="s">
        <v>116</v>
      </c>
      <c r="K45" s="83" t="s">
        <v>117</v>
      </c>
      <c r="L45" s="83" t="s">
        <v>48</v>
      </c>
      <c r="M45" s="293" t="s">
        <v>49</v>
      </c>
      <c r="N45" s="294"/>
      <c r="O45" s="294"/>
      <c r="P45" s="295"/>
    </row>
    <row r="46" spans="1:16" s="34" customFormat="1" ht="45.75" hidden="1" customHeight="1">
      <c r="A46" s="279" t="str">
        <f>D18</f>
        <v>BLACK</v>
      </c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1"/>
    </row>
    <row r="47" spans="1:16" s="128" customFormat="1" ht="120" hidden="1" customHeight="1">
      <c r="A47" s="129">
        <v>1</v>
      </c>
      <c r="B47" s="282" t="str">
        <f>$L$11</f>
        <v>100% DRY COTTON FLEECE 410GSM</v>
      </c>
      <c r="C47" s="282"/>
      <c r="D47" s="188" t="s">
        <v>50</v>
      </c>
      <c r="E47" s="188" t="str">
        <f>A46</f>
        <v>BLACK</v>
      </c>
      <c r="F47" s="129" t="s">
        <v>27</v>
      </c>
      <c r="G47" s="189">
        <f>$P$20</f>
        <v>0</v>
      </c>
      <c r="H47" s="190">
        <v>1.5</v>
      </c>
      <c r="I47" s="179">
        <f t="shared" ref="I47:I49" si="6">G47*H47</f>
        <v>0</v>
      </c>
      <c r="J47" s="179"/>
      <c r="K47" s="179"/>
      <c r="L47" s="222"/>
      <c r="M47" s="283"/>
      <c r="N47" s="284"/>
      <c r="O47" s="284"/>
      <c r="P47" s="285"/>
    </row>
    <row r="48" spans="1:16" s="128" customFormat="1" ht="89.25" hidden="1" customHeight="1">
      <c r="A48" s="129">
        <v>2</v>
      </c>
      <c r="B48" s="282" t="s">
        <v>51</v>
      </c>
      <c r="C48" s="282"/>
      <c r="D48" s="188" t="s">
        <v>52</v>
      </c>
      <c r="E48" s="188" t="str">
        <f>E47</f>
        <v>BLACK</v>
      </c>
      <c r="F48" s="129" t="s">
        <v>27</v>
      </c>
      <c r="G48" s="189">
        <f>$P$20</f>
        <v>0</v>
      </c>
      <c r="H48" s="190">
        <v>0.3</v>
      </c>
      <c r="I48" s="179">
        <f t="shared" si="6"/>
        <v>0</v>
      </c>
      <c r="J48" s="179"/>
      <c r="K48" s="179"/>
      <c r="L48" s="222"/>
      <c r="M48" s="283"/>
      <c r="N48" s="284"/>
      <c r="O48" s="284"/>
      <c r="P48" s="285"/>
    </row>
    <row r="49" spans="1:16" s="128" customFormat="1" ht="129" hidden="1" customHeight="1">
      <c r="A49" s="129">
        <v>3</v>
      </c>
      <c r="B49" s="286" t="s">
        <v>53</v>
      </c>
      <c r="C49" s="286"/>
      <c r="D49" s="188" t="s">
        <v>54</v>
      </c>
      <c r="E49" s="188" t="str">
        <f>E48</f>
        <v>BLACK</v>
      </c>
      <c r="F49" s="129" t="s">
        <v>27</v>
      </c>
      <c r="G49" s="189">
        <f t="shared" ref="G49" si="7">$P$20</f>
        <v>0</v>
      </c>
      <c r="H49" s="130">
        <v>0.3</v>
      </c>
      <c r="I49" s="179">
        <f t="shared" si="6"/>
        <v>0</v>
      </c>
      <c r="J49" s="179"/>
      <c r="K49" s="179"/>
      <c r="L49" s="222"/>
      <c r="M49" s="283"/>
      <c r="N49" s="284"/>
      <c r="O49" s="284"/>
      <c r="P49" s="285"/>
    </row>
    <row r="50" spans="1:16" s="34" customFormat="1" ht="51.75" customHeight="1">
      <c r="A50" s="296" t="str">
        <f>D23</f>
        <v>GREY HEATHER</v>
      </c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8"/>
    </row>
    <row r="51" spans="1:16" s="128" customFormat="1" ht="186.75" customHeight="1">
      <c r="A51" s="129">
        <v>1</v>
      </c>
      <c r="B51" s="282" t="str">
        <f>$L$11</f>
        <v>100% DRY COTTON FLEECE 410GSM</v>
      </c>
      <c r="C51" s="282"/>
      <c r="D51" s="188" t="s">
        <v>50</v>
      </c>
      <c r="E51" s="188" t="str">
        <f>A50</f>
        <v>GREY HEATHER</v>
      </c>
      <c r="F51" s="129" t="s">
        <v>27</v>
      </c>
      <c r="G51" s="189">
        <f>$P$25</f>
        <v>769</v>
      </c>
      <c r="H51" s="223">
        <v>0.61</v>
      </c>
      <c r="I51" s="179">
        <f t="shared" ref="I51:I53" si="8">G51*H51</f>
        <v>469.09</v>
      </c>
      <c r="J51" s="174">
        <f>I51*0.7%+(I51/50)*0.5+4</f>
        <v>11.97453</v>
      </c>
      <c r="K51" s="173">
        <v>2</v>
      </c>
      <c r="L51" s="224">
        <f>SUBTOTAL(9,I51:K51)</f>
        <v>483.06452999999999</v>
      </c>
      <c r="M51" s="283" t="s">
        <v>118</v>
      </c>
      <c r="N51" s="284"/>
      <c r="O51" s="284"/>
      <c r="P51" s="285"/>
    </row>
    <row r="52" spans="1:16" s="128" customFormat="1" ht="186.75" customHeight="1">
      <c r="A52" s="129">
        <v>2</v>
      </c>
      <c r="B52" s="282" t="s">
        <v>51</v>
      </c>
      <c r="C52" s="282"/>
      <c r="D52" s="188" t="s">
        <v>52</v>
      </c>
      <c r="E52" s="188" t="str">
        <f>E51</f>
        <v>GREY HEATHER</v>
      </c>
      <c r="F52" s="129" t="s">
        <v>27</v>
      </c>
      <c r="G52" s="189">
        <f t="shared" ref="G52:G53" si="9">$P$25</f>
        <v>769</v>
      </c>
      <c r="H52" s="190">
        <v>0.255</v>
      </c>
      <c r="I52" s="179">
        <f t="shared" si="8"/>
        <v>196.095</v>
      </c>
      <c r="J52" s="176">
        <f>I52*0.7%+(I52/50)*0.5+2</f>
        <v>5.333615</v>
      </c>
      <c r="K52" s="175"/>
      <c r="L52" s="222">
        <f t="shared" ref="L52:L53" si="10">SUBTOTAL(9,I52:K52)</f>
        <v>201.42861500000001</v>
      </c>
      <c r="M52" s="283" t="s">
        <v>119</v>
      </c>
      <c r="N52" s="284"/>
      <c r="O52" s="284"/>
      <c r="P52" s="285"/>
    </row>
    <row r="53" spans="1:16" s="128" customFormat="1" ht="186.75" customHeight="1">
      <c r="A53" s="129">
        <v>3</v>
      </c>
      <c r="B53" s="286" t="s">
        <v>53</v>
      </c>
      <c r="C53" s="286"/>
      <c r="D53" s="188" t="s">
        <v>54</v>
      </c>
      <c r="E53" s="188" t="str">
        <f>E52</f>
        <v>GREY HEATHER</v>
      </c>
      <c r="F53" s="129" t="s">
        <v>27</v>
      </c>
      <c r="G53" s="189">
        <f t="shared" si="9"/>
        <v>769</v>
      </c>
      <c r="H53" s="130">
        <v>1.4999999999999999E-2</v>
      </c>
      <c r="I53" s="179">
        <f t="shared" si="8"/>
        <v>11.535</v>
      </c>
      <c r="J53" s="176">
        <f>I53*0.7%+(I53/50)*0.5+1</f>
        <v>1.1960950000000001</v>
      </c>
      <c r="K53" s="175"/>
      <c r="L53" s="222">
        <f t="shared" si="10"/>
        <v>12.731095</v>
      </c>
      <c r="M53" s="283" t="s">
        <v>120</v>
      </c>
      <c r="N53" s="284"/>
      <c r="O53" s="284"/>
      <c r="P53" s="285"/>
    </row>
    <row r="54" spans="1:16" s="34" customFormat="1" ht="51.75" hidden="1" customHeight="1">
      <c r="A54" s="296" t="str">
        <f>D28</f>
        <v>WASHED BURGUNDY</v>
      </c>
      <c r="B54" s="297"/>
      <c r="C54" s="297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8"/>
    </row>
    <row r="55" spans="1:16" s="128" customFormat="1" ht="96.75" hidden="1" customHeight="1">
      <c r="A55" s="129">
        <v>1</v>
      </c>
      <c r="B55" s="282" t="str">
        <f>$L$11</f>
        <v>100% DRY COTTON FLEECE 410GSM</v>
      </c>
      <c r="C55" s="282"/>
      <c r="D55" s="188" t="s">
        <v>50</v>
      </c>
      <c r="E55" s="188" t="str">
        <f>A54</f>
        <v>WASHED BURGUNDY</v>
      </c>
      <c r="F55" s="129" t="s">
        <v>27</v>
      </c>
      <c r="G55" s="189">
        <f>$P$20</f>
        <v>0</v>
      </c>
      <c r="H55" s="190">
        <v>1.5</v>
      </c>
      <c r="I55" s="179">
        <f t="shared" ref="I55:I57" si="11">G55*H55</f>
        <v>0</v>
      </c>
      <c r="J55" s="179"/>
      <c r="K55" s="179"/>
      <c r="L55" s="222"/>
      <c r="M55" s="283"/>
      <c r="N55" s="284"/>
      <c r="O55" s="284"/>
      <c r="P55" s="285"/>
    </row>
    <row r="56" spans="1:16" s="128" customFormat="1" ht="70.5" hidden="1" customHeight="1">
      <c r="A56" s="129">
        <v>2</v>
      </c>
      <c r="B56" s="282" t="s">
        <v>51</v>
      </c>
      <c r="C56" s="282"/>
      <c r="D56" s="188" t="s">
        <v>52</v>
      </c>
      <c r="E56" s="188" t="str">
        <f>E55</f>
        <v>WASHED BURGUNDY</v>
      </c>
      <c r="F56" s="129" t="s">
        <v>27</v>
      </c>
      <c r="G56" s="189">
        <f>$P$20</f>
        <v>0</v>
      </c>
      <c r="H56" s="190">
        <v>0.3</v>
      </c>
      <c r="I56" s="179">
        <f t="shared" si="11"/>
        <v>0</v>
      </c>
      <c r="J56" s="179"/>
      <c r="K56" s="179"/>
      <c r="L56" s="222"/>
      <c r="M56" s="283"/>
      <c r="N56" s="284"/>
      <c r="O56" s="284"/>
      <c r="P56" s="285"/>
    </row>
    <row r="57" spans="1:16" s="128" customFormat="1" ht="125.25" hidden="1" customHeight="1">
      <c r="A57" s="129">
        <v>3</v>
      </c>
      <c r="B57" s="286" t="s">
        <v>53</v>
      </c>
      <c r="C57" s="286"/>
      <c r="D57" s="188" t="s">
        <v>54</v>
      </c>
      <c r="E57" s="188" t="str">
        <f>E56</f>
        <v>WASHED BURGUNDY</v>
      </c>
      <c r="F57" s="129" t="s">
        <v>27</v>
      </c>
      <c r="G57" s="189">
        <f t="shared" ref="G57" si="12">$P$20</f>
        <v>0</v>
      </c>
      <c r="H57" s="130">
        <v>0.3</v>
      </c>
      <c r="I57" s="179">
        <f t="shared" si="11"/>
        <v>0</v>
      </c>
      <c r="J57" s="179"/>
      <c r="K57" s="179"/>
      <c r="L57" s="222"/>
      <c r="M57" s="283"/>
      <c r="N57" s="284"/>
      <c r="O57" s="284"/>
      <c r="P57" s="285"/>
    </row>
    <row r="58" spans="1:16" s="34" customFormat="1" ht="51.75" hidden="1" customHeight="1">
      <c r="A58" s="296" t="str">
        <f>D33</f>
        <v>LIME</v>
      </c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8"/>
    </row>
    <row r="59" spans="1:16" s="128" customFormat="1" ht="96.75" hidden="1" customHeight="1">
      <c r="A59" s="129">
        <v>1</v>
      </c>
      <c r="B59" s="282" t="str">
        <f>$L$11</f>
        <v>100% DRY COTTON FLEECE 410GSM</v>
      </c>
      <c r="C59" s="282"/>
      <c r="D59" s="188" t="s">
        <v>50</v>
      </c>
      <c r="E59" s="188" t="str">
        <f>A58</f>
        <v>LIME</v>
      </c>
      <c r="F59" s="129" t="s">
        <v>27</v>
      </c>
      <c r="G59" s="189">
        <f>$P$20</f>
        <v>0</v>
      </c>
      <c r="H59" s="190">
        <v>1.5</v>
      </c>
      <c r="I59" s="179">
        <f t="shared" ref="I59:I61" si="13">G59*H59</f>
        <v>0</v>
      </c>
      <c r="J59" s="179"/>
      <c r="K59" s="179"/>
      <c r="L59" s="222"/>
      <c r="M59" s="283"/>
      <c r="N59" s="284"/>
      <c r="O59" s="284"/>
      <c r="P59" s="285"/>
    </row>
    <row r="60" spans="1:16" s="128" customFormat="1" ht="70.5" hidden="1" customHeight="1">
      <c r="A60" s="129">
        <v>2</v>
      </c>
      <c r="B60" s="282" t="s">
        <v>51</v>
      </c>
      <c r="C60" s="282"/>
      <c r="D60" s="188" t="s">
        <v>52</v>
      </c>
      <c r="E60" s="188" t="str">
        <f>E59</f>
        <v>LIME</v>
      </c>
      <c r="F60" s="129" t="s">
        <v>27</v>
      </c>
      <c r="G60" s="189">
        <f>$P$20</f>
        <v>0</v>
      </c>
      <c r="H60" s="190">
        <v>0.3</v>
      </c>
      <c r="I60" s="179">
        <f t="shared" si="13"/>
        <v>0</v>
      </c>
      <c r="J60" s="179"/>
      <c r="K60" s="179"/>
      <c r="L60" s="222"/>
      <c r="M60" s="283"/>
      <c r="N60" s="284"/>
      <c r="O60" s="284"/>
      <c r="P60" s="285"/>
    </row>
    <row r="61" spans="1:16" s="128" customFormat="1" ht="125.25" hidden="1" customHeight="1">
      <c r="A61" s="129">
        <v>3</v>
      </c>
      <c r="B61" s="286" t="s">
        <v>53</v>
      </c>
      <c r="C61" s="286"/>
      <c r="D61" s="188" t="s">
        <v>54</v>
      </c>
      <c r="E61" s="188" t="str">
        <f>E60</f>
        <v>LIME</v>
      </c>
      <c r="F61" s="129" t="s">
        <v>27</v>
      </c>
      <c r="G61" s="189">
        <f t="shared" ref="G61" si="14">$P$20</f>
        <v>0</v>
      </c>
      <c r="H61" s="130">
        <v>0.3</v>
      </c>
      <c r="I61" s="179">
        <f t="shared" si="13"/>
        <v>0</v>
      </c>
      <c r="J61" s="179"/>
      <c r="K61" s="179"/>
      <c r="L61" s="222"/>
      <c r="M61" s="283"/>
      <c r="N61" s="284"/>
      <c r="O61" s="284"/>
      <c r="P61" s="285"/>
    </row>
    <row r="62" spans="1:16" s="34" customFormat="1" ht="21.75" customHeight="1">
      <c r="A62" s="296"/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8"/>
    </row>
    <row r="63" spans="1:16" s="26" customFormat="1" ht="33.75" thickBot="1">
      <c r="B63" s="87" t="s">
        <v>55</v>
      </c>
      <c r="C63" s="27"/>
      <c r="D63" s="27"/>
      <c r="E63" s="27"/>
      <c r="G63" s="28"/>
      <c r="P63" s="29"/>
    </row>
    <row r="64" spans="1:16" s="40" customFormat="1" ht="96">
      <c r="A64" s="299" t="s">
        <v>56</v>
      </c>
      <c r="B64" s="300"/>
      <c r="C64" s="300"/>
      <c r="D64" s="300"/>
      <c r="E64" s="301"/>
      <c r="F64" s="84" t="s">
        <v>57</v>
      </c>
      <c r="G64" s="84" t="s">
        <v>58</v>
      </c>
      <c r="H64" s="302" t="s">
        <v>59</v>
      </c>
      <c r="I64" s="303"/>
      <c r="J64" s="85" t="s">
        <v>44</v>
      </c>
      <c r="K64" s="84" t="s">
        <v>60</v>
      </c>
      <c r="L64" s="84" t="s">
        <v>61</v>
      </c>
      <c r="M64" s="86" t="s">
        <v>62</v>
      </c>
      <c r="N64" s="86" t="s">
        <v>63</v>
      </c>
      <c r="O64" s="86" t="s">
        <v>64</v>
      </c>
      <c r="P64" s="86" t="s">
        <v>65</v>
      </c>
    </row>
    <row r="65" spans="1:16" s="15" customFormat="1" ht="57.75" hidden="1" customHeight="1">
      <c r="A65" s="185">
        <v>1</v>
      </c>
      <c r="B65" s="304" t="s">
        <v>66</v>
      </c>
      <c r="C65" s="304"/>
      <c r="D65" s="304"/>
      <c r="E65" s="304"/>
      <c r="F65" s="181" t="str">
        <f>H65</f>
        <v>BLACK</v>
      </c>
      <c r="G65" s="225"/>
      <c r="H65" s="305" t="str">
        <f>$D$18</f>
        <v>BLACK</v>
      </c>
      <c r="I65" s="306" t="str">
        <f t="shared" ref="I65:I88" si="15">$E$47</f>
        <v>BLACK</v>
      </c>
      <c r="J65" s="183" t="s">
        <v>67</v>
      </c>
      <c r="K65" s="183">
        <f>$P$20</f>
        <v>0</v>
      </c>
      <c r="L65" s="217">
        <f>195/5000</f>
        <v>3.9E-2</v>
      </c>
      <c r="M65" s="186">
        <f t="shared" ref="M65:M72" si="16">K65*L65</f>
        <v>0</v>
      </c>
      <c r="N65" s="186"/>
      <c r="O65" s="184">
        <f t="shared" ref="O65:O88" si="17">ROUNDUP(N65+M65,0)</f>
        <v>0</v>
      </c>
      <c r="P65" s="226"/>
    </row>
    <row r="66" spans="1:16" s="15" customFormat="1" ht="84" customHeight="1">
      <c r="A66" s="185">
        <v>1</v>
      </c>
      <c r="B66" s="304" t="s">
        <v>66</v>
      </c>
      <c r="C66" s="304"/>
      <c r="D66" s="304"/>
      <c r="E66" s="304"/>
      <c r="F66" s="181" t="str">
        <f t="shared" ref="F66:F68" si="18">H66</f>
        <v>GREY HEATHER</v>
      </c>
      <c r="G66" s="225" t="s">
        <v>121</v>
      </c>
      <c r="H66" s="305" t="str">
        <f>$D$23</f>
        <v>GREY HEATHER</v>
      </c>
      <c r="I66" s="306" t="str">
        <f t="shared" si="15"/>
        <v>BLACK</v>
      </c>
      <c r="J66" s="183" t="s">
        <v>67</v>
      </c>
      <c r="K66" s="183">
        <f>$P$25</f>
        <v>769</v>
      </c>
      <c r="L66" s="217">
        <f>185/5000</f>
        <v>3.6999999999999998E-2</v>
      </c>
      <c r="M66" s="186">
        <f t="shared" si="16"/>
        <v>28.452999999999999</v>
      </c>
      <c r="N66" s="186"/>
      <c r="O66" s="184">
        <f t="shared" si="17"/>
        <v>29</v>
      </c>
      <c r="P66" s="226"/>
    </row>
    <row r="67" spans="1:16" s="15" customFormat="1" ht="57.75" hidden="1" customHeight="1">
      <c r="A67" s="185">
        <v>1</v>
      </c>
      <c r="B67" s="304" t="s">
        <v>66</v>
      </c>
      <c r="C67" s="304"/>
      <c r="D67" s="304"/>
      <c r="E67" s="304"/>
      <c r="F67" s="181" t="str">
        <f t="shared" si="18"/>
        <v>WASHED BURGUNDY</v>
      </c>
      <c r="G67" s="225"/>
      <c r="H67" s="305" t="str">
        <f>$D$28</f>
        <v>WASHED BURGUNDY</v>
      </c>
      <c r="I67" s="306" t="str">
        <f t="shared" si="15"/>
        <v>BLACK</v>
      </c>
      <c r="J67" s="183" t="s">
        <v>67</v>
      </c>
      <c r="K67" s="183">
        <f>$P$30</f>
        <v>0</v>
      </c>
      <c r="L67" s="217">
        <f>195/5000</f>
        <v>3.9E-2</v>
      </c>
      <c r="M67" s="186">
        <f t="shared" si="16"/>
        <v>0</v>
      </c>
      <c r="N67" s="186"/>
      <c r="O67" s="184">
        <f t="shared" si="17"/>
        <v>0</v>
      </c>
      <c r="P67" s="226"/>
    </row>
    <row r="68" spans="1:16" s="15" customFormat="1" ht="57.75" hidden="1" customHeight="1">
      <c r="A68" s="185">
        <v>1</v>
      </c>
      <c r="B68" s="304" t="s">
        <v>66</v>
      </c>
      <c r="C68" s="304"/>
      <c r="D68" s="304"/>
      <c r="E68" s="304"/>
      <c r="F68" s="181" t="str">
        <f t="shared" si="18"/>
        <v>LIME</v>
      </c>
      <c r="G68" s="225"/>
      <c r="H68" s="305" t="str">
        <f>$D$33</f>
        <v>LIME</v>
      </c>
      <c r="I68" s="306" t="str">
        <f t="shared" si="15"/>
        <v>BLACK</v>
      </c>
      <c r="J68" s="183" t="s">
        <v>67</v>
      </c>
      <c r="K68" s="183">
        <f>$P$35</f>
        <v>0</v>
      </c>
      <c r="L68" s="217">
        <f>195/5000</f>
        <v>3.9E-2</v>
      </c>
      <c r="M68" s="186">
        <f t="shared" si="16"/>
        <v>0</v>
      </c>
      <c r="N68" s="186"/>
      <c r="O68" s="184">
        <f t="shared" si="17"/>
        <v>0</v>
      </c>
      <c r="P68" s="226"/>
    </row>
    <row r="69" spans="1:16" s="15" customFormat="1" ht="57.75" hidden="1" customHeight="1">
      <c r="A69" s="185">
        <v>2</v>
      </c>
      <c r="B69" s="304" t="s">
        <v>68</v>
      </c>
      <c r="C69" s="304"/>
      <c r="D69" s="304"/>
      <c r="E69" s="304"/>
      <c r="F69" s="307" t="s">
        <v>32</v>
      </c>
      <c r="G69" s="311" t="s">
        <v>122</v>
      </c>
      <c r="H69" s="315" t="str">
        <f t="shared" ref="H69" si="19">$D$18</f>
        <v>BLACK</v>
      </c>
      <c r="I69" s="316" t="str">
        <f t="shared" si="15"/>
        <v>BLACK</v>
      </c>
      <c r="J69" s="183" t="s">
        <v>67</v>
      </c>
      <c r="K69" s="183">
        <f t="shared" ref="K69" si="20">$P$20</f>
        <v>0</v>
      </c>
      <c r="L69" s="218">
        <f>4/4500</f>
        <v>8.8888888888888893E-4</v>
      </c>
      <c r="M69" s="186">
        <f t="shared" si="16"/>
        <v>0</v>
      </c>
      <c r="N69" s="186"/>
      <c r="O69" s="184">
        <f t="shared" si="17"/>
        <v>0</v>
      </c>
      <c r="P69" s="226"/>
    </row>
    <row r="70" spans="1:16" s="15" customFormat="1" ht="84" customHeight="1">
      <c r="A70" s="185">
        <v>2</v>
      </c>
      <c r="B70" s="304" t="s">
        <v>68</v>
      </c>
      <c r="C70" s="304"/>
      <c r="D70" s="304"/>
      <c r="E70" s="304"/>
      <c r="F70" s="308" t="s">
        <v>32</v>
      </c>
      <c r="G70" s="312" t="s">
        <v>122</v>
      </c>
      <c r="H70" s="317" t="str">
        <f t="shared" ref="H70" si="21">$D$23</f>
        <v>GREY HEATHER</v>
      </c>
      <c r="I70" s="317" t="str">
        <f t="shared" si="15"/>
        <v>BLACK</v>
      </c>
      <c r="J70" s="183" t="s">
        <v>67</v>
      </c>
      <c r="K70" s="183">
        <f t="shared" ref="K70" si="22">$P$25</f>
        <v>769</v>
      </c>
      <c r="L70" s="218">
        <f>4/4500</f>
        <v>8.8888888888888893E-4</v>
      </c>
      <c r="M70" s="186">
        <f t="shared" si="16"/>
        <v>0.68355555555555558</v>
      </c>
      <c r="N70" s="186"/>
      <c r="O70" s="184">
        <f t="shared" si="17"/>
        <v>1</v>
      </c>
      <c r="P70" s="226"/>
    </row>
    <row r="71" spans="1:16" s="15" customFormat="1" ht="57.75" hidden="1" customHeight="1">
      <c r="A71" s="185">
        <v>2</v>
      </c>
      <c r="B71" s="304" t="s">
        <v>68</v>
      </c>
      <c r="C71" s="304"/>
      <c r="D71" s="304"/>
      <c r="E71" s="304"/>
      <c r="F71" s="309" t="s">
        <v>32</v>
      </c>
      <c r="G71" s="313" t="s">
        <v>122</v>
      </c>
      <c r="H71" s="318" t="str">
        <f t="shared" ref="H71" si="23">$D$28</f>
        <v>WASHED BURGUNDY</v>
      </c>
      <c r="I71" s="319" t="str">
        <f t="shared" si="15"/>
        <v>BLACK</v>
      </c>
      <c r="J71" s="183" t="s">
        <v>67</v>
      </c>
      <c r="K71" s="183">
        <f t="shared" ref="K71" si="24">$P$30</f>
        <v>0</v>
      </c>
      <c r="L71" s="218">
        <f>4/4500</f>
        <v>8.8888888888888893E-4</v>
      </c>
      <c r="M71" s="186">
        <f t="shared" si="16"/>
        <v>0</v>
      </c>
      <c r="N71" s="186"/>
      <c r="O71" s="184">
        <f t="shared" si="17"/>
        <v>0</v>
      </c>
      <c r="P71" s="226"/>
    </row>
    <row r="72" spans="1:16" s="15" customFormat="1" ht="57.75" hidden="1" customHeight="1">
      <c r="A72" s="185">
        <v>2</v>
      </c>
      <c r="B72" s="304" t="s">
        <v>68</v>
      </c>
      <c r="C72" s="304"/>
      <c r="D72" s="304"/>
      <c r="E72" s="304"/>
      <c r="F72" s="310" t="s">
        <v>32</v>
      </c>
      <c r="G72" s="314" t="s">
        <v>122</v>
      </c>
      <c r="H72" s="305" t="str">
        <f t="shared" ref="H72" si="25">$D$33</f>
        <v>LIME</v>
      </c>
      <c r="I72" s="306" t="str">
        <f t="shared" si="15"/>
        <v>BLACK</v>
      </c>
      <c r="J72" s="183" t="s">
        <v>67</v>
      </c>
      <c r="K72" s="183">
        <f t="shared" ref="K72" si="26">$P$35</f>
        <v>0</v>
      </c>
      <c r="L72" s="218">
        <f>4/4500</f>
        <v>8.8888888888888893E-4</v>
      </c>
      <c r="M72" s="186">
        <f t="shared" si="16"/>
        <v>0</v>
      </c>
      <c r="N72" s="186"/>
      <c r="O72" s="184">
        <f t="shared" si="17"/>
        <v>0</v>
      </c>
      <c r="P72" s="226"/>
    </row>
    <row r="73" spans="1:16" s="15" customFormat="1" ht="57.75" hidden="1" customHeight="1">
      <c r="A73" s="185">
        <v>3</v>
      </c>
      <c r="B73" s="320" t="s">
        <v>123</v>
      </c>
      <c r="C73" s="304"/>
      <c r="D73" s="304"/>
      <c r="E73" s="304"/>
      <c r="F73" s="307" t="s">
        <v>124</v>
      </c>
      <c r="G73" s="311" t="s">
        <v>125</v>
      </c>
      <c r="H73" s="315" t="str">
        <f t="shared" ref="H73" si="27">$D$18</f>
        <v>BLACK</v>
      </c>
      <c r="I73" s="316" t="str">
        <f t="shared" si="15"/>
        <v>BLACK</v>
      </c>
      <c r="J73" s="183" t="s">
        <v>69</v>
      </c>
      <c r="K73" s="183">
        <f t="shared" ref="K73" si="28">$P$20</f>
        <v>0</v>
      </c>
      <c r="L73" s="183">
        <v>1</v>
      </c>
      <c r="M73" s="183">
        <f t="shared" ref="M73:M84" si="29">L73*K73</f>
        <v>0</v>
      </c>
      <c r="N73" s="186"/>
      <c r="O73" s="184">
        <f t="shared" si="17"/>
        <v>0</v>
      </c>
      <c r="P73" s="226"/>
    </row>
    <row r="74" spans="1:16" s="15" customFormat="1" ht="84" customHeight="1">
      <c r="A74" s="185">
        <v>3</v>
      </c>
      <c r="B74" s="320" t="s">
        <v>123</v>
      </c>
      <c r="C74" s="304"/>
      <c r="D74" s="304"/>
      <c r="E74" s="304"/>
      <c r="F74" s="308"/>
      <c r="G74" s="312"/>
      <c r="H74" s="317" t="str">
        <f t="shared" ref="H74" si="30">$D$23</f>
        <v>GREY HEATHER</v>
      </c>
      <c r="I74" s="317" t="str">
        <f t="shared" si="15"/>
        <v>BLACK</v>
      </c>
      <c r="J74" s="183" t="s">
        <v>69</v>
      </c>
      <c r="K74" s="183">
        <f t="shared" ref="K74" si="31">$P$25</f>
        <v>769</v>
      </c>
      <c r="L74" s="183">
        <v>1</v>
      </c>
      <c r="M74" s="183">
        <f t="shared" si="29"/>
        <v>769</v>
      </c>
      <c r="N74" s="186"/>
      <c r="O74" s="184">
        <f t="shared" si="17"/>
        <v>769</v>
      </c>
      <c r="P74" s="226"/>
    </row>
    <row r="75" spans="1:16" s="15" customFormat="1" ht="57.75" hidden="1" customHeight="1">
      <c r="A75" s="185">
        <v>3</v>
      </c>
      <c r="B75" s="320" t="s">
        <v>123</v>
      </c>
      <c r="C75" s="304"/>
      <c r="D75" s="304"/>
      <c r="E75" s="304"/>
      <c r="F75" s="309"/>
      <c r="G75" s="313"/>
      <c r="H75" s="318" t="str">
        <f t="shared" ref="H75" si="32">$D$28</f>
        <v>WASHED BURGUNDY</v>
      </c>
      <c r="I75" s="319" t="str">
        <f t="shared" si="15"/>
        <v>BLACK</v>
      </c>
      <c r="J75" s="183" t="s">
        <v>69</v>
      </c>
      <c r="K75" s="183">
        <f t="shared" ref="K75" si="33">$P$30</f>
        <v>0</v>
      </c>
      <c r="L75" s="183">
        <v>1</v>
      </c>
      <c r="M75" s="183">
        <f t="shared" si="29"/>
        <v>0</v>
      </c>
      <c r="N75" s="186"/>
      <c r="O75" s="184">
        <f t="shared" si="17"/>
        <v>0</v>
      </c>
      <c r="P75" s="226"/>
    </row>
    <row r="76" spans="1:16" s="15" customFormat="1" ht="57.75" hidden="1" customHeight="1">
      <c r="A76" s="185">
        <v>3</v>
      </c>
      <c r="B76" s="320" t="s">
        <v>123</v>
      </c>
      <c r="C76" s="304"/>
      <c r="D76" s="304"/>
      <c r="E76" s="304"/>
      <c r="F76" s="310"/>
      <c r="G76" s="314"/>
      <c r="H76" s="305" t="str">
        <f t="shared" ref="H76" si="34">$D$33</f>
        <v>LIME</v>
      </c>
      <c r="I76" s="306" t="str">
        <f t="shared" si="15"/>
        <v>BLACK</v>
      </c>
      <c r="J76" s="183" t="s">
        <v>69</v>
      </c>
      <c r="K76" s="183">
        <f t="shared" ref="K76" si="35">$P$35</f>
        <v>0</v>
      </c>
      <c r="L76" s="183">
        <v>1</v>
      </c>
      <c r="M76" s="183">
        <f t="shared" si="29"/>
        <v>0</v>
      </c>
      <c r="N76" s="186"/>
      <c r="O76" s="184">
        <f t="shared" si="17"/>
        <v>0</v>
      </c>
      <c r="P76" s="226"/>
    </row>
    <row r="77" spans="1:16" s="15" customFormat="1" ht="57.75" hidden="1" customHeight="1">
      <c r="A77" s="185">
        <v>4</v>
      </c>
      <c r="B77" s="320" t="s">
        <v>126</v>
      </c>
      <c r="C77" s="304"/>
      <c r="D77" s="304"/>
      <c r="E77" s="304"/>
      <c r="F77" s="307" t="s">
        <v>124</v>
      </c>
      <c r="G77" s="311" t="s">
        <v>127</v>
      </c>
      <c r="H77" s="315" t="str">
        <f t="shared" ref="H77" si="36">$D$18</f>
        <v>BLACK</v>
      </c>
      <c r="I77" s="316" t="str">
        <f t="shared" si="15"/>
        <v>BLACK</v>
      </c>
      <c r="J77" s="183" t="s">
        <v>69</v>
      </c>
      <c r="K77" s="183">
        <f t="shared" ref="K77" si="37">$P$20</f>
        <v>0</v>
      </c>
      <c r="L77" s="183">
        <v>1</v>
      </c>
      <c r="M77" s="183">
        <f t="shared" si="29"/>
        <v>0</v>
      </c>
      <c r="N77" s="186"/>
      <c r="O77" s="184">
        <f t="shared" si="17"/>
        <v>0</v>
      </c>
      <c r="P77" s="226"/>
    </row>
    <row r="78" spans="1:16" s="15" customFormat="1" ht="84" customHeight="1">
      <c r="A78" s="185">
        <v>4</v>
      </c>
      <c r="B78" s="320" t="s">
        <v>126</v>
      </c>
      <c r="C78" s="304"/>
      <c r="D78" s="304"/>
      <c r="E78" s="304"/>
      <c r="F78" s="308"/>
      <c r="G78" s="312"/>
      <c r="H78" s="317" t="str">
        <f t="shared" ref="H78" si="38">$D$23</f>
        <v>GREY HEATHER</v>
      </c>
      <c r="I78" s="317" t="str">
        <f t="shared" si="15"/>
        <v>BLACK</v>
      </c>
      <c r="J78" s="183" t="s">
        <v>69</v>
      </c>
      <c r="K78" s="183">
        <f t="shared" ref="K78" si="39">$P$25</f>
        <v>769</v>
      </c>
      <c r="L78" s="183">
        <v>1</v>
      </c>
      <c r="M78" s="183">
        <f t="shared" si="29"/>
        <v>769</v>
      </c>
      <c r="N78" s="186"/>
      <c r="O78" s="184">
        <f t="shared" si="17"/>
        <v>769</v>
      </c>
      <c r="P78" s="226"/>
    </row>
    <row r="79" spans="1:16" s="15" customFormat="1" ht="57.75" hidden="1" customHeight="1">
      <c r="A79" s="185">
        <v>4</v>
      </c>
      <c r="B79" s="320" t="s">
        <v>126</v>
      </c>
      <c r="C79" s="304"/>
      <c r="D79" s="304"/>
      <c r="E79" s="304"/>
      <c r="F79" s="309"/>
      <c r="G79" s="313"/>
      <c r="H79" s="318" t="str">
        <f t="shared" ref="H79" si="40">$D$28</f>
        <v>WASHED BURGUNDY</v>
      </c>
      <c r="I79" s="319" t="str">
        <f t="shared" si="15"/>
        <v>BLACK</v>
      </c>
      <c r="J79" s="183" t="s">
        <v>69</v>
      </c>
      <c r="K79" s="183">
        <f t="shared" ref="K79" si="41">$P$30</f>
        <v>0</v>
      </c>
      <c r="L79" s="183">
        <v>1</v>
      </c>
      <c r="M79" s="183">
        <f t="shared" si="29"/>
        <v>0</v>
      </c>
      <c r="N79" s="186"/>
      <c r="O79" s="184">
        <f t="shared" si="17"/>
        <v>0</v>
      </c>
      <c r="P79" s="226"/>
    </row>
    <row r="80" spans="1:16" s="15" customFormat="1" ht="57.75" hidden="1" customHeight="1">
      <c r="A80" s="185">
        <v>4</v>
      </c>
      <c r="B80" s="320" t="s">
        <v>126</v>
      </c>
      <c r="C80" s="304"/>
      <c r="D80" s="304"/>
      <c r="E80" s="304"/>
      <c r="F80" s="310"/>
      <c r="G80" s="314"/>
      <c r="H80" s="305" t="str">
        <f t="shared" ref="H80" si="42">$D$33</f>
        <v>LIME</v>
      </c>
      <c r="I80" s="306" t="str">
        <f t="shared" si="15"/>
        <v>BLACK</v>
      </c>
      <c r="J80" s="183" t="s">
        <v>69</v>
      </c>
      <c r="K80" s="183">
        <f t="shared" ref="K80" si="43">$P$35</f>
        <v>0</v>
      </c>
      <c r="L80" s="183">
        <v>1</v>
      </c>
      <c r="M80" s="183">
        <f t="shared" si="29"/>
        <v>0</v>
      </c>
      <c r="N80" s="186"/>
      <c r="O80" s="184">
        <f t="shared" si="17"/>
        <v>0</v>
      </c>
      <c r="P80" s="226"/>
    </row>
    <row r="81" spans="1:16" s="15" customFormat="1" ht="57.75" hidden="1" customHeight="1">
      <c r="A81" s="185">
        <v>5</v>
      </c>
      <c r="B81" s="320" t="s">
        <v>128</v>
      </c>
      <c r="C81" s="304"/>
      <c r="D81" s="304"/>
      <c r="E81" s="304"/>
      <c r="F81" s="307" t="s">
        <v>72</v>
      </c>
      <c r="G81" s="311"/>
      <c r="H81" s="315" t="str">
        <f t="shared" ref="H81" si="44">$D$18</f>
        <v>BLACK</v>
      </c>
      <c r="I81" s="316" t="str">
        <f t="shared" si="15"/>
        <v>BLACK</v>
      </c>
      <c r="J81" s="183" t="s">
        <v>69</v>
      </c>
      <c r="K81" s="183">
        <f t="shared" ref="K81" si="45">$P$20</f>
        <v>0</v>
      </c>
      <c r="L81" s="183">
        <v>1</v>
      </c>
      <c r="M81" s="183">
        <f t="shared" si="29"/>
        <v>0</v>
      </c>
      <c r="N81" s="186"/>
      <c r="O81" s="184">
        <f t="shared" si="17"/>
        <v>0</v>
      </c>
      <c r="P81" s="226"/>
    </row>
    <row r="82" spans="1:16" s="15" customFormat="1" ht="84" customHeight="1">
      <c r="A82" s="185">
        <v>5</v>
      </c>
      <c r="B82" s="320" t="s">
        <v>128</v>
      </c>
      <c r="C82" s="304"/>
      <c r="D82" s="304"/>
      <c r="E82" s="304"/>
      <c r="F82" s="308"/>
      <c r="G82" s="312"/>
      <c r="H82" s="317" t="str">
        <f t="shared" ref="H82" si="46">$D$23</f>
        <v>GREY HEATHER</v>
      </c>
      <c r="I82" s="317" t="str">
        <f t="shared" si="15"/>
        <v>BLACK</v>
      </c>
      <c r="J82" s="183" t="s">
        <v>69</v>
      </c>
      <c r="K82" s="183">
        <f t="shared" ref="K82" si="47">$P$25</f>
        <v>769</v>
      </c>
      <c r="L82" s="183">
        <v>1</v>
      </c>
      <c r="M82" s="183">
        <f t="shared" si="29"/>
        <v>769</v>
      </c>
      <c r="N82" s="186"/>
      <c r="O82" s="184">
        <f t="shared" si="17"/>
        <v>769</v>
      </c>
      <c r="P82" s="226" t="s">
        <v>129</v>
      </c>
    </row>
    <row r="83" spans="1:16" s="15" customFormat="1" ht="57.75" hidden="1" customHeight="1">
      <c r="A83" s="185">
        <v>5</v>
      </c>
      <c r="B83" s="320" t="s">
        <v>128</v>
      </c>
      <c r="C83" s="304"/>
      <c r="D83" s="304"/>
      <c r="E83" s="304"/>
      <c r="F83" s="309"/>
      <c r="G83" s="313"/>
      <c r="H83" s="318" t="str">
        <f t="shared" ref="H83" si="48">$D$28</f>
        <v>WASHED BURGUNDY</v>
      </c>
      <c r="I83" s="319" t="str">
        <f t="shared" si="15"/>
        <v>BLACK</v>
      </c>
      <c r="J83" s="183" t="s">
        <v>69</v>
      </c>
      <c r="K83" s="183">
        <f t="shared" ref="K83" si="49">$P$30</f>
        <v>0</v>
      </c>
      <c r="L83" s="183">
        <v>1</v>
      </c>
      <c r="M83" s="183">
        <f t="shared" si="29"/>
        <v>0</v>
      </c>
      <c r="N83" s="186"/>
      <c r="O83" s="184">
        <f t="shared" si="17"/>
        <v>0</v>
      </c>
      <c r="P83" s="226"/>
    </row>
    <row r="84" spans="1:16" s="15" customFormat="1" ht="57.75" hidden="1" customHeight="1">
      <c r="A84" s="185">
        <v>5</v>
      </c>
      <c r="B84" s="320" t="s">
        <v>128</v>
      </c>
      <c r="C84" s="304"/>
      <c r="D84" s="304"/>
      <c r="E84" s="304"/>
      <c r="F84" s="310"/>
      <c r="G84" s="314"/>
      <c r="H84" s="305" t="str">
        <f t="shared" ref="H84" si="50">$D$33</f>
        <v>LIME</v>
      </c>
      <c r="I84" s="306" t="str">
        <f t="shared" si="15"/>
        <v>BLACK</v>
      </c>
      <c r="J84" s="183" t="s">
        <v>69</v>
      </c>
      <c r="K84" s="183">
        <f t="shared" ref="K84" si="51">$P$35</f>
        <v>0</v>
      </c>
      <c r="L84" s="183">
        <v>1</v>
      </c>
      <c r="M84" s="183">
        <f t="shared" si="29"/>
        <v>0</v>
      </c>
      <c r="N84" s="186"/>
      <c r="O84" s="184">
        <f t="shared" si="17"/>
        <v>0</v>
      </c>
      <c r="P84" s="226"/>
    </row>
    <row r="85" spans="1:16" s="15" customFormat="1" ht="57.75" hidden="1" customHeight="1">
      <c r="A85" s="185">
        <v>6</v>
      </c>
      <c r="B85" s="304" t="s">
        <v>130</v>
      </c>
      <c r="C85" s="304"/>
      <c r="D85" s="304"/>
      <c r="E85" s="304"/>
      <c r="F85" s="307" t="s">
        <v>131</v>
      </c>
      <c r="G85" s="311" t="s">
        <v>132</v>
      </c>
      <c r="H85" s="315" t="str">
        <f t="shared" ref="H85" si="52">$D$18</f>
        <v>BLACK</v>
      </c>
      <c r="I85" s="316" t="str">
        <f t="shared" si="15"/>
        <v>BLACK</v>
      </c>
      <c r="J85" s="183" t="s">
        <v>69</v>
      </c>
      <c r="K85" s="183">
        <f t="shared" ref="K85" si="53">$P$20</f>
        <v>0</v>
      </c>
      <c r="L85" s="183">
        <v>1</v>
      </c>
      <c r="M85" s="186">
        <f t="shared" ref="M85:M88" si="54">K85*L85</f>
        <v>0</v>
      </c>
      <c r="N85" s="186"/>
      <c r="O85" s="184">
        <f t="shared" si="17"/>
        <v>0</v>
      </c>
      <c r="P85" s="226"/>
    </row>
    <row r="86" spans="1:16" s="15" customFormat="1" ht="95.25" customHeight="1">
      <c r="A86" s="185">
        <v>6</v>
      </c>
      <c r="B86" s="304" t="s">
        <v>130</v>
      </c>
      <c r="C86" s="304"/>
      <c r="D86" s="304"/>
      <c r="E86" s="304"/>
      <c r="F86" s="308"/>
      <c r="G86" s="312"/>
      <c r="H86" s="317" t="str">
        <f t="shared" ref="H86" si="55">$D$23</f>
        <v>GREY HEATHER</v>
      </c>
      <c r="I86" s="317" t="str">
        <f t="shared" si="15"/>
        <v>BLACK</v>
      </c>
      <c r="J86" s="183" t="s">
        <v>69</v>
      </c>
      <c r="K86" s="183">
        <f t="shared" ref="K86" si="56">$P$25</f>
        <v>769</v>
      </c>
      <c r="L86" s="183">
        <v>1</v>
      </c>
      <c r="M86" s="186">
        <f t="shared" si="54"/>
        <v>769</v>
      </c>
      <c r="N86" s="186"/>
      <c r="O86" s="184">
        <f t="shared" si="17"/>
        <v>769</v>
      </c>
      <c r="P86" s="226"/>
    </row>
    <row r="87" spans="1:16" s="15" customFormat="1" ht="33" hidden="1">
      <c r="A87" s="185">
        <v>6</v>
      </c>
      <c r="B87" s="304" t="s">
        <v>130</v>
      </c>
      <c r="C87" s="304"/>
      <c r="D87" s="304"/>
      <c r="E87" s="304"/>
      <c r="F87" s="309"/>
      <c r="G87" s="313"/>
      <c r="H87" s="318" t="str">
        <f t="shared" ref="H87" si="57">$D$28</f>
        <v>WASHED BURGUNDY</v>
      </c>
      <c r="I87" s="319" t="str">
        <f t="shared" si="15"/>
        <v>BLACK</v>
      </c>
      <c r="J87" s="183" t="s">
        <v>69</v>
      </c>
      <c r="K87" s="183">
        <f t="shared" ref="K87" si="58">$P$30</f>
        <v>0</v>
      </c>
      <c r="L87" s="183">
        <v>1</v>
      </c>
      <c r="M87" s="186">
        <f t="shared" si="54"/>
        <v>0</v>
      </c>
      <c r="N87" s="186"/>
      <c r="O87" s="184">
        <f t="shared" si="17"/>
        <v>0</v>
      </c>
      <c r="P87" s="226"/>
    </row>
    <row r="88" spans="1:16" s="15" customFormat="1" ht="33" hidden="1">
      <c r="A88" s="185">
        <v>6</v>
      </c>
      <c r="B88" s="304" t="s">
        <v>130</v>
      </c>
      <c r="C88" s="304"/>
      <c r="D88" s="304"/>
      <c r="E88" s="304"/>
      <c r="F88" s="310"/>
      <c r="G88" s="314"/>
      <c r="H88" s="305" t="str">
        <f t="shared" ref="H88" si="59">$D$33</f>
        <v>LIME</v>
      </c>
      <c r="I88" s="306" t="str">
        <f t="shared" si="15"/>
        <v>BLACK</v>
      </c>
      <c r="J88" s="183" t="s">
        <v>69</v>
      </c>
      <c r="K88" s="183">
        <f t="shared" ref="K88" si="60">$P$35</f>
        <v>0</v>
      </c>
      <c r="L88" s="183">
        <v>1</v>
      </c>
      <c r="M88" s="186">
        <f t="shared" si="54"/>
        <v>0</v>
      </c>
      <c r="N88" s="186"/>
      <c r="O88" s="184">
        <f t="shared" si="17"/>
        <v>0</v>
      </c>
      <c r="P88" s="226"/>
    </row>
    <row r="89" spans="1:16" s="26" customFormat="1" ht="33.75" thickBot="1">
      <c r="B89" s="91" t="s">
        <v>70</v>
      </c>
      <c r="C89" s="27"/>
      <c r="D89" s="27"/>
      <c r="E89" s="27"/>
      <c r="F89" s="30"/>
      <c r="G89" s="31"/>
      <c r="H89" s="30"/>
      <c r="I89" s="30"/>
      <c r="J89" s="30"/>
      <c r="K89" s="30"/>
      <c r="L89" s="30"/>
      <c r="M89" s="30"/>
      <c r="N89" s="30"/>
      <c r="O89" s="30"/>
      <c r="P89" s="32"/>
    </row>
    <row r="90" spans="1:16" s="40" customFormat="1" ht="96">
      <c r="A90" s="299" t="s">
        <v>56</v>
      </c>
      <c r="B90" s="300"/>
      <c r="C90" s="300"/>
      <c r="D90" s="300"/>
      <c r="E90" s="301"/>
      <c r="F90" s="84" t="s">
        <v>57</v>
      </c>
      <c r="G90" s="84" t="s">
        <v>58</v>
      </c>
      <c r="H90" s="302" t="s">
        <v>59</v>
      </c>
      <c r="I90" s="303"/>
      <c r="J90" s="85" t="s">
        <v>44</v>
      </c>
      <c r="K90" s="84" t="s">
        <v>60</v>
      </c>
      <c r="L90" s="84" t="s">
        <v>61</v>
      </c>
      <c r="M90" s="86" t="s">
        <v>62</v>
      </c>
      <c r="N90" s="86" t="s">
        <v>63</v>
      </c>
      <c r="O90" s="86" t="s">
        <v>64</v>
      </c>
      <c r="P90" s="86" t="s">
        <v>65</v>
      </c>
    </row>
    <row r="91" spans="1:16" s="34" customFormat="1" ht="33" hidden="1">
      <c r="A91" s="185">
        <v>1</v>
      </c>
      <c r="B91" s="320" t="s">
        <v>71</v>
      </c>
      <c r="C91" s="304"/>
      <c r="D91" s="304"/>
      <c r="E91" s="304"/>
      <c r="F91" s="307" t="s">
        <v>72</v>
      </c>
      <c r="G91" s="311" t="s">
        <v>73</v>
      </c>
      <c r="H91" s="305" t="str">
        <f t="shared" ref="H91" si="61">$D$18</f>
        <v>BLACK</v>
      </c>
      <c r="I91" s="306" t="str">
        <f t="shared" ref="I91:I126" si="62">$E$47</f>
        <v>BLACK</v>
      </c>
      <c r="J91" s="183" t="s">
        <v>133</v>
      </c>
      <c r="K91" s="183">
        <f t="shared" ref="K91:K123" si="63">$P$20</f>
        <v>0</v>
      </c>
      <c r="L91" s="183">
        <v>2</v>
      </c>
      <c r="M91" s="183">
        <f t="shared" ref="M91:M118" si="64">K91*L91</f>
        <v>0</v>
      </c>
      <c r="N91" s="186"/>
      <c r="O91" s="184">
        <f t="shared" ref="O91:O131" si="65">ROUNDUP(N91+M91,0)</f>
        <v>0</v>
      </c>
      <c r="P91" s="207"/>
    </row>
    <row r="92" spans="1:16" s="34" customFormat="1" ht="98.25" customHeight="1">
      <c r="A92" s="185">
        <v>1</v>
      </c>
      <c r="B92" s="320" t="s">
        <v>71</v>
      </c>
      <c r="C92" s="304"/>
      <c r="D92" s="304"/>
      <c r="E92" s="304"/>
      <c r="F92" s="309"/>
      <c r="G92" s="313"/>
      <c r="H92" s="305" t="str">
        <f t="shared" ref="H92" si="66">$D$23</f>
        <v>GREY HEATHER</v>
      </c>
      <c r="I92" s="306" t="str">
        <f t="shared" si="62"/>
        <v>BLACK</v>
      </c>
      <c r="J92" s="183" t="s">
        <v>133</v>
      </c>
      <c r="K92" s="183">
        <f t="shared" ref="K92:K124" si="67">$P$25</f>
        <v>769</v>
      </c>
      <c r="L92" s="183">
        <v>2</v>
      </c>
      <c r="M92" s="183">
        <f t="shared" si="64"/>
        <v>1538</v>
      </c>
      <c r="N92" s="186"/>
      <c r="O92" s="184">
        <f t="shared" si="65"/>
        <v>1538</v>
      </c>
      <c r="P92" s="207" t="s">
        <v>134</v>
      </c>
    </row>
    <row r="93" spans="1:16" s="34" customFormat="1" ht="33" hidden="1">
      <c r="A93" s="185">
        <v>1</v>
      </c>
      <c r="B93" s="320" t="s">
        <v>71</v>
      </c>
      <c r="C93" s="304"/>
      <c r="D93" s="304"/>
      <c r="E93" s="304"/>
      <c r="F93" s="309"/>
      <c r="G93" s="313"/>
      <c r="H93" s="305" t="str">
        <f t="shared" ref="H93" si="68">$D$28</f>
        <v>WASHED BURGUNDY</v>
      </c>
      <c r="I93" s="306" t="str">
        <f t="shared" si="62"/>
        <v>BLACK</v>
      </c>
      <c r="J93" s="183" t="s">
        <v>133</v>
      </c>
      <c r="K93" s="183">
        <f t="shared" ref="K93" si="69">$P$30</f>
        <v>0</v>
      </c>
      <c r="L93" s="183">
        <v>2</v>
      </c>
      <c r="M93" s="183">
        <f t="shared" si="64"/>
        <v>0</v>
      </c>
      <c r="N93" s="186"/>
      <c r="O93" s="184">
        <f t="shared" si="65"/>
        <v>0</v>
      </c>
      <c r="P93" s="207"/>
    </row>
    <row r="94" spans="1:16" s="34" customFormat="1" ht="33" hidden="1">
      <c r="A94" s="185">
        <v>1</v>
      </c>
      <c r="B94" s="320" t="s">
        <v>71</v>
      </c>
      <c r="C94" s="304"/>
      <c r="D94" s="304"/>
      <c r="E94" s="304"/>
      <c r="F94" s="310"/>
      <c r="G94" s="314"/>
      <c r="H94" s="305" t="str">
        <f t="shared" ref="H94" si="70">$D$33</f>
        <v>LIME</v>
      </c>
      <c r="I94" s="306" t="str">
        <f t="shared" si="62"/>
        <v>BLACK</v>
      </c>
      <c r="J94" s="183" t="s">
        <v>133</v>
      </c>
      <c r="K94" s="183">
        <f t="shared" ref="K94" si="71">$P$35</f>
        <v>0</v>
      </c>
      <c r="L94" s="183">
        <v>2</v>
      </c>
      <c r="M94" s="183">
        <f t="shared" si="64"/>
        <v>0</v>
      </c>
      <c r="N94" s="186"/>
      <c r="O94" s="184">
        <f t="shared" si="65"/>
        <v>0</v>
      </c>
      <c r="P94" s="207"/>
    </row>
    <row r="95" spans="1:16" s="34" customFormat="1" ht="33" hidden="1">
      <c r="A95" s="185">
        <v>2</v>
      </c>
      <c r="B95" s="321" t="s">
        <v>74</v>
      </c>
      <c r="C95" s="322"/>
      <c r="D95" s="322"/>
      <c r="E95" s="323"/>
      <c r="F95" s="307" t="s">
        <v>72</v>
      </c>
      <c r="G95" s="311" t="s">
        <v>73</v>
      </c>
      <c r="H95" s="305" t="str">
        <f t="shared" ref="H95:H123" si="72">$D$18</f>
        <v>BLACK</v>
      </c>
      <c r="I95" s="306" t="str">
        <f t="shared" si="62"/>
        <v>BLACK</v>
      </c>
      <c r="J95" s="183" t="s">
        <v>133</v>
      </c>
      <c r="K95" s="183">
        <f t="shared" si="63"/>
        <v>0</v>
      </c>
      <c r="L95" s="187">
        <f>L107*2</f>
        <v>0.08</v>
      </c>
      <c r="M95" s="183">
        <f t="shared" si="64"/>
        <v>0</v>
      </c>
      <c r="N95" s="186"/>
      <c r="O95" s="184">
        <f t="shared" si="65"/>
        <v>0</v>
      </c>
      <c r="P95" s="207"/>
    </row>
    <row r="96" spans="1:16" s="34" customFormat="1" ht="98.25" customHeight="1">
      <c r="A96" s="185">
        <v>2</v>
      </c>
      <c r="B96" s="321" t="s">
        <v>74</v>
      </c>
      <c r="C96" s="322"/>
      <c r="D96" s="322"/>
      <c r="E96" s="323"/>
      <c r="F96" s="309"/>
      <c r="G96" s="313"/>
      <c r="H96" s="305" t="str">
        <f t="shared" ref="H96:H124" si="73">$D$23</f>
        <v>GREY HEATHER</v>
      </c>
      <c r="I96" s="306" t="str">
        <f t="shared" si="62"/>
        <v>BLACK</v>
      </c>
      <c r="J96" s="183" t="s">
        <v>133</v>
      </c>
      <c r="K96" s="183">
        <f t="shared" si="67"/>
        <v>769</v>
      </c>
      <c r="L96" s="187">
        <f>L108*2</f>
        <v>0.08</v>
      </c>
      <c r="M96" s="183">
        <f t="shared" si="64"/>
        <v>61.52</v>
      </c>
      <c r="N96" s="186"/>
      <c r="O96" s="184">
        <f t="shared" si="65"/>
        <v>62</v>
      </c>
      <c r="P96" s="207" t="s">
        <v>134</v>
      </c>
    </row>
    <row r="97" spans="1:16" s="34" customFormat="1" ht="33" hidden="1">
      <c r="A97" s="185">
        <v>2</v>
      </c>
      <c r="B97" s="321" t="s">
        <v>74</v>
      </c>
      <c r="C97" s="322"/>
      <c r="D97" s="322"/>
      <c r="E97" s="323"/>
      <c r="F97" s="309"/>
      <c r="G97" s="313"/>
      <c r="H97" s="305" t="str">
        <f t="shared" ref="H97:H121" si="74">$D$28</f>
        <v>WASHED BURGUNDY</v>
      </c>
      <c r="I97" s="306" t="str">
        <f t="shared" si="62"/>
        <v>BLACK</v>
      </c>
      <c r="J97" s="183" t="s">
        <v>133</v>
      </c>
      <c r="K97" s="183">
        <f t="shared" ref="K97:K125" si="75">$P$30</f>
        <v>0</v>
      </c>
      <c r="L97" s="187">
        <f>L109*2</f>
        <v>0.08</v>
      </c>
      <c r="M97" s="183">
        <f t="shared" si="64"/>
        <v>0</v>
      </c>
      <c r="N97" s="186"/>
      <c r="O97" s="184">
        <f t="shared" si="65"/>
        <v>0</v>
      </c>
      <c r="P97" s="207"/>
    </row>
    <row r="98" spans="1:16" s="34" customFormat="1" ht="33" hidden="1">
      <c r="A98" s="185">
        <v>2</v>
      </c>
      <c r="B98" s="321" t="s">
        <v>74</v>
      </c>
      <c r="C98" s="322"/>
      <c r="D98" s="322"/>
      <c r="E98" s="323"/>
      <c r="F98" s="310"/>
      <c r="G98" s="314"/>
      <c r="H98" s="305" t="str">
        <f t="shared" ref="H98:H122" si="76">$D$33</f>
        <v>LIME</v>
      </c>
      <c r="I98" s="306" t="str">
        <f t="shared" si="62"/>
        <v>BLACK</v>
      </c>
      <c r="J98" s="183" t="s">
        <v>133</v>
      </c>
      <c r="K98" s="183">
        <f t="shared" ref="K98:K126" si="77">$P$35</f>
        <v>0</v>
      </c>
      <c r="L98" s="187">
        <f>L110*2</f>
        <v>0.08</v>
      </c>
      <c r="M98" s="183">
        <f t="shared" si="64"/>
        <v>0</v>
      </c>
      <c r="N98" s="186"/>
      <c r="O98" s="184">
        <f t="shared" si="65"/>
        <v>0</v>
      </c>
      <c r="P98" s="207"/>
    </row>
    <row r="99" spans="1:16" s="34" customFormat="1" ht="33" hidden="1">
      <c r="A99" s="185">
        <v>3</v>
      </c>
      <c r="B99" s="321" t="s">
        <v>75</v>
      </c>
      <c r="C99" s="322"/>
      <c r="D99" s="322"/>
      <c r="E99" s="323"/>
      <c r="F99" s="307" t="s">
        <v>76</v>
      </c>
      <c r="G99" s="311" t="s">
        <v>77</v>
      </c>
      <c r="H99" s="305" t="str">
        <f t="shared" si="72"/>
        <v>BLACK</v>
      </c>
      <c r="I99" s="306" t="str">
        <f t="shared" si="62"/>
        <v>BLACK</v>
      </c>
      <c r="J99" s="183" t="s">
        <v>133</v>
      </c>
      <c r="K99" s="183">
        <f t="shared" si="63"/>
        <v>0</v>
      </c>
      <c r="L99" s="183">
        <v>1</v>
      </c>
      <c r="M99" s="183">
        <f t="shared" si="64"/>
        <v>0</v>
      </c>
      <c r="N99" s="186"/>
      <c r="O99" s="184">
        <f t="shared" si="65"/>
        <v>0</v>
      </c>
      <c r="P99" s="207"/>
    </row>
    <row r="100" spans="1:16" s="34" customFormat="1" ht="98.25" customHeight="1">
      <c r="A100" s="185">
        <v>3</v>
      </c>
      <c r="B100" s="321" t="s">
        <v>75</v>
      </c>
      <c r="C100" s="322"/>
      <c r="D100" s="322"/>
      <c r="E100" s="323"/>
      <c r="F100" s="309"/>
      <c r="G100" s="313"/>
      <c r="H100" s="305" t="str">
        <f t="shared" si="73"/>
        <v>GREY HEATHER</v>
      </c>
      <c r="I100" s="306" t="str">
        <f t="shared" si="62"/>
        <v>BLACK</v>
      </c>
      <c r="J100" s="183" t="s">
        <v>133</v>
      </c>
      <c r="K100" s="183">
        <f t="shared" si="67"/>
        <v>769</v>
      </c>
      <c r="L100" s="183">
        <v>1</v>
      </c>
      <c r="M100" s="183">
        <f t="shared" si="64"/>
        <v>769</v>
      </c>
      <c r="N100" s="186"/>
      <c r="O100" s="184">
        <f t="shared" si="65"/>
        <v>769</v>
      </c>
      <c r="P100" s="207"/>
    </row>
    <row r="101" spans="1:16" s="34" customFormat="1" ht="33" hidden="1">
      <c r="A101" s="185">
        <v>3</v>
      </c>
      <c r="B101" s="321" t="s">
        <v>75</v>
      </c>
      <c r="C101" s="322"/>
      <c r="D101" s="322"/>
      <c r="E101" s="323"/>
      <c r="F101" s="309"/>
      <c r="G101" s="313"/>
      <c r="H101" s="305" t="str">
        <f t="shared" si="74"/>
        <v>WASHED BURGUNDY</v>
      </c>
      <c r="I101" s="306" t="str">
        <f t="shared" si="62"/>
        <v>BLACK</v>
      </c>
      <c r="J101" s="183" t="s">
        <v>133</v>
      </c>
      <c r="K101" s="183">
        <f t="shared" si="75"/>
        <v>0</v>
      </c>
      <c r="L101" s="183">
        <v>1</v>
      </c>
      <c r="M101" s="183">
        <f t="shared" si="64"/>
        <v>0</v>
      </c>
      <c r="N101" s="186"/>
      <c r="O101" s="184">
        <f t="shared" si="65"/>
        <v>0</v>
      </c>
      <c r="P101" s="207"/>
    </row>
    <row r="102" spans="1:16" s="34" customFormat="1" ht="33" hidden="1">
      <c r="A102" s="185">
        <v>3</v>
      </c>
      <c r="B102" s="321" t="s">
        <v>75</v>
      </c>
      <c r="C102" s="322"/>
      <c r="D102" s="322"/>
      <c r="E102" s="323"/>
      <c r="F102" s="310"/>
      <c r="G102" s="314"/>
      <c r="H102" s="305" t="str">
        <f t="shared" si="76"/>
        <v>LIME</v>
      </c>
      <c r="I102" s="306" t="str">
        <f t="shared" si="62"/>
        <v>BLACK</v>
      </c>
      <c r="J102" s="183" t="s">
        <v>133</v>
      </c>
      <c r="K102" s="183">
        <f t="shared" si="77"/>
        <v>0</v>
      </c>
      <c r="L102" s="183">
        <v>1</v>
      </c>
      <c r="M102" s="183">
        <f t="shared" si="64"/>
        <v>0</v>
      </c>
      <c r="N102" s="186"/>
      <c r="O102" s="184">
        <f t="shared" si="65"/>
        <v>0</v>
      </c>
      <c r="P102" s="207"/>
    </row>
    <row r="103" spans="1:16" s="34" customFormat="1" ht="33" hidden="1">
      <c r="A103" s="185">
        <v>4</v>
      </c>
      <c r="B103" s="321" t="s">
        <v>78</v>
      </c>
      <c r="C103" s="322"/>
      <c r="D103" s="322"/>
      <c r="E103" s="323"/>
      <c r="F103" s="181" t="s">
        <v>79</v>
      </c>
      <c r="G103" s="181"/>
      <c r="H103" s="305" t="str">
        <f t="shared" si="72"/>
        <v>BLACK</v>
      </c>
      <c r="I103" s="306" t="str">
        <f t="shared" si="62"/>
        <v>BLACK</v>
      </c>
      <c r="J103" s="183" t="s">
        <v>133</v>
      </c>
      <c r="K103" s="183">
        <f t="shared" si="63"/>
        <v>0</v>
      </c>
      <c r="L103" s="183">
        <v>1</v>
      </c>
      <c r="M103" s="183">
        <f t="shared" si="64"/>
        <v>0</v>
      </c>
      <c r="N103" s="186"/>
      <c r="O103" s="184">
        <f t="shared" si="65"/>
        <v>0</v>
      </c>
      <c r="P103" s="207"/>
    </row>
    <row r="104" spans="1:16" s="34" customFormat="1" ht="63.75" customHeight="1">
      <c r="A104" s="185">
        <v>4</v>
      </c>
      <c r="B104" s="321" t="s">
        <v>78</v>
      </c>
      <c r="C104" s="322"/>
      <c r="D104" s="322"/>
      <c r="E104" s="323"/>
      <c r="F104" s="181" t="s">
        <v>79</v>
      </c>
      <c r="G104" s="181"/>
      <c r="H104" s="305" t="str">
        <f t="shared" si="73"/>
        <v>GREY HEATHER</v>
      </c>
      <c r="I104" s="306" t="str">
        <f t="shared" si="62"/>
        <v>BLACK</v>
      </c>
      <c r="J104" s="183" t="s">
        <v>133</v>
      </c>
      <c r="K104" s="183">
        <f t="shared" si="67"/>
        <v>769</v>
      </c>
      <c r="L104" s="183">
        <v>1</v>
      </c>
      <c r="M104" s="183">
        <f t="shared" si="64"/>
        <v>769</v>
      </c>
      <c r="N104" s="186"/>
      <c r="O104" s="184">
        <f t="shared" si="65"/>
        <v>769</v>
      </c>
      <c r="P104" s="207"/>
    </row>
    <row r="105" spans="1:16" s="34" customFormat="1" ht="33" hidden="1">
      <c r="A105" s="185">
        <v>4</v>
      </c>
      <c r="B105" s="321" t="s">
        <v>78</v>
      </c>
      <c r="C105" s="322"/>
      <c r="D105" s="322"/>
      <c r="E105" s="323"/>
      <c r="F105" s="181" t="s">
        <v>79</v>
      </c>
      <c r="G105" s="181"/>
      <c r="H105" s="305" t="str">
        <f t="shared" si="74"/>
        <v>WASHED BURGUNDY</v>
      </c>
      <c r="I105" s="306" t="str">
        <f t="shared" si="62"/>
        <v>BLACK</v>
      </c>
      <c r="J105" s="183" t="s">
        <v>133</v>
      </c>
      <c r="K105" s="183">
        <f t="shared" si="75"/>
        <v>0</v>
      </c>
      <c r="L105" s="183">
        <v>1</v>
      </c>
      <c r="M105" s="183">
        <f t="shared" si="64"/>
        <v>0</v>
      </c>
      <c r="N105" s="186"/>
      <c r="O105" s="184">
        <f t="shared" si="65"/>
        <v>0</v>
      </c>
      <c r="P105" s="207"/>
    </row>
    <row r="106" spans="1:16" s="34" customFormat="1" ht="33" hidden="1">
      <c r="A106" s="185">
        <v>4</v>
      </c>
      <c r="B106" s="321" t="s">
        <v>78</v>
      </c>
      <c r="C106" s="322"/>
      <c r="D106" s="322"/>
      <c r="E106" s="323"/>
      <c r="F106" s="181" t="s">
        <v>79</v>
      </c>
      <c r="G106" s="181"/>
      <c r="H106" s="305" t="str">
        <f t="shared" si="76"/>
        <v>LIME</v>
      </c>
      <c r="I106" s="306" t="str">
        <f t="shared" si="62"/>
        <v>BLACK</v>
      </c>
      <c r="J106" s="183" t="s">
        <v>133</v>
      </c>
      <c r="K106" s="183">
        <f t="shared" si="77"/>
        <v>0</v>
      </c>
      <c r="L106" s="183">
        <v>1</v>
      </c>
      <c r="M106" s="183">
        <f t="shared" si="64"/>
        <v>0</v>
      </c>
      <c r="N106" s="186"/>
      <c r="O106" s="184">
        <f t="shared" si="65"/>
        <v>0</v>
      </c>
      <c r="P106" s="207"/>
    </row>
    <row r="107" spans="1:16" s="34" customFormat="1" ht="33" hidden="1">
      <c r="A107" s="185">
        <v>5</v>
      </c>
      <c r="B107" s="320" t="s">
        <v>80</v>
      </c>
      <c r="C107" s="304"/>
      <c r="D107" s="304"/>
      <c r="E107" s="304"/>
      <c r="F107" s="181" t="s">
        <v>81</v>
      </c>
      <c r="G107" s="181"/>
      <c r="H107" s="305" t="str">
        <f t="shared" si="72"/>
        <v>BLACK</v>
      </c>
      <c r="I107" s="306" t="str">
        <f t="shared" si="62"/>
        <v>BLACK</v>
      </c>
      <c r="J107" s="183" t="s">
        <v>133</v>
      </c>
      <c r="K107" s="183">
        <f t="shared" si="63"/>
        <v>0</v>
      </c>
      <c r="L107" s="187">
        <f>1/25</f>
        <v>0.04</v>
      </c>
      <c r="M107" s="183">
        <f t="shared" si="64"/>
        <v>0</v>
      </c>
      <c r="N107" s="186"/>
      <c r="O107" s="184">
        <f t="shared" si="65"/>
        <v>0</v>
      </c>
      <c r="P107" s="207"/>
    </row>
    <row r="108" spans="1:16" s="34" customFormat="1" ht="63.75" customHeight="1">
      <c r="A108" s="185">
        <v>5</v>
      </c>
      <c r="B108" s="320" t="s">
        <v>80</v>
      </c>
      <c r="C108" s="304"/>
      <c r="D108" s="304"/>
      <c r="E108" s="304"/>
      <c r="F108" s="181" t="s">
        <v>81</v>
      </c>
      <c r="G108" s="181"/>
      <c r="H108" s="305" t="str">
        <f t="shared" si="73"/>
        <v>GREY HEATHER</v>
      </c>
      <c r="I108" s="306" t="str">
        <f t="shared" si="62"/>
        <v>BLACK</v>
      </c>
      <c r="J108" s="183" t="s">
        <v>133</v>
      </c>
      <c r="K108" s="183">
        <f t="shared" si="67"/>
        <v>769</v>
      </c>
      <c r="L108" s="187">
        <f t="shared" ref="L108:L110" si="78">1/25</f>
        <v>0.04</v>
      </c>
      <c r="M108" s="183">
        <f t="shared" si="64"/>
        <v>30.76</v>
      </c>
      <c r="N108" s="186"/>
      <c r="O108" s="184">
        <f t="shared" si="65"/>
        <v>31</v>
      </c>
      <c r="P108" s="207"/>
    </row>
    <row r="109" spans="1:16" s="34" customFormat="1" ht="33" hidden="1">
      <c r="A109" s="185">
        <v>5</v>
      </c>
      <c r="B109" s="320" t="s">
        <v>80</v>
      </c>
      <c r="C109" s="304"/>
      <c r="D109" s="304"/>
      <c r="E109" s="304"/>
      <c r="F109" s="181" t="s">
        <v>81</v>
      </c>
      <c r="G109" s="181"/>
      <c r="H109" s="305" t="str">
        <f t="shared" si="74"/>
        <v>WASHED BURGUNDY</v>
      </c>
      <c r="I109" s="306" t="str">
        <f t="shared" si="62"/>
        <v>BLACK</v>
      </c>
      <c r="J109" s="183" t="s">
        <v>133</v>
      </c>
      <c r="K109" s="183">
        <f t="shared" si="75"/>
        <v>0</v>
      </c>
      <c r="L109" s="187">
        <f t="shared" si="78"/>
        <v>0.04</v>
      </c>
      <c r="M109" s="183">
        <f t="shared" si="64"/>
        <v>0</v>
      </c>
      <c r="N109" s="186"/>
      <c r="O109" s="184">
        <f t="shared" si="65"/>
        <v>0</v>
      </c>
      <c r="P109" s="207"/>
    </row>
    <row r="110" spans="1:16" s="34" customFormat="1" ht="33" hidden="1">
      <c r="A110" s="185">
        <v>5</v>
      </c>
      <c r="B110" s="320" t="s">
        <v>80</v>
      </c>
      <c r="C110" s="304"/>
      <c r="D110" s="304"/>
      <c r="E110" s="304"/>
      <c r="F110" s="181" t="s">
        <v>81</v>
      </c>
      <c r="G110" s="181"/>
      <c r="H110" s="305" t="str">
        <f t="shared" si="76"/>
        <v>LIME</v>
      </c>
      <c r="I110" s="306" t="str">
        <f t="shared" si="62"/>
        <v>BLACK</v>
      </c>
      <c r="J110" s="183" t="s">
        <v>133</v>
      </c>
      <c r="K110" s="183">
        <f t="shared" si="77"/>
        <v>0</v>
      </c>
      <c r="L110" s="187">
        <f t="shared" si="78"/>
        <v>0.04</v>
      </c>
      <c r="M110" s="183">
        <f t="shared" si="64"/>
        <v>0</v>
      </c>
      <c r="N110" s="186"/>
      <c r="O110" s="184">
        <f t="shared" si="65"/>
        <v>0</v>
      </c>
      <c r="P110" s="207"/>
    </row>
    <row r="111" spans="1:16" s="34" customFormat="1" ht="33" hidden="1">
      <c r="A111" s="185">
        <v>6</v>
      </c>
      <c r="B111" s="320" t="s">
        <v>82</v>
      </c>
      <c r="C111" s="304"/>
      <c r="D111" s="304"/>
      <c r="E111" s="304"/>
      <c r="F111" s="181" t="s">
        <v>81</v>
      </c>
      <c r="G111" s="181"/>
      <c r="H111" s="305" t="str">
        <f t="shared" si="72"/>
        <v>BLACK</v>
      </c>
      <c r="I111" s="306" t="str">
        <f t="shared" si="62"/>
        <v>BLACK</v>
      </c>
      <c r="J111" s="183" t="s">
        <v>133</v>
      </c>
      <c r="K111" s="183">
        <f t="shared" si="63"/>
        <v>0</v>
      </c>
      <c r="L111" s="187">
        <f>L107*2</f>
        <v>0.08</v>
      </c>
      <c r="M111" s="183">
        <f t="shared" si="64"/>
        <v>0</v>
      </c>
      <c r="N111" s="186"/>
      <c r="O111" s="184">
        <f t="shared" si="65"/>
        <v>0</v>
      </c>
      <c r="P111" s="207"/>
    </row>
    <row r="112" spans="1:16" s="34" customFormat="1" ht="63.75" customHeight="1">
      <c r="A112" s="185">
        <v>6</v>
      </c>
      <c r="B112" s="320" t="s">
        <v>82</v>
      </c>
      <c r="C112" s="304"/>
      <c r="D112" s="304"/>
      <c r="E112" s="304"/>
      <c r="F112" s="181" t="s">
        <v>81</v>
      </c>
      <c r="G112" s="181"/>
      <c r="H112" s="305" t="str">
        <f t="shared" si="73"/>
        <v>GREY HEATHER</v>
      </c>
      <c r="I112" s="306" t="str">
        <f t="shared" si="62"/>
        <v>BLACK</v>
      </c>
      <c r="J112" s="183" t="s">
        <v>133</v>
      </c>
      <c r="K112" s="183">
        <f t="shared" si="67"/>
        <v>769</v>
      </c>
      <c r="L112" s="187">
        <f>L108*2</f>
        <v>0.08</v>
      </c>
      <c r="M112" s="183">
        <f t="shared" si="64"/>
        <v>61.52</v>
      </c>
      <c r="N112" s="186"/>
      <c r="O112" s="184">
        <f t="shared" si="65"/>
        <v>62</v>
      </c>
      <c r="P112" s="207"/>
    </row>
    <row r="113" spans="1:16" s="34" customFormat="1" ht="33" hidden="1">
      <c r="A113" s="185">
        <v>6</v>
      </c>
      <c r="B113" s="320" t="s">
        <v>82</v>
      </c>
      <c r="C113" s="304"/>
      <c r="D113" s="304"/>
      <c r="E113" s="304"/>
      <c r="F113" s="181" t="s">
        <v>81</v>
      </c>
      <c r="G113" s="181"/>
      <c r="H113" s="305" t="str">
        <f t="shared" si="74"/>
        <v>WASHED BURGUNDY</v>
      </c>
      <c r="I113" s="306" t="str">
        <f t="shared" si="62"/>
        <v>BLACK</v>
      </c>
      <c r="J113" s="183" t="s">
        <v>133</v>
      </c>
      <c r="K113" s="183">
        <f t="shared" si="75"/>
        <v>0</v>
      </c>
      <c r="L113" s="187">
        <f>L109*2</f>
        <v>0.08</v>
      </c>
      <c r="M113" s="183">
        <f t="shared" si="64"/>
        <v>0</v>
      </c>
      <c r="N113" s="186"/>
      <c r="O113" s="184">
        <f t="shared" si="65"/>
        <v>0</v>
      </c>
      <c r="P113" s="207"/>
    </row>
    <row r="114" spans="1:16" s="34" customFormat="1" ht="33" hidden="1">
      <c r="A114" s="185">
        <v>6</v>
      </c>
      <c r="B114" s="320" t="s">
        <v>82</v>
      </c>
      <c r="C114" s="304"/>
      <c r="D114" s="304"/>
      <c r="E114" s="304"/>
      <c r="F114" s="181" t="s">
        <v>81</v>
      </c>
      <c r="G114" s="181"/>
      <c r="H114" s="305" t="str">
        <f t="shared" si="76"/>
        <v>LIME</v>
      </c>
      <c r="I114" s="306" t="str">
        <f t="shared" si="62"/>
        <v>BLACK</v>
      </c>
      <c r="J114" s="183" t="s">
        <v>133</v>
      </c>
      <c r="K114" s="183">
        <f t="shared" si="77"/>
        <v>0</v>
      </c>
      <c r="L114" s="187">
        <f>L110*2</f>
        <v>0.08</v>
      </c>
      <c r="M114" s="183">
        <f t="shared" si="64"/>
        <v>0</v>
      </c>
      <c r="N114" s="186"/>
      <c r="O114" s="184">
        <f t="shared" si="65"/>
        <v>0</v>
      </c>
      <c r="P114" s="207"/>
    </row>
    <row r="115" spans="1:16" s="34" customFormat="1" ht="33" hidden="1">
      <c r="A115" s="185">
        <v>7</v>
      </c>
      <c r="B115" s="320" t="s">
        <v>83</v>
      </c>
      <c r="C115" s="304"/>
      <c r="D115" s="304"/>
      <c r="E115" s="304"/>
      <c r="F115" s="181" t="s">
        <v>79</v>
      </c>
      <c r="G115" s="181"/>
      <c r="H115" s="305" t="str">
        <f t="shared" si="72"/>
        <v>BLACK</v>
      </c>
      <c r="I115" s="306" t="str">
        <f t="shared" si="62"/>
        <v>BLACK</v>
      </c>
      <c r="J115" s="183" t="s">
        <v>133</v>
      </c>
      <c r="K115" s="183">
        <f t="shared" si="63"/>
        <v>0</v>
      </c>
      <c r="L115" s="187">
        <f>L107</f>
        <v>0.04</v>
      </c>
      <c r="M115" s="183">
        <f t="shared" si="64"/>
        <v>0</v>
      </c>
      <c r="N115" s="186"/>
      <c r="O115" s="184">
        <f t="shared" si="65"/>
        <v>0</v>
      </c>
      <c r="P115" s="207"/>
    </row>
    <row r="116" spans="1:16" s="34" customFormat="1" ht="63.75" customHeight="1">
      <c r="A116" s="185">
        <v>7</v>
      </c>
      <c r="B116" s="320" t="s">
        <v>83</v>
      </c>
      <c r="C116" s="304"/>
      <c r="D116" s="304"/>
      <c r="E116" s="304"/>
      <c r="F116" s="181" t="s">
        <v>79</v>
      </c>
      <c r="G116" s="181"/>
      <c r="H116" s="305" t="str">
        <f t="shared" si="73"/>
        <v>GREY HEATHER</v>
      </c>
      <c r="I116" s="306" t="str">
        <f t="shared" si="62"/>
        <v>BLACK</v>
      </c>
      <c r="J116" s="183" t="s">
        <v>133</v>
      </c>
      <c r="K116" s="183">
        <f t="shared" si="67"/>
        <v>769</v>
      </c>
      <c r="L116" s="187">
        <f>L108</f>
        <v>0.04</v>
      </c>
      <c r="M116" s="183">
        <f t="shared" si="64"/>
        <v>30.76</v>
      </c>
      <c r="N116" s="186"/>
      <c r="O116" s="184">
        <f t="shared" si="65"/>
        <v>31</v>
      </c>
      <c r="P116" s="207"/>
    </row>
    <row r="117" spans="1:16" s="34" customFormat="1" ht="33" hidden="1">
      <c r="A117" s="185">
        <v>7</v>
      </c>
      <c r="B117" s="320" t="s">
        <v>83</v>
      </c>
      <c r="C117" s="304"/>
      <c r="D117" s="304"/>
      <c r="E117" s="304"/>
      <c r="F117" s="181" t="s">
        <v>79</v>
      </c>
      <c r="G117" s="181"/>
      <c r="H117" s="305" t="str">
        <f t="shared" si="74"/>
        <v>WASHED BURGUNDY</v>
      </c>
      <c r="I117" s="306" t="str">
        <f t="shared" si="62"/>
        <v>BLACK</v>
      </c>
      <c r="J117" s="183" t="s">
        <v>133</v>
      </c>
      <c r="K117" s="183">
        <f t="shared" si="75"/>
        <v>0</v>
      </c>
      <c r="L117" s="187">
        <f>L109</f>
        <v>0.04</v>
      </c>
      <c r="M117" s="183">
        <f t="shared" si="64"/>
        <v>0</v>
      </c>
      <c r="N117" s="186"/>
      <c r="O117" s="184">
        <f t="shared" si="65"/>
        <v>0</v>
      </c>
      <c r="P117" s="207"/>
    </row>
    <row r="118" spans="1:16" s="34" customFormat="1" ht="33" hidden="1">
      <c r="A118" s="185">
        <v>7</v>
      </c>
      <c r="B118" s="320" t="s">
        <v>83</v>
      </c>
      <c r="C118" s="304"/>
      <c r="D118" s="304"/>
      <c r="E118" s="304"/>
      <c r="F118" s="181" t="s">
        <v>79</v>
      </c>
      <c r="G118" s="181"/>
      <c r="H118" s="305" t="str">
        <f t="shared" si="76"/>
        <v>LIME</v>
      </c>
      <c r="I118" s="306" t="str">
        <f t="shared" si="62"/>
        <v>BLACK</v>
      </c>
      <c r="J118" s="183" t="s">
        <v>133</v>
      </c>
      <c r="K118" s="183">
        <f t="shared" si="77"/>
        <v>0</v>
      </c>
      <c r="L118" s="187">
        <f>L110</f>
        <v>0.04</v>
      </c>
      <c r="M118" s="183">
        <f t="shared" si="64"/>
        <v>0</v>
      </c>
      <c r="N118" s="186"/>
      <c r="O118" s="184">
        <f t="shared" si="65"/>
        <v>0</v>
      </c>
      <c r="P118" s="207"/>
    </row>
    <row r="119" spans="1:16" s="34" customFormat="1" ht="33" hidden="1">
      <c r="A119" s="185">
        <v>8</v>
      </c>
      <c r="B119" s="321" t="s">
        <v>84</v>
      </c>
      <c r="C119" s="322"/>
      <c r="D119" s="322"/>
      <c r="E119" s="323"/>
      <c r="F119" s="181" t="s">
        <v>85</v>
      </c>
      <c r="G119" s="181"/>
      <c r="H119" s="305" t="str">
        <f t="shared" si="72"/>
        <v>BLACK</v>
      </c>
      <c r="I119" s="306" t="str">
        <f t="shared" si="62"/>
        <v>BLACK</v>
      </c>
      <c r="J119" s="183" t="s">
        <v>133</v>
      </c>
      <c r="K119" s="183">
        <f t="shared" si="63"/>
        <v>0</v>
      </c>
      <c r="L119" s="183">
        <v>1</v>
      </c>
      <c r="M119" s="183">
        <f>K119*L119</f>
        <v>0</v>
      </c>
      <c r="N119" s="186"/>
      <c r="O119" s="184">
        <f t="shared" si="65"/>
        <v>0</v>
      </c>
      <c r="P119" s="207"/>
    </row>
    <row r="120" spans="1:16" s="34" customFormat="1" ht="63.75" customHeight="1">
      <c r="A120" s="185">
        <v>8</v>
      </c>
      <c r="B120" s="320" t="s">
        <v>84</v>
      </c>
      <c r="C120" s="304"/>
      <c r="D120" s="304"/>
      <c r="E120" s="304"/>
      <c r="F120" s="181" t="s">
        <v>85</v>
      </c>
      <c r="G120" s="181"/>
      <c r="H120" s="305" t="str">
        <f t="shared" si="73"/>
        <v>GREY HEATHER</v>
      </c>
      <c r="I120" s="306" t="str">
        <f t="shared" si="62"/>
        <v>BLACK</v>
      </c>
      <c r="J120" s="183" t="s">
        <v>133</v>
      </c>
      <c r="K120" s="183">
        <f t="shared" si="67"/>
        <v>769</v>
      </c>
      <c r="L120" s="183">
        <v>1</v>
      </c>
      <c r="M120" s="183">
        <f t="shared" ref="M120:M131" si="79">K120*L120</f>
        <v>769</v>
      </c>
      <c r="N120" s="186"/>
      <c r="O120" s="184">
        <f t="shared" si="65"/>
        <v>769</v>
      </c>
      <c r="P120" s="207"/>
    </row>
    <row r="121" spans="1:16" s="34" customFormat="1" ht="33" hidden="1">
      <c r="A121" s="185">
        <v>8</v>
      </c>
      <c r="B121" s="320" t="s">
        <v>84</v>
      </c>
      <c r="C121" s="304"/>
      <c r="D121" s="304"/>
      <c r="E121" s="304"/>
      <c r="F121" s="181" t="s">
        <v>85</v>
      </c>
      <c r="G121" s="181"/>
      <c r="H121" s="305" t="str">
        <f t="shared" si="74"/>
        <v>WASHED BURGUNDY</v>
      </c>
      <c r="I121" s="306" t="str">
        <f t="shared" si="62"/>
        <v>BLACK</v>
      </c>
      <c r="J121" s="183" t="s">
        <v>133</v>
      </c>
      <c r="K121" s="183">
        <f t="shared" si="75"/>
        <v>0</v>
      </c>
      <c r="L121" s="183">
        <v>1</v>
      </c>
      <c r="M121" s="183">
        <f t="shared" si="79"/>
        <v>0</v>
      </c>
      <c r="N121" s="186"/>
      <c r="O121" s="184">
        <f t="shared" si="65"/>
        <v>0</v>
      </c>
      <c r="P121" s="207"/>
    </row>
    <row r="122" spans="1:16" s="34" customFormat="1" ht="33" hidden="1">
      <c r="A122" s="185">
        <v>8</v>
      </c>
      <c r="B122" s="320" t="s">
        <v>84</v>
      </c>
      <c r="C122" s="304"/>
      <c r="D122" s="304"/>
      <c r="E122" s="304"/>
      <c r="F122" s="181" t="s">
        <v>85</v>
      </c>
      <c r="G122" s="181"/>
      <c r="H122" s="305" t="str">
        <f t="shared" si="76"/>
        <v>LIME</v>
      </c>
      <c r="I122" s="306" t="str">
        <f t="shared" si="62"/>
        <v>BLACK</v>
      </c>
      <c r="J122" s="183" t="s">
        <v>133</v>
      </c>
      <c r="K122" s="183">
        <f t="shared" si="77"/>
        <v>0</v>
      </c>
      <c r="L122" s="183">
        <v>1</v>
      </c>
      <c r="M122" s="183">
        <f t="shared" si="79"/>
        <v>0</v>
      </c>
      <c r="N122" s="186"/>
      <c r="O122" s="184">
        <f t="shared" si="65"/>
        <v>0</v>
      </c>
      <c r="P122" s="207"/>
    </row>
    <row r="123" spans="1:16" s="34" customFormat="1" ht="33" hidden="1">
      <c r="A123" s="185">
        <v>9</v>
      </c>
      <c r="B123" s="320" t="s">
        <v>86</v>
      </c>
      <c r="C123" s="304"/>
      <c r="D123" s="304"/>
      <c r="E123" s="304"/>
      <c r="F123" s="181" t="s">
        <v>79</v>
      </c>
      <c r="G123" s="181"/>
      <c r="H123" s="305" t="str">
        <f t="shared" si="72"/>
        <v>BLACK</v>
      </c>
      <c r="I123" s="306" t="str">
        <f t="shared" si="62"/>
        <v>BLACK</v>
      </c>
      <c r="J123" s="183" t="s">
        <v>133</v>
      </c>
      <c r="K123" s="183">
        <f t="shared" si="63"/>
        <v>0</v>
      </c>
      <c r="L123" s="183">
        <v>1.1000000000000001</v>
      </c>
      <c r="M123" s="183">
        <f t="shared" si="79"/>
        <v>0</v>
      </c>
      <c r="N123" s="186"/>
      <c r="O123" s="184">
        <f t="shared" si="65"/>
        <v>0</v>
      </c>
      <c r="P123" s="207"/>
    </row>
    <row r="124" spans="1:16" s="34" customFormat="1" ht="63.75" customHeight="1">
      <c r="A124" s="185">
        <v>9</v>
      </c>
      <c r="B124" s="321" t="s">
        <v>86</v>
      </c>
      <c r="C124" s="322"/>
      <c r="D124" s="322"/>
      <c r="E124" s="323"/>
      <c r="F124" s="181" t="s">
        <v>79</v>
      </c>
      <c r="G124" s="181"/>
      <c r="H124" s="305" t="str">
        <f t="shared" si="73"/>
        <v>GREY HEATHER</v>
      </c>
      <c r="I124" s="306" t="str">
        <f t="shared" si="62"/>
        <v>BLACK</v>
      </c>
      <c r="J124" s="183" t="s">
        <v>133</v>
      </c>
      <c r="K124" s="183">
        <f t="shared" si="67"/>
        <v>769</v>
      </c>
      <c r="L124" s="183">
        <v>1.1000000000000001</v>
      </c>
      <c r="M124" s="183">
        <f t="shared" si="79"/>
        <v>845.90000000000009</v>
      </c>
      <c r="N124" s="186"/>
      <c r="O124" s="184">
        <f t="shared" si="65"/>
        <v>846</v>
      </c>
      <c r="P124" s="207"/>
    </row>
    <row r="125" spans="1:16" s="34" customFormat="1" ht="33" hidden="1">
      <c r="A125" s="185">
        <v>9</v>
      </c>
      <c r="B125" s="321" t="s">
        <v>86</v>
      </c>
      <c r="C125" s="322"/>
      <c r="D125" s="322"/>
      <c r="E125" s="323"/>
      <c r="F125" s="181" t="s">
        <v>79</v>
      </c>
      <c r="G125" s="181"/>
      <c r="H125" s="305" t="str">
        <f>$D$28</f>
        <v>WASHED BURGUNDY</v>
      </c>
      <c r="I125" s="306" t="str">
        <f t="shared" si="62"/>
        <v>BLACK</v>
      </c>
      <c r="J125" s="183" t="s">
        <v>133</v>
      </c>
      <c r="K125" s="183">
        <f t="shared" si="75"/>
        <v>0</v>
      </c>
      <c r="L125" s="183">
        <v>1.1000000000000001</v>
      </c>
      <c r="M125" s="183">
        <f t="shared" si="79"/>
        <v>0</v>
      </c>
      <c r="N125" s="186"/>
      <c r="O125" s="184">
        <f t="shared" si="65"/>
        <v>0</v>
      </c>
      <c r="P125" s="207"/>
    </row>
    <row r="126" spans="1:16" s="34" customFormat="1" ht="33" hidden="1">
      <c r="A126" s="185">
        <v>9</v>
      </c>
      <c r="B126" s="321" t="s">
        <v>86</v>
      </c>
      <c r="C126" s="322"/>
      <c r="D126" s="322"/>
      <c r="E126" s="323"/>
      <c r="F126" s="181" t="s">
        <v>79</v>
      </c>
      <c r="G126" s="181"/>
      <c r="H126" s="305" t="str">
        <f>$D$33</f>
        <v>LIME</v>
      </c>
      <c r="I126" s="306" t="str">
        <f t="shared" si="62"/>
        <v>BLACK</v>
      </c>
      <c r="J126" s="183" t="s">
        <v>133</v>
      </c>
      <c r="K126" s="183">
        <f t="shared" si="77"/>
        <v>0</v>
      </c>
      <c r="L126" s="183">
        <v>1.1000000000000001</v>
      </c>
      <c r="M126" s="183">
        <f t="shared" si="79"/>
        <v>0</v>
      </c>
      <c r="N126" s="186"/>
      <c r="O126" s="184">
        <f t="shared" si="65"/>
        <v>0</v>
      </c>
      <c r="P126" s="207"/>
    </row>
    <row r="127" spans="1:16" s="34" customFormat="1" ht="46.5" customHeight="1">
      <c r="A127" s="185">
        <v>10</v>
      </c>
      <c r="B127" s="320" t="s">
        <v>135</v>
      </c>
      <c r="C127" s="304"/>
      <c r="D127" s="304"/>
      <c r="E127" s="304"/>
      <c r="F127" s="324" t="s">
        <v>136</v>
      </c>
      <c r="G127" s="181"/>
      <c r="H127" s="325" t="s">
        <v>137</v>
      </c>
      <c r="I127" s="306"/>
      <c r="J127" s="183" t="s">
        <v>133</v>
      </c>
      <c r="K127" s="183">
        <v>9</v>
      </c>
      <c r="L127" s="187">
        <f>$L$107*2</f>
        <v>0.08</v>
      </c>
      <c r="M127" s="183">
        <f t="shared" si="79"/>
        <v>0.72</v>
      </c>
      <c r="N127" s="186"/>
      <c r="O127" s="184">
        <f t="shared" si="65"/>
        <v>1</v>
      </c>
      <c r="P127" s="207"/>
    </row>
    <row r="128" spans="1:16" s="34" customFormat="1" ht="46.5" customHeight="1">
      <c r="A128" s="185">
        <v>10</v>
      </c>
      <c r="B128" s="320" t="s">
        <v>135</v>
      </c>
      <c r="C128" s="304"/>
      <c r="D128" s="304"/>
      <c r="E128" s="304"/>
      <c r="F128" s="324"/>
      <c r="G128" s="181"/>
      <c r="H128" s="325" t="s">
        <v>138</v>
      </c>
      <c r="I128" s="306"/>
      <c r="J128" s="183" t="s">
        <v>133</v>
      </c>
      <c r="K128" s="183">
        <v>24</v>
      </c>
      <c r="L128" s="187">
        <f t="shared" ref="L128:L131" si="80">$L$107*2</f>
        <v>0.08</v>
      </c>
      <c r="M128" s="183">
        <f t="shared" si="79"/>
        <v>1.92</v>
      </c>
      <c r="N128" s="186"/>
      <c r="O128" s="184">
        <f t="shared" si="65"/>
        <v>2</v>
      </c>
      <c r="P128" s="207"/>
    </row>
    <row r="129" spans="1:16" s="34" customFormat="1" ht="46.5" customHeight="1">
      <c r="A129" s="185">
        <v>10</v>
      </c>
      <c r="B129" s="320" t="s">
        <v>135</v>
      </c>
      <c r="C129" s="304"/>
      <c r="D129" s="304"/>
      <c r="E129" s="304"/>
      <c r="F129" s="324"/>
      <c r="G129" s="181"/>
      <c r="H129" s="325" t="s">
        <v>139</v>
      </c>
      <c r="I129" s="306"/>
      <c r="J129" s="183" t="s">
        <v>133</v>
      </c>
      <c r="K129" s="183">
        <v>12</v>
      </c>
      <c r="L129" s="187">
        <f t="shared" si="80"/>
        <v>0.08</v>
      </c>
      <c r="M129" s="183">
        <f t="shared" si="79"/>
        <v>0.96</v>
      </c>
      <c r="N129" s="186"/>
      <c r="O129" s="184">
        <f t="shared" si="65"/>
        <v>1</v>
      </c>
      <c r="P129" s="207"/>
    </row>
    <row r="130" spans="1:16" s="34" customFormat="1" ht="46.5" customHeight="1">
      <c r="A130" s="185">
        <v>10</v>
      </c>
      <c r="B130" s="320" t="s">
        <v>135</v>
      </c>
      <c r="C130" s="304"/>
      <c r="D130" s="304"/>
      <c r="E130" s="304"/>
      <c r="F130" s="324"/>
      <c r="G130" s="181"/>
      <c r="H130" s="325">
        <v>41</v>
      </c>
      <c r="I130" s="306"/>
      <c r="J130" s="183" t="s">
        <v>133</v>
      </c>
      <c r="K130" s="183">
        <v>30</v>
      </c>
      <c r="L130" s="187">
        <f t="shared" si="80"/>
        <v>0.08</v>
      </c>
      <c r="M130" s="183">
        <f t="shared" si="79"/>
        <v>2.4</v>
      </c>
      <c r="N130" s="186"/>
      <c r="O130" s="184">
        <f t="shared" si="65"/>
        <v>3</v>
      </c>
      <c r="P130" s="207"/>
    </row>
    <row r="131" spans="1:16" s="34" customFormat="1" ht="46.5" customHeight="1">
      <c r="A131" s="185">
        <v>10</v>
      </c>
      <c r="B131" s="320" t="s">
        <v>135</v>
      </c>
      <c r="C131" s="304"/>
      <c r="D131" s="304"/>
      <c r="E131" s="304"/>
      <c r="F131" s="324"/>
      <c r="G131" s="181"/>
      <c r="H131" s="305">
        <v>42</v>
      </c>
      <c r="I131" s="306"/>
      <c r="J131" s="183" t="s">
        <v>133</v>
      </c>
      <c r="K131" s="183">
        <v>67</v>
      </c>
      <c r="L131" s="187">
        <f t="shared" si="80"/>
        <v>0.08</v>
      </c>
      <c r="M131" s="183">
        <f t="shared" si="79"/>
        <v>5.36</v>
      </c>
      <c r="N131" s="186"/>
      <c r="O131" s="184">
        <f t="shared" si="65"/>
        <v>6</v>
      </c>
      <c r="P131" s="207"/>
    </row>
    <row r="132" spans="1:16" s="15" customFormat="1" ht="33">
      <c r="B132" s="92"/>
      <c r="C132" s="92"/>
      <c r="G132" s="35"/>
      <c r="N132" s="93"/>
      <c r="O132" s="93"/>
      <c r="P132" s="34"/>
    </row>
    <row r="133" spans="1:16" s="15" customFormat="1" ht="33" customHeight="1">
      <c r="B133" s="87" t="s">
        <v>87</v>
      </c>
      <c r="C133" s="88"/>
      <c r="D133" s="89"/>
      <c r="E133" s="89"/>
      <c r="F133" s="89"/>
      <c r="G133" s="90"/>
      <c r="H133" s="89"/>
      <c r="I133" s="89"/>
      <c r="J133" s="326" t="s">
        <v>88</v>
      </c>
      <c r="K133" s="326"/>
      <c r="L133" s="326"/>
      <c r="M133" s="326"/>
      <c r="N133" s="33"/>
      <c r="O133" s="33"/>
      <c r="P133" s="34"/>
    </row>
    <row r="134" spans="1:16" s="92" customFormat="1" ht="34.5" customHeight="1">
      <c r="A134" s="92">
        <v>1</v>
      </c>
      <c r="B134" s="94" t="s">
        <v>89</v>
      </c>
      <c r="C134" s="98" t="s">
        <v>90</v>
      </c>
      <c r="D134" s="15"/>
      <c r="E134" s="15"/>
      <c r="F134" s="15"/>
      <c r="G134" s="35"/>
      <c r="H134" s="35"/>
      <c r="I134" s="35"/>
      <c r="J134" s="35"/>
      <c r="K134" s="19"/>
      <c r="L134" s="35"/>
      <c r="M134" s="35"/>
      <c r="N134" s="35"/>
      <c r="O134" s="35"/>
      <c r="P134" s="35"/>
    </row>
    <row r="135" spans="1:16" s="15" customFormat="1" ht="34.5" hidden="1" customHeight="1">
      <c r="A135" s="92"/>
      <c r="B135" s="327" t="s">
        <v>91</v>
      </c>
      <c r="C135" s="328"/>
      <c r="D135" s="328"/>
      <c r="E135" s="328"/>
      <c r="F135" s="328"/>
      <c r="G135" s="328"/>
      <c r="H135" s="328"/>
      <c r="I135" s="329"/>
      <c r="J135" s="35"/>
      <c r="K135" s="19"/>
      <c r="L135" s="35"/>
      <c r="M135" s="35"/>
      <c r="N135" s="35"/>
      <c r="O135" s="35"/>
      <c r="P135" s="35"/>
    </row>
    <row r="136" spans="1:16" s="15" customFormat="1" ht="59.25" hidden="1" customHeight="1">
      <c r="A136" s="92"/>
      <c r="B136" s="138" t="s">
        <v>59</v>
      </c>
      <c r="C136" s="227" t="s">
        <v>140</v>
      </c>
      <c r="D136" s="330" t="s">
        <v>141</v>
      </c>
      <c r="E136" s="330"/>
      <c r="F136" s="330" t="s">
        <v>142</v>
      </c>
      <c r="G136" s="330"/>
      <c r="H136" s="330"/>
      <c r="I136" s="330"/>
      <c r="J136" s="35"/>
      <c r="K136" s="35"/>
      <c r="L136" s="35"/>
      <c r="M136" s="35"/>
      <c r="N136" s="35"/>
      <c r="O136" s="35"/>
      <c r="P136" s="35"/>
    </row>
    <row r="137" spans="1:16" s="15" customFormat="1" ht="78.75" hidden="1" customHeight="1">
      <c r="A137" s="92"/>
      <c r="B137" s="191" t="str">
        <f t="shared" ref="B137" si="81">$D$18</f>
        <v>BLACK</v>
      </c>
      <c r="C137" s="331" t="s">
        <v>143</v>
      </c>
      <c r="D137" s="333" t="s">
        <v>144</v>
      </c>
      <c r="E137" s="334"/>
      <c r="F137" s="335" t="s">
        <v>145</v>
      </c>
      <c r="G137" s="335"/>
      <c r="H137" s="335"/>
      <c r="I137" s="335"/>
      <c r="J137" s="35"/>
      <c r="K137" s="35"/>
      <c r="L137" s="35"/>
      <c r="M137" s="35"/>
      <c r="N137" s="35"/>
    </row>
    <row r="138" spans="1:16" s="15" customFormat="1" ht="66" hidden="1">
      <c r="A138" s="92"/>
      <c r="B138" s="191" t="str">
        <f t="shared" ref="B138" si="82">$D$23</f>
        <v>GREY HEATHER</v>
      </c>
      <c r="C138" s="332"/>
      <c r="D138" s="336" t="s">
        <v>146</v>
      </c>
      <c r="E138" s="337"/>
      <c r="F138" s="335" t="s">
        <v>147</v>
      </c>
      <c r="G138" s="335"/>
      <c r="H138" s="335"/>
      <c r="I138" s="335"/>
      <c r="J138" s="35"/>
      <c r="K138" s="35"/>
      <c r="L138" s="35"/>
      <c r="M138" s="35"/>
      <c r="N138" s="35"/>
    </row>
    <row r="139" spans="1:16" s="15" customFormat="1" ht="33" hidden="1"/>
    <row r="140" spans="1:16" s="15" customFormat="1" ht="33" hidden="1">
      <c r="A140" s="92"/>
      <c r="B140" s="327"/>
      <c r="C140" s="328"/>
      <c r="D140" s="342"/>
      <c r="E140" s="342"/>
      <c r="F140" s="342"/>
      <c r="G140" s="342"/>
      <c r="H140" s="342"/>
      <c r="I140" s="343"/>
      <c r="J140" s="35"/>
      <c r="K140" s="35"/>
    </row>
    <row r="141" spans="1:16" s="15" customFormat="1" ht="33" hidden="1">
      <c r="A141" s="92"/>
      <c r="B141" s="321"/>
      <c r="C141" s="323"/>
      <c r="D141" s="219" t="s">
        <v>25</v>
      </c>
      <c r="E141" s="219" t="s">
        <v>26</v>
      </c>
      <c r="F141" s="219" t="s">
        <v>27</v>
      </c>
      <c r="G141" s="219" t="s">
        <v>28</v>
      </c>
      <c r="H141" s="219" t="s">
        <v>29</v>
      </c>
      <c r="I141" s="219" t="s">
        <v>35</v>
      </c>
      <c r="J141" s="35"/>
    </row>
    <row r="142" spans="1:16" s="15" customFormat="1" ht="178.5" hidden="1" customHeight="1">
      <c r="A142" s="92"/>
      <c r="B142" s="344" t="s">
        <v>148</v>
      </c>
      <c r="C142" s="344"/>
      <c r="D142" s="228"/>
      <c r="E142" s="228">
        <v>2.2000000000000002</v>
      </c>
      <c r="F142" s="345">
        <v>3</v>
      </c>
      <c r="G142" s="346"/>
      <c r="H142" s="346"/>
      <c r="I142" s="347"/>
      <c r="J142" s="35"/>
    </row>
    <row r="143" spans="1:16" s="15" customFormat="1" ht="12.75" customHeight="1">
      <c r="A143" s="92"/>
      <c r="B143" s="92"/>
      <c r="C143" s="92"/>
      <c r="D143" s="92"/>
      <c r="E143" s="92"/>
      <c r="F143" s="92"/>
      <c r="G143" s="92"/>
      <c r="H143" s="92"/>
      <c r="I143" s="92"/>
      <c r="J143" s="35"/>
      <c r="K143" s="35"/>
      <c r="L143" s="35"/>
      <c r="M143" s="35"/>
      <c r="N143" s="35"/>
      <c r="O143" s="35"/>
      <c r="P143" s="35"/>
    </row>
    <row r="144" spans="1:16" s="92" customFormat="1" ht="33">
      <c r="A144" s="16">
        <v>2</v>
      </c>
      <c r="B144" s="94" t="s">
        <v>93</v>
      </c>
      <c r="C144" s="348" t="s">
        <v>149</v>
      </c>
      <c r="D144" s="348"/>
      <c r="E144" s="348"/>
      <c r="F144" s="348"/>
      <c r="G144" s="35"/>
      <c r="H144" s="35"/>
      <c r="I144" s="35"/>
      <c r="J144" s="35"/>
      <c r="K144" s="19"/>
      <c r="L144" s="35"/>
      <c r="M144" s="35"/>
      <c r="N144" s="35"/>
      <c r="O144" s="35"/>
      <c r="P144" s="35"/>
    </row>
    <row r="145" spans="1:16" s="15" customFormat="1" ht="33">
      <c r="A145" s="92"/>
      <c r="B145" s="327" t="s">
        <v>91</v>
      </c>
      <c r="C145" s="328"/>
      <c r="D145" s="328"/>
      <c r="E145" s="328"/>
      <c r="F145" s="328"/>
      <c r="G145" s="328"/>
      <c r="H145" s="328"/>
      <c r="I145" s="329"/>
      <c r="J145" s="35"/>
      <c r="K145" s="19"/>
      <c r="L145" s="35"/>
      <c r="M145" s="35"/>
      <c r="N145" s="35"/>
      <c r="O145" s="35"/>
      <c r="P145" s="35"/>
    </row>
    <row r="146" spans="1:16" s="15" customFormat="1" ht="63" customHeight="1">
      <c r="A146" s="92"/>
      <c r="B146" s="138" t="s">
        <v>59</v>
      </c>
      <c r="C146" s="139" t="s">
        <v>150</v>
      </c>
      <c r="D146" s="139" t="s">
        <v>151</v>
      </c>
      <c r="E146" s="338" t="s">
        <v>92</v>
      </c>
      <c r="F146" s="339"/>
      <c r="G146" s="339"/>
      <c r="H146" s="339"/>
      <c r="I146" s="340"/>
      <c r="J146" s="35"/>
      <c r="K146" s="35"/>
      <c r="L146" s="35"/>
      <c r="M146" s="35"/>
      <c r="N146" s="35"/>
      <c r="O146" s="35"/>
      <c r="P146" s="35"/>
    </row>
    <row r="147" spans="1:16" s="15" customFormat="1" ht="72" hidden="1" customHeight="1">
      <c r="A147" s="92"/>
      <c r="B147" s="140" t="str">
        <f>$E$47</f>
        <v>BLACK</v>
      </c>
      <c r="C147" s="141" t="s">
        <v>152</v>
      </c>
      <c r="D147" s="141" t="s">
        <v>153</v>
      </c>
      <c r="E147" s="336" t="s">
        <v>96</v>
      </c>
      <c r="F147" s="341"/>
      <c r="G147" s="341"/>
      <c r="H147" s="341"/>
      <c r="I147" s="337"/>
      <c r="J147" s="35"/>
      <c r="K147" s="35"/>
      <c r="L147" s="35"/>
      <c r="M147" s="35"/>
      <c r="N147" s="35"/>
    </row>
    <row r="148" spans="1:16" s="15" customFormat="1" ht="80.25" customHeight="1">
      <c r="A148" s="92"/>
      <c r="B148" s="140" t="str">
        <f>$E$51</f>
        <v>GREY HEATHER</v>
      </c>
      <c r="C148" s="141" t="s">
        <v>152</v>
      </c>
      <c r="D148" s="141" t="s">
        <v>153</v>
      </c>
      <c r="E148" s="336" t="s">
        <v>154</v>
      </c>
      <c r="F148" s="341"/>
      <c r="G148" s="341"/>
      <c r="H148" s="341"/>
      <c r="I148" s="337"/>
      <c r="J148" s="35"/>
      <c r="K148" s="35"/>
      <c r="L148" s="35"/>
      <c r="M148" s="35"/>
      <c r="N148" s="35"/>
    </row>
    <row r="149" spans="1:16" s="15" customFormat="1" ht="78.75" hidden="1" customHeight="1">
      <c r="A149" s="92"/>
      <c r="B149" s="140" t="str">
        <f>$D$28</f>
        <v>WASHED BURGUNDY</v>
      </c>
      <c r="C149" s="141" t="s">
        <v>152</v>
      </c>
      <c r="D149" s="141" t="s">
        <v>153</v>
      </c>
      <c r="E149" s="336" t="s">
        <v>96</v>
      </c>
      <c r="F149" s="341"/>
      <c r="G149" s="341"/>
      <c r="H149" s="341"/>
      <c r="I149" s="337"/>
      <c r="J149" s="35"/>
      <c r="K149" s="35"/>
      <c r="L149" s="35"/>
      <c r="M149" s="35"/>
      <c r="N149" s="35"/>
    </row>
    <row r="150" spans="1:16" s="15" customFormat="1" ht="54" hidden="1" customHeight="1">
      <c r="A150" s="92"/>
      <c r="B150" s="140" t="str">
        <f>$D$33</f>
        <v>LIME</v>
      </c>
      <c r="C150" s="141" t="s">
        <v>152</v>
      </c>
      <c r="D150" s="141" t="s">
        <v>153</v>
      </c>
      <c r="E150" s="336" t="s">
        <v>96</v>
      </c>
      <c r="F150" s="341"/>
      <c r="G150" s="341"/>
      <c r="H150" s="341"/>
      <c r="I150" s="337"/>
      <c r="J150" s="35"/>
      <c r="K150" s="35"/>
      <c r="L150" s="35"/>
      <c r="M150" s="35"/>
      <c r="N150" s="35"/>
    </row>
    <row r="151" spans="1:16" s="15" customFormat="1" ht="33">
      <c r="A151" s="92"/>
      <c r="B151" s="327" t="s">
        <v>94</v>
      </c>
      <c r="C151" s="328"/>
      <c r="D151" s="342"/>
      <c r="E151" s="342"/>
      <c r="F151" s="342"/>
      <c r="G151" s="342"/>
      <c r="H151" s="342"/>
      <c r="I151" s="343"/>
      <c r="J151" s="35"/>
      <c r="K151" s="35"/>
    </row>
    <row r="152" spans="1:16" s="15" customFormat="1" ht="56.25" customHeight="1">
      <c r="A152" s="92"/>
      <c r="B152" s="321"/>
      <c r="C152" s="323"/>
      <c r="D152" s="219" t="s">
        <v>25</v>
      </c>
      <c r="E152" s="219" t="s">
        <v>26</v>
      </c>
      <c r="F152" s="219" t="s">
        <v>27</v>
      </c>
      <c r="G152" s="219" t="s">
        <v>28</v>
      </c>
      <c r="H152" s="219" t="s">
        <v>29</v>
      </c>
      <c r="I152" s="219" t="s">
        <v>35</v>
      </c>
      <c r="J152" s="35"/>
    </row>
    <row r="153" spans="1:16" s="15" customFormat="1" ht="111.75" customHeight="1">
      <c r="A153" s="92"/>
      <c r="B153" s="360" t="s">
        <v>155</v>
      </c>
      <c r="C153" s="361"/>
      <c r="D153" s="177"/>
      <c r="E153" s="178">
        <v>8.25</v>
      </c>
      <c r="F153" s="178">
        <v>8.5</v>
      </c>
      <c r="G153" s="178">
        <v>8.75</v>
      </c>
      <c r="H153" s="178">
        <v>9</v>
      </c>
      <c r="I153" s="178">
        <v>9.25</v>
      </c>
      <c r="J153" s="35"/>
    </row>
    <row r="154" spans="1:16" s="15" customFormat="1" ht="78" customHeight="1">
      <c r="A154" s="92"/>
      <c r="B154" s="360" t="s">
        <v>156</v>
      </c>
      <c r="C154" s="361"/>
      <c r="D154" s="177"/>
      <c r="E154" s="178">
        <v>2.875</v>
      </c>
      <c r="F154" s="178">
        <v>3</v>
      </c>
      <c r="G154" s="178">
        <v>3.125</v>
      </c>
      <c r="H154" s="178">
        <v>3.25</v>
      </c>
      <c r="I154" s="178">
        <v>3.375</v>
      </c>
      <c r="J154" s="35"/>
    </row>
    <row r="155" spans="1:16" s="15" customFormat="1" ht="33">
      <c r="A155" s="92"/>
      <c r="B155" s="92"/>
      <c r="C155" s="92"/>
      <c r="D155" s="92"/>
      <c r="E155" s="92"/>
      <c r="F155" s="92"/>
      <c r="G155" s="92"/>
      <c r="H155" s="92"/>
      <c r="I155" s="92"/>
      <c r="J155" s="35"/>
      <c r="K155" s="35"/>
      <c r="L155" s="35"/>
      <c r="M155" s="35"/>
      <c r="N155" s="35"/>
      <c r="O155" s="35"/>
      <c r="P155" s="35"/>
    </row>
    <row r="156" spans="1:16" s="92" customFormat="1" ht="33">
      <c r="A156" s="16">
        <v>3</v>
      </c>
      <c r="B156" s="94" t="s">
        <v>95</v>
      </c>
      <c r="C156" s="18" t="s">
        <v>157</v>
      </c>
      <c r="D156" s="18"/>
      <c r="E156" s="18"/>
      <c r="F156" s="18"/>
      <c r="G156" s="35"/>
      <c r="H156" s="35"/>
      <c r="I156" s="35"/>
      <c r="J156" s="35"/>
      <c r="K156" s="19"/>
      <c r="L156" s="35"/>
      <c r="M156" s="35"/>
      <c r="N156" s="35"/>
      <c r="O156" s="35"/>
      <c r="P156" s="35"/>
    </row>
    <row r="157" spans="1:16" s="15" customFormat="1" ht="60" customHeight="1">
      <c r="A157" s="92"/>
      <c r="B157" s="138" t="s">
        <v>59</v>
      </c>
      <c r="C157" s="362" t="s">
        <v>158</v>
      </c>
      <c r="D157" s="363"/>
      <c r="E157" s="363"/>
      <c r="F157" s="363"/>
      <c r="G157" s="363"/>
      <c r="H157" s="363"/>
      <c r="I157" s="364"/>
      <c r="J157" s="35"/>
      <c r="K157" s="35"/>
      <c r="L157" s="35"/>
      <c r="M157" s="35"/>
      <c r="N157" s="35"/>
      <c r="O157" s="35"/>
      <c r="P157" s="35"/>
    </row>
    <row r="158" spans="1:16" s="15" customFormat="1" ht="69" hidden="1" customHeight="1">
      <c r="A158" s="92"/>
      <c r="B158" s="191" t="str">
        <f t="shared" ref="B158" si="83">$D$18</f>
        <v>BLACK</v>
      </c>
      <c r="C158" s="336" t="s">
        <v>159</v>
      </c>
      <c r="D158" s="341"/>
      <c r="E158" s="341"/>
      <c r="F158" s="341"/>
      <c r="G158" s="341"/>
      <c r="H158" s="341"/>
      <c r="I158" s="337"/>
      <c r="J158" s="35"/>
      <c r="K158" s="35"/>
      <c r="L158" s="35"/>
      <c r="M158" s="35"/>
      <c r="N158" s="35"/>
    </row>
    <row r="159" spans="1:16" s="15" customFormat="1" ht="115.5" customHeight="1">
      <c r="A159" s="92"/>
      <c r="B159" s="191" t="str">
        <f t="shared" ref="B159" si="84">$D$23</f>
        <v>GREY HEATHER</v>
      </c>
      <c r="C159" s="336" t="s">
        <v>160</v>
      </c>
      <c r="D159" s="341"/>
      <c r="E159" s="341"/>
      <c r="F159" s="341"/>
      <c r="G159" s="341"/>
      <c r="H159" s="341"/>
      <c r="I159" s="337"/>
      <c r="J159" s="35"/>
      <c r="K159" s="35"/>
      <c r="L159" s="35"/>
      <c r="M159" s="35"/>
      <c r="N159" s="35"/>
    </row>
    <row r="160" spans="1:16" s="15" customFormat="1" ht="48.75" hidden="1" customHeight="1">
      <c r="A160" s="92"/>
      <c r="B160" s="191" t="s">
        <v>161</v>
      </c>
      <c r="C160" s="349" t="s">
        <v>159</v>
      </c>
      <c r="D160" s="350"/>
      <c r="E160" s="350"/>
      <c r="F160" s="350"/>
      <c r="G160" s="350"/>
      <c r="H160" s="350"/>
      <c r="I160" s="351"/>
      <c r="J160" s="35"/>
      <c r="K160" s="35"/>
      <c r="L160" s="35"/>
      <c r="M160" s="35"/>
      <c r="N160" s="35"/>
    </row>
    <row r="161" spans="1:16" s="15" customFormat="1" ht="48.75" hidden="1" customHeight="1">
      <c r="A161" s="92"/>
      <c r="B161" s="191" t="s">
        <v>162</v>
      </c>
      <c r="C161" s="352"/>
      <c r="D161" s="353"/>
      <c r="E161" s="353"/>
      <c r="F161" s="353"/>
      <c r="G161" s="353"/>
      <c r="H161" s="353"/>
      <c r="I161" s="354"/>
      <c r="J161" s="35"/>
      <c r="K161" s="35"/>
      <c r="L161" s="35"/>
      <c r="M161" s="35"/>
      <c r="N161" s="35"/>
    </row>
    <row r="162" spans="1:16" s="15" customFormat="1" ht="48.75" hidden="1" customHeight="1">
      <c r="A162" s="92"/>
      <c r="B162" s="191" t="s">
        <v>114</v>
      </c>
      <c r="C162" s="355"/>
      <c r="D162" s="356"/>
      <c r="E162" s="356"/>
      <c r="F162" s="356"/>
      <c r="G162" s="356"/>
      <c r="H162" s="356"/>
      <c r="I162" s="357"/>
      <c r="J162" s="35"/>
      <c r="K162" s="35"/>
      <c r="L162" s="35"/>
      <c r="M162" s="35"/>
      <c r="N162" s="35"/>
    </row>
    <row r="163" spans="1:16" s="15" customFormat="1" ht="33">
      <c r="A163" s="92"/>
      <c r="B163" s="92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1:16" s="15" customFormat="1" ht="29.25" customHeight="1">
      <c r="B164" s="326" t="s">
        <v>97</v>
      </c>
      <c r="C164" s="326"/>
      <c r="D164" s="326"/>
      <c r="E164" s="326"/>
      <c r="G164" s="35"/>
      <c r="M164" s="34"/>
      <c r="N164" s="33"/>
      <c r="O164" s="33"/>
      <c r="P164" s="34"/>
    </row>
    <row r="165" spans="1:16" s="15" customFormat="1" ht="35.25" customHeight="1">
      <c r="A165" s="92">
        <v>1</v>
      </c>
      <c r="B165" s="95" t="s">
        <v>98</v>
      </c>
      <c r="C165" s="92"/>
      <c r="D165" s="92"/>
      <c r="G165" s="35"/>
      <c r="M165" s="34"/>
      <c r="N165" s="33"/>
      <c r="O165" s="33"/>
      <c r="P165" s="34"/>
    </row>
    <row r="166" spans="1:16" s="15" customFormat="1" ht="35.25" customHeight="1">
      <c r="A166" s="92">
        <v>2</v>
      </c>
      <c r="B166" s="95" t="s">
        <v>99</v>
      </c>
      <c r="C166" s="92"/>
      <c r="D166" s="92"/>
      <c r="G166" s="35"/>
      <c r="M166" s="34"/>
      <c r="N166" s="33"/>
      <c r="O166" s="33"/>
      <c r="P166" s="34"/>
    </row>
    <row r="167" spans="1:16" s="15" customFormat="1" ht="35.25" customHeight="1">
      <c r="A167" s="92">
        <v>3</v>
      </c>
      <c r="B167" s="95" t="s">
        <v>100</v>
      </c>
      <c r="C167" s="92"/>
      <c r="D167" s="92"/>
      <c r="G167" s="35"/>
      <c r="M167" s="34"/>
      <c r="N167" s="33"/>
      <c r="O167" s="33"/>
      <c r="P167" s="34"/>
    </row>
    <row r="168" spans="1:16" s="18" customFormat="1" ht="33">
      <c r="A168" s="16"/>
      <c r="B168" s="220" t="s">
        <v>101</v>
      </c>
      <c r="C168" s="221" t="s">
        <v>26</v>
      </c>
      <c r="D168" s="221" t="s">
        <v>27</v>
      </c>
      <c r="E168" s="221" t="s">
        <v>28</v>
      </c>
      <c r="F168" s="221" t="s">
        <v>29</v>
      </c>
      <c r="G168" s="221" t="s">
        <v>35</v>
      </c>
      <c r="H168" s="221" t="s">
        <v>30</v>
      </c>
      <c r="L168" s="36"/>
      <c r="M168" s="37"/>
      <c r="N168" s="37"/>
      <c r="O168" s="36"/>
    </row>
    <row r="169" spans="1:16" s="18" customFormat="1" ht="50.1" customHeight="1">
      <c r="A169" s="16"/>
      <c r="B169" s="220" t="s">
        <v>102</v>
      </c>
      <c r="C169" s="184">
        <f>G42</f>
        <v>133</v>
      </c>
      <c r="D169" s="184">
        <f t="shared" ref="D169:G169" si="85">H42</f>
        <v>268</v>
      </c>
      <c r="E169" s="184">
        <f t="shared" si="85"/>
        <v>248</v>
      </c>
      <c r="F169" s="184">
        <f t="shared" si="85"/>
        <v>105</v>
      </c>
      <c r="G169" s="184">
        <f t="shared" si="85"/>
        <v>15</v>
      </c>
      <c r="H169" s="184">
        <f>SUM(C169:G169)</f>
        <v>769</v>
      </c>
      <c r="L169" s="36"/>
      <c r="M169" s="37"/>
      <c r="N169" s="37"/>
      <c r="O169" s="36"/>
    </row>
    <row r="170" spans="1:16" s="96" customFormat="1" ht="198.75" customHeight="1">
      <c r="A170" s="358"/>
      <c r="B170" s="359"/>
      <c r="C170" s="359"/>
      <c r="D170" s="359"/>
      <c r="E170" s="359"/>
      <c r="F170" s="359"/>
      <c r="G170" s="359"/>
      <c r="H170" s="359"/>
      <c r="I170" s="359"/>
      <c r="J170" s="359"/>
      <c r="K170" s="359"/>
      <c r="L170" s="359"/>
      <c r="M170" s="359"/>
      <c r="N170" s="359"/>
      <c r="O170" s="359"/>
      <c r="P170" s="359"/>
    </row>
    <row r="171" spans="1:16" s="96" customFormat="1" ht="132.94999999999999" customHeight="1">
      <c r="G171" s="97"/>
    </row>
    <row r="172" spans="1:16" s="96" customFormat="1" ht="33">
      <c r="G172" s="97"/>
    </row>
    <row r="173" spans="1:16" s="96" customFormat="1" ht="33">
      <c r="G173" s="97"/>
    </row>
    <row r="174" spans="1:16" s="96" customFormat="1" ht="33">
      <c r="G174" s="97"/>
    </row>
    <row r="175" spans="1:16" s="96" customFormat="1" ht="33">
      <c r="G175" s="97"/>
    </row>
    <row r="176" spans="1:16" s="96" customFormat="1" ht="33">
      <c r="G176" s="97"/>
    </row>
    <row r="177" spans="7:7" s="96" customFormat="1" ht="33">
      <c r="G177" s="97"/>
    </row>
    <row r="178" spans="7:7" s="96" customFormat="1" ht="33">
      <c r="G178" s="97"/>
    </row>
    <row r="179" spans="7:7" s="96" customFormat="1" ht="33">
      <c r="G179" s="97"/>
    </row>
    <row r="180" spans="7:7" s="96" customFormat="1" ht="33">
      <c r="G180" s="97"/>
    </row>
    <row r="181" spans="7:7" s="96" customFormat="1" ht="33">
      <c r="G181" s="97"/>
    </row>
    <row r="182" spans="7:7" s="96" customFormat="1" ht="33">
      <c r="G182" s="97"/>
    </row>
    <row r="183" spans="7:7" s="96" customFormat="1" ht="33">
      <c r="G183" s="97"/>
    </row>
    <row r="184" spans="7:7" s="96" customFormat="1" ht="33">
      <c r="G184" s="97"/>
    </row>
    <row r="185" spans="7:7" s="96" customFormat="1" ht="33">
      <c r="G185" s="97"/>
    </row>
    <row r="186" spans="7:7" s="96" customFormat="1" ht="33">
      <c r="G186" s="97"/>
    </row>
    <row r="187" spans="7:7" s="96" customFormat="1" ht="33">
      <c r="G187" s="97"/>
    </row>
    <row r="188" spans="7:7" s="96" customFormat="1" ht="33">
      <c r="G188" s="97"/>
    </row>
    <row r="189" spans="7:7" s="96" customFormat="1" ht="33">
      <c r="G189" s="97"/>
    </row>
    <row r="190" spans="7:7" s="96" customFormat="1" ht="33">
      <c r="G190" s="97"/>
    </row>
    <row r="191" spans="7:7" s="96" customFormat="1" ht="33">
      <c r="G191" s="97"/>
    </row>
    <row r="192" spans="7:7" s="96" customFormat="1" ht="33">
      <c r="G192" s="97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BDD4B-2D65-423A-B0D1-506F8102FACE}">
  <dimension ref="A1:L33"/>
  <sheetViews>
    <sheetView view="pageBreakPreview" zoomScale="60" zoomScaleNormal="100" workbookViewId="0">
      <selection activeCell="C5" sqref="C5"/>
    </sheetView>
  </sheetViews>
  <sheetFormatPr defaultColWidth="8.7109375" defaultRowHeight="15"/>
  <cols>
    <col min="1" max="1" width="9.7109375" bestFit="1" customWidth="1"/>
    <col min="2" max="2" width="36.5703125" customWidth="1"/>
    <col min="3" max="3" width="70.5703125" customWidth="1"/>
    <col min="4" max="4" width="39.42578125" hidden="1" customWidth="1"/>
    <col min="7" max="10" width="14.28515625" customWidth="1"/>
    <col min="11" max="11" width="67.7109375" customWidth="1"/>
  </cols>
  <sheetData>
    <row r="1" spans="1:11" ht="18">
      <c r="A1" s="365" t="s">
        <v>333</v>
      </c>
      <c r="B1" s="365" t="s">
        <v>334</v>
      </c>
      <c r="C1" s="365" t="s">
        <v>335</v>
      </c>
      <c r="D1" s="366" t="s">
        <v>173</v>
      </c>
      <c r="E1" s="368" t="s">
        <v>336</v>
      </c>
      <c r="F1" s="365" t="s">
        <v>337</v>
      </c>
      <c r="G1" s="367" t="s">
        <v>338</v>
      </c>
      <c r="H1" s="367"/>
      <c r="I1" s="367"/>
      <c r="J1" s="367"/>
      <c r="K1" s="365" t="s">
        <v>339</v>
      </c>
    </row>
    <row r="2" spans="1:11" ht="18">
      <c r="A2" s="365"/>
      <c r="B2" s="365"/>
      <c r="C2" s="365"/>
      <c r="D2" s="366"/>
      <c r="E2" s="369"/>
      <c r="F2" s="365"/>
      <c r="G2" s="240" t="s">
        <v>340</v>
      </c>
      <c r="H2" s="240" t="s">
        <v>341</v>
      </c>
      <c r="I2" s="240" t="s">
        <v>342</v>
      </c>
      <c r="J2" s="240" t="s">
        <v>343</v>
      </c>
      <c r="K2" s="365"/>
    </row>
    <row r="3" spans="1:11" s="249" customFormat="1" ht="46.5" customHeight="1">
      <c r="A3" s="246" t="s">
        <v>344</v>
      </c>
      <c r="B3" s="246" t="s">
        <v>374</v>
      </c>
      <c r="C3" s="246" t="s">
        <v>375</v>
      </c>
      <c r="D3" s="247" t="s">
        <v>185</v>
      </c>
      <c r="E3" s="246">
        <v>-1</v>
      </c>
      <c r="F3" s="246">
        <v>1</v>
      </c>
      <c r="G3" s="248">
        <v>61.4</v>
      </c>
      <c r="H3" s="246">
        <v>61.4</v>
      </c>
      <c r="I3" s="246">
        <v>0</v>
      </c>
      <c r="J3" s="246">
        <v>61.4</v>
      </c>
      <c r="K3" s="246" t="s">
        <v>345</v>
      </c>
    </row>
    <row r="4" spans="1:11" s="249" customFormat="1" ht="46.5" customHeight="1">
      <c r="A4" s="246" t="s">
        <v>346</v>
      </c>
      <c r="B4" s="246" t="s">
        <v>376</v>
      </c>
      <c r="C4" s="246" t="s">
        <v>375</v>
      </c>
      <c r="D4" s="247" t="s">
        <v>188</v>
      </c>
      <c r="E4" s="246">
        <v>-1</v>
      </c>
      <c r="F4" s="246">
        <v>1</v>
      </c>
      <c r="G4" s="248">
        <v>61.3</v>
      </c>
      <c r="H4" s="246">
        <v>61.4</v>
      </c>
      <c r="I4" s="246">
        <v>0.1</v>
      </c>
      <c r="J4" s="246">
        <v>61.3</v>
      </c>
      <c r="K4" s="246" t="s">
        <v>347</v>
      </c>
    </row>
    <row r="5" spans="1:11" s="249" customFormat="1" ht="46.5" customHeight="1">
      <c r="A5" s="246" t="s">
        <v>348</v>
      </c>
      <c r="B5" s="246" t="s">
        <v>377</v>
      </c>
      <c r="C5" s="246" t="s">
        <v>378</v>
      </c>
      <c r="D5" s="247" t="s">
        <v>192</v>
      </c>
      <c r="E5" s="246">
        <v>-1</v>
      </c>
      <c r="F5" s="246">
        <v>1</v>
      </c>
      <c r="G5" s="248">
        <v>47.3</v>
      </c>
      <c r="H5" s="246">
        <v>48.2</v>
      </c>
      <c r="I5" s="246">
        <v>0.9</v>
      </c>
      <c r="J5" s="246">
        <v>47.3</v>
      </c>
      <c r="K5" s="246" t="s">
        <v>347</v>
      </c>
    </row>
    <row r="6" spans="1:11" s="249" customFormat="1" ht="46.5" customHeight="1">
      <c r="A6" s="246" t="s">
        <v>349</v>
      </c>
      <c r="B6" s="246" t="s">
        <v>379</v>
      </c>
      <c r="C6" s="246" t="s">
        <v>380</v>
      </c>
      <c r="D6" s="247" t="s">
        <v>196</v>
      </c>
      <c r="E6" s="246">
        <v>-1</v>
      </c>
      <c r="F6" s="246">
        <v>1</v>
      </c>
      <c r="G6" s="248">
        <v>44.1</v>
      </c>
      <c r="H6" s="246">
        <v>45</v>
      </c>
      <c r="I6" s="246">
        <v>0.9</v>
      </c>
      <c r="J6" s="246">
        <v>44.1</v>
      </c>
      <c r="K6" s="246" t="s">
        <v>347</v>
      </c>
    </row>
    <row r="7" spans="1:11" s="249" customFormat="1" ht="46.5" customHeight="1">
      <c r="A7" s="246" t="s">
        <v>350</v>
      </c>
      <c r="B7" s="246" t="s">
        <v>381</v>
      </c>
      <c r="C7" s="246" t="s">
        <v>380</v>
      </c>
      <c r="D7" s="247" t="s">
        <v>199</v>
      </c>
      <c r="E7" s="246">
        <v>-1</v>
      </c>
      <c r="F7" s="246">
        <v>1</v>
      </c>
      <c r="G7" s="248">
        <v>43.8</v>
      </c>
      <c r="H7" s="246">
        <v>43.8</v>
      </c>
      <c r="I7" s="246">
        <v>0</v>
      </c>
      <c r="J7" s="246">
        <v>43.8</v>
      </c>
      <c r="K7" s="246" t="s">
        <v>345</v>
      </c>
    </row>
    <row r="8" spans="1:11" s="249" customFormat="1" ht="46.5" customHeight="1">
      <c r="A8" s="246" t="s">
        <v>351</v>
      </c>
      <c r="B8" s="246" t="s">
        <v>382</v>
      </c>
      <c r="C8" s="246" t="s">
        <v>383</v>
      </c>
      <c r="D8" s="247" t="s">
        <v>203</v>
      </c>
      <c r="E8" s="246">
        <v>-1</v>
      </c>
      <c r="F8" s="246">
        <v>1</v>
      </c>
      <c r="G8" s="248">
        <v>63</v>
      </c>
      <c r="H8" s="246">
        <v>63</v>
      </c>
      <c r="I8" s="246">
        <v>0</v>
      </c>
      <c r="J8" s="246">
        <v>63</v>
      </c>
      <c r="K8" s="246" t="s">
        <v>345</v>
      </c>
    </row>
    <row r="9" spans="1:11" s="249" customFormat="1" ht="46.5" customHeight="1">
      <c r="A9" s="246" t="s">
        <v>352</v>
      </c>
      <c r="B9" s="246" t="s">
        <v>384</v>
      </c>
      <c r="C9" s="246" t="s">
        <v>385</v>
      </c>
      <c r="D9" s="247" t="s">
        <v>207</v>
      </c>
      <c r="E9" s="246">
        <v>0</v>
      </c>
      <c r="F9" s="246">
        <v>0</v>
      </c>
      <c r="G9" s="248">
        <v>41</v>
      </c>
      <c r="H9" s="246">
        <v>41</v>
      </c>
      <c r="I9" s="246">
        <v>0</v>
      </c>
      <c r="J9" s="246">
        <v>41</v>
      </c>
      <c r="K9" s="246" t="s">
        <v>345</v>
      </c>
    </row>
    <row r="10" spans="1:11" s="249" customFormat="1" ht="46.5" customHeight="1">
      <c r="A10" s="246" t="s">
        <v>353</v>
      </c>
      <c r="B10" s="246" t="s">
        <v>386</v>
      </c>
      <c r="C10" s="246" t="s">
        <v>387</v>
      </c>
      <c r="D10" s="247" t="s">
        <v>211</v>
      </c>
      <c r="E10" s="246">
        <v>-1</v>
      </c>
      <c r="F10" s="246">
        <v>1</v>
      </c>
      <c r="G10" s="248">
        <v>60</v>
      </c>
      <c r="H10" s="246">
        <v>60</v>
      </c>
      <c r="I10" s="246">
        <v>0</v>
      </c>
      <c r="J10" s="246">
        <v>60</v>
      </c>
      <c r="K10" s="246" t="s">
        <v>345</v>
      </c>
    </row>
    <row r="11" spans="1:11" s="249" customFormat="1" ht="46.5" customHeight="1">
      <c r="A11" s="246" t="s">
        <v>316</v>
      </c>
      <c r="B11" s="246" t="s">
        <v>320</v>
      </c>
      <c r="C11" s="246" t="s">
        <v>321</v>
      </c>
      <c r="D11" s="247" t="s">
        <v>325</v>
      </c>
      <c r="E11" s="246">
        <v>-1</v>
      </c>
      <c r="F11" s="246">
        <v>1</v>
      </c>
      <c r="G11" s="248">
        <v>46.2</v>
      </c>
      <c r="H11" s="246">
        <v>46.2</v>
      </c>
      <c r="I11" s="246">
        <v>0</v>
      </c>
      <c r="J11" s="246">
        <v>46.2</v>
      </c>
      <c r="K11" s="246" t="s">
        <v>345</v>
      </c>
    </row>
    <row r="12" spans="1:11" s="249" customFormat="1" ht="46.5" customHeight="1">
      <c r="A12" s="246" t="s">
        <v>316</v>
      </c>
      <c r="B12" s="246" t="s">
        <v>388</v>
      </c>
      <c r="C12" s="246" t="s">
        <v>322</v>
      </c>
      <c r="D12" s="247" t="s">
        <v>323</v>
      </c>
      <c r="E12" s="246">
        <v>-1</v>
      </c>
      <c r="F12" s="246">
        <v>1</v>
      </c>
      <c r="G12" s="248">
        <v>46.2</v>
      </c>
      <c r="H12" s="238"/>
      <c r="I12" s="238"/>
      <c r="J12" s="250">
        <v>51</v>
      </c>
      <c r="K12" s="251" t="s">
        <v>354</v>
      </c>
    </row>
    <row r="13" spans="1:11" s="249" customFormat="1" ht="46.5" customHeight="1">
      <c r="A13" s="246" t="s">
        <v>355</v>
      </c>
      <c r="B13" s="246" t="s">
        <v>389</v>
      </c>
      <c r="C13" s="238"/>
      <c r="D13" s="238" t="s">
        <v>216</v>
      </c>
      <c r="E13" s="246">
        <v>-0.3</v>
      </c>
      <c r="F13" s="246">
        <v>0.3</v>
      </c>
      <c r="G13" s="248">
        <v>5.2</v>
      </c>
      <c r="H13" s="246">
        <v>5.2</v>
      </c>
      <c r="I13" s="246">
        <v>0</v>
      </c>
      <c r="J13" s="246">
        <v>5.2</v>
      </c>
      <c r="K13" s="246" t="s">
        <v>345</v>
      </c>
    </row>
    <row r="14" spans="1:11" s="249" customFormat="1" ht="46.5" customHeight="1">
      <c r="A14" s="246" t="s">
        <v>356</v>
      </c>
      <c r="B14" s="246" t="s">
        <v>390</v>
      </c>
      <c r="C14" s="246" t="s">
        <v>391</v>
      </c>
      <c r="D14" s="247" t="s">
        <v>220</v>
      </c>
      <c r="E14" s="246">
        <v>-1</v>
      </c>
      <c r="F14" s="246">
        <v>1</v>
      </c>
      <c r="G14" s="248">
        <v>23.5</v>
      </c>
      <c r="H14" s="246">
        <v>23.5</v>
      </c>
      <c r="I14" s="246">
        <v>0</v>
      </c>
      <c r="J14" s="246">
        <v>23.5</v>
      </c>
      <c r="K14" s="246" t="s">
        <v>345</v>
      </c>
    </row>
    <row r="15" spans="1:11" s="249" customFormat="1" ht="46.5" customHeight="1">
      <c r="A15" s="246" t="s">
        <v>357</v>
      </c>
      <c r="B15" s="246" t="s">
        <v>392</v>
      </c>
      <c r="C15" s="246" t="s">
        <v>393</v>
      </c>
      <c r="D15" s="247" t="s">
        <v>224</v>
      </c>
      <c r="E15" s="246">
        <v>-0.3</v>
      </c>
      <c r="F15" s="246">
        <v>0.3</v>
      </c>
      <c r="G15" s="248">
        <v>8.1</v>
      </c>
      <c r="H15" s="246">
        <v>8.1</v>
      </c>
      <c r="I15" s="246">
        <v>0</v>
      </c>
      <c r="J15" s="246">
        <v>8.1</v>
      </c>
      <c r="K15" s="246" t="s">
        <v>345</v>
      </c>
    </row>
    <row r="16" spans="1:11" s="249" customFormat="1" ht="46.5" customHeight="1">
      <c r="A16" s="246" t="s">
        <v>358</v>
      </c>
      <c r="B16" s="246" t="s">
        <v>394</v>
      </c>
      <c r="C16" s="246" t="s">
        <v>395</v>
      </c>
      <c r="D16" s="247" t="s">
        <v>228</v>
      </c>
      <c r="E16" s="246">
        <v>-0.3</v>
      </c>
      <c r="F16" s="246">
        <v>0.3</v>
      </c>
      <c r="G16" s="248">
        <v>1.7</v>
      </c>
      <c r="H16" s="246">
        <v>1.7</v>
      </c>
      <c r="I16" s="246">
        <v>0</v>
      </c>
      <c r="J16" s="246">
        <v>1.7</v>
      </c>
      <c r="K16" s="246" t="s">
        <v>345</v>
      </c>
    </row>
    <row r="17" spans="1:12" s="249" customFormat="1" ht="46.5" customHeight="1">
      <c r="A17" s="246" t="s">
        <v>359</v>
      </c>
      <c r="B17" s="246" t="s">
        <v>396</v>
      </c>
      <c r="C17" s="246" t="s">
        <v>397</v>
      </c>
      <c r="D17" s="247" t="s">
        <v>232</v>
      </c>
      <c r="E17" s="246">
        <v>-0.5</v>
      </c>
      <c r="F17" s="246">
        <v>0.5</v>
      </c>
      <c r="G17" s="248">
        <v>23.5</v>
      </c>
      <c r="H17" s="246">
        <v>23.5</v>
      </c>
      <c r="I17" s="246">
        <v>0</v>
      </c>
      <c r="J17" s="246">
        <v>23.5</v>
      </c>
      <c r="K17" s="246" t="s">
        <v>345</v>
      </c>
    </row>
    <row r="18" spans="1:12" s="249" customFormat="1" ht="46.5" customHeight="1">
      <c r="A18" s="246" t="s">
        <v>360</v>
      </c>
      <c r="B18" s="246" t="s">
        <v>398</v>
      </c>
      <c r="C18" s="246" t="s">
        <v>399</v>
      </c>
      <c r="D18" s="247" t="s">
        <v>236</v>
      </c>
      <c r="E18" s="246">
        <v>-1</v>
      </c>
      <c r="F18" s="246">
        <v>1</v>
      </c>
      <c r="G18" s="248">
        <v>58</v>
      </c>
      <c r="H18" s="246">
        <v>57.5</v>
      </c>
      <c r="I18" s="246">
        <v>-0.5</v>
      </c>
      <c r="J18" s="246">
        <v>58</v>
      </c>
      <c r="K18" s="246" t="s">
        <v>347</v>
      </c>
    </row>
    <row r="19" spans="1:12" s="249" customFormat="1" ht="46.5" customHeight="1">
      <c r="A19" s="246" t="s">
        <v>361</v>
      </c>
      <c r="B19" s="246" t="s">
        <v>400</v>
      </c>
      <c r="C19" s="246" t="s">
        <v>401</v>
      </c>
      <c r="D19" s="247" t="s">
        <v>240</v>
      </c>
      <c r="E19" s="246">
        <v>-1</v>
      </c>
      <c r="F19" s="246">
        <v>1</v>
      </c>
      <c r="G19" s="248">
        <v>22.5</v>
      </c>
      <c r="H19" s="246">
        <v>22.5</v>
      </c>
      <c r="I19" s="246">
        <v>0</v>
      </c>
      <c r="J19" s="246">
        <v>22.5</v>
      </c>
      <c r="K19" s="246" t="s">
        <v>345</v>
      </c>
    </row>
    <row r="20" spans="1:12" s="249" customFormat="1" ht="46.5" customHeight="1">
      <c r="A20" s="246" t="s">
        <v>362</v>
      </c>
      <c r="B20" s="246" t="s">
        <v>402</v>
      </c>
      <c r="C20" s="246" t="s">
        <v>403</v>
      </c>
      <c r="D20" s="247" t="s">
        <v>243</v>
      </c>
      <c r="E20" s="246">
        <v>-0.5</v>
      </c>
      <c r="F20" s="246">
        <v>0.5</v>
      </c>
      <c r="G20" s="248">
        <v>18.7</v>
      </c>
      <c r="H20" s="250">
        <v>18</v>
      </c>
      <c r="I20" s="250">
        <v>-0.7</v>
      </c>
      <c r="J20" s="246">
        <v>18.7</v>
      </c>
      <c r="K20" s="246" t="s">
        <v>347</v>
      </c>
    </row>
    <row r="21" spans="1:12" s="249" customFormat="1" ht="46.5" customHeight="1">
      <c r="A21" s="246" t="s">
        <v>363</v>
      </c>
      <c r="B21" s="246" t="s">
        <v>404</v>
      </c>
      <c r="C21" s="246" t="s">
        <v>405</v>
      </c>
      <c r="D21" s="247" t="s">
        <v>247</v>
      </c>
      <c r="E21" s="246">
        <v>-0.5</v>
      </c>
      <c r="F21" s="246">
        <v>0.5</v>
      </c>
      <c r="G21" s="248">
        <v>8.6999999999999993</v>
      </c>
      <c r="H21" s="246">
        <v>8.6999999999999993</v>
      </c>
      <c r="I21" s="246">
        <v>0</v>
      </c>
      <c r="J21" s="246">
        <v>8.6999999999999993</v>
      </c>
      <c r="K21" s="246" t="s">
        <v>345</v>
      </c>
    </row>
    <row r="22" spans="1:12" s="249" customFormat="1" ht="46.5" customHeight="1">
      <c r="A22" s="246" t="s">
        <v>364</v>
      </c>
      <c r="B22" s="246" t="s">
        <v>406</v>
      </c>
      <c r="C22" s="238"/>
      <c r="D22" s="238" t="s">
        <v>250</v>
      </c>
      <c r="E22" s="246">
        <v>-0.3</v>
      </c>
      <c r="F22" s="246">
        <v>0.3</v>
      </c>
      <c r="G22" s="248">
        <v>5.2</v>
      </c>
      <c r="H22" s="246">
        <v>5.2</v>
      </c>
      <c r="I22" s="246">
        <v>0</v>
      </c>
      <c r="J22" s="246">
        <v>5.2</v>
      </c>
      <c r="K22" s="246" t="s">
        <v>345</v>
      </c>
    </row>
    <row r="23" spans="1:12" s="249" customFormat="1" ht="46.5" customHeight="1">
      <c r="A23" s="246" t="s">
        <v>365</v>
      </c>
      <c r="B23" s="246" t="s">
        <v>407</v>
      </c>
      <c r="C23" s="246" t="s">
        <v>408</v>
      </c>
      <c r="D23" s="247" t="s">
        <v>254</v>
      </c>
      <c r="E23" s="246">
        <v>-1</v>
      </c>
      <c r="F23" s="246">
        <v>1</v>
      </c>
      <c r="G23" s="248">
        <v>53.2</v>
      </c>
      <c r="H23" s="250">
        <v>52</v>
      </c>
      <c r="I23" s="250">
        <v>-1.2</v>
      </c>
      <c r="J23" s="250">
        <v>49</v>
      </c>
      <c r="K23" s="251" t="s">
        <v>366</v>
      </c>
    </row>
    <row r="24" spans="1:12" s="249" customFormat="1" ht="46.5" customHeight="1">
      <c r="A24" s="246" t="s">
        <v>367</v>
      </c>
      <c r="B24" s="246" t="s">
        <v>409</v>
      </c>
      <c r="C24" s="246" t="s">
        <v>410</v>
      </c>
      <c r="D24" s="247" t="s">
        <v>258</v>
      </c>
      <c r="E24" s="246">
        <v>-0.5</v>
      </c>
      <c r="F24" s="246">
        <v>0.5</v>
      </c>
      <c r="G24" s="248">
        <v>28.1</v>
      </c>
      <c r="H24" s="246">
        <v>28</v>
      </c>
      <c r="I24" s="246">
        <v>-0.1</v>
      </c>
      <c r="J24" s="246">
        <v>28.1</v>
      </c>
      <c r="K24" s="246" t="s">
        <v>347</v>
      </c>
    </row>
    <row r="25" spans="1:12" s="249" customFormat="1" ht="46.5" customHeight="1">
      <c r="A25" s="246" t="s">
        <v>368</v>
      </c>
      <c r="B25" s="246" t="s">
        <v>411</v>
      </c>
      <c r="C25" s="246" t="s">
        <v>412</v>
      </c>
      <c r="D25" s="247" t="s">
        <v>262</v>
      </c>
      <c r="E25" s="246">
        <v>-0.3</v>
      </c>
      <c r="F25" s="246">
        <v>0.3</v>
      </c>
      <c r="G25" s="248">
        <v>38.4</v>
      </c>
      <c r="H25" s="246">
        <v>38.4</v>
      </c>
      <c r="I25" s="246">
        <v>0</v>
      </c>
      <c r="J25" s="246">
        <v>38.4</v>
      </c>
      <c r="K25" s="246" t="s">
        <v>345</v>
      </c>
    </row>
    <row r="26" spans="1:12" s="249" customFormat="1" ht="46.5" customHeight="1">
      <c r="A26" s="246" t="s">
        <v>369</v>
      </c>
      <c r="B26" s="246" t="s">
        <v>413</v>
      </c>
      <c r="C26" s="238"/>
      <c r="D26" s="238" t="s">
        <v>326</v>
      </c>
      <c r="E26" s="246">
        <v>-0.3</v>
      </c>
      <c r="F26" s="246">
        <v>0.3</v>
      </c>
      <c r="G26" s="248">
        <v>15.2</v>
      </c>
      <c r="H26" s="246">
        <v>15.5</v>
      </c>
      <c r="I26" s="246">
        <v>0.3</v>
      </c>
      <c r="J26" s="246">
        <v>15.2</v>
      </c>
      <c r="K26" s="246" t="s">
        <v>347</v>
      </c>
    </row>
    <row r="27" spans="1:12" s="249" customFormat="1" ht="46.5" customHeight="1">
      <c r="A27" s="246" t="s">
        <v>370</v>
      </c>
      <c r="B27" s="246" t="s">
        <v>414</v>
      </c>
      <c r="C27" s="246" t="s">
        <v>414</v>
      </c>
      <c r="D27" s="247" t="s">
        <v>267</v>
      </c>
      <c r="E27" s="246">
        <v>-0.3</v>
      </c>
      <c r="F27" s="246">
        <v>0.3</v>
      </c>
      <c r="G27" s="248">
        <v>20</v>
      </c>
      <c r="H27" s="250">
        <v>19.5</v>
      </c>
      <c r="I27" s="250">
        <v>-0.5</v>
      </c>
      <c r="J27" s="246">
        <v>20</v>
      </c>
      <c r="K27" s="246" t="s">
        <v>347</v>
      </c>
    </row>
    <row r="28" spans="1:12" s="249" customFormat="1" ht="46.5" customHeight="1">
      <c r="A28" s="246" t="s">
        <v>371</v>
      </c>
      <c r="B28" s="246" t="s">
        <v>318</v>
      </c>
      <c r="C28" s="246" t="s">
        <v>415</v>
      </c>
      <c r="D28" s="247" t="s">
        <v>330</v>
      </c>
      <c r="E28" s="246">
        <v>-1</v>
      </c>
      <c r="F28" s="246">
        <v>1</v>
      </c>
      <c r="G28" s="248">
        <v>0</v>
      </c>
      <c r="H28" s="250">
        <v>20</v>
      </c>
      <c r="I28" s="250">
        <v>20</v>
      </c>
      <c r="J28" s="250">
        <v>20</v>
      </c>
      <c r="K28" s="246" t="s">
        <v>345</v>
      </c>
    </row>
    <row r="29" spans="1:12" s="249" customFormat="1" ht="46.5" customHeight="1">
      <c r="A29" s="246" t="s">
        <v>317</v>
      </c>
      <c r="B29" s="246" t="s">
        <v>318</v>
      </c>
      <c r="C29" s="246" t="s">
        <v>328</v>
      </c>
      <c r="D29" s="247" t="s">
        <v>331</v>
      </c>
      <c r="E29" s="246">
        <v>-1</v>
      </c>
      <c r="F29" s="246">
        <v>1</v>
      </c>
      <c r="G29" s="248">
        <v>34</v>
      </c>
      <c r="H29" s="246">
        <v>34</v>
      </c>
      <c r="I29" s="246">
        <v>0</v>
      </c>
      <c r="J29" s="246">
        <v>34</v>
      </c>
      <c r="K29" s="246" t="s">
        <v>345</v>
      </c>
    </row>
    <row r="30" spans="1:12" s="249" customFormat="1" ht="46.5" customHeight="1">
      <c r="A30" s="246" t="s">
        <v>319</v>
      </c>
      <c r="B30" s="246" t="s">
        <v>318</v>
      </c>
      <c r="C30" s="246" t="s">
        <v>329</v>
      </c>
      <c r="D30" s="247" t="s">
        <v>332</v>
      </c>
      <c r="E30" s="246">
        <v>-1</v>
      </c>
      <c r="F30" s="246">
        <v>1</v>
      </c>
      <c r="G30" s="248">
        <v>34</v>
      </c>
      <c r="H30" s="250">
        <v>25.5</v>
      </c>
      <c r="I30" s="250">
        <v>-8.5</v>
      </c>
      <c r="J30" s="246">
        <v>34</v>
      </c>
      <c r="K30" s="246" t="s">
        <v>347</v>
      </c>
    </row>
    <row r="31" spans="1:12" s="249" customFormat="1" ht="46.5" customHeight="1">
      <c r="A31" s="246" t="s">
        <v>372</v>
      </c>
      <c r="B31" s="246" t="s">
        <v>416</v>
      </c>
      <c r="C31" s="246" t="s">
        <v>417</v>
      </c>
      <c r="D31" s="247" t="s">
        <v>271</v>
      </c>
      <c r="E31" s="246">
        <v>-0.3</v>
      </c>
      <c r="F31" s="246">
        <v>0.3</v>
      </c>
      <c r="G31" s="248">
        <v>17</v>
      </c>
      <c r="H31" s="238"/>
      <c r="I31" s="238"/>
      <c r="J31" s="246">
        <v>17</v>
      </c>
      <c r="K31" s="246" t="s">
        <v>373</v>
      </c>
    </row>
    <row r="32" spans="1:12" s="192" customFormat="1" ht="46.5" customHeight="1">
      <c r="A32" s="239" t="s">
        <v>418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6"/>
    </row>
    <row r="33" s="249" customFormat="1" ht="46.5" customHeight="1"/>
  </sheetData>
  <mergeCells count="8">
    <mergeCell ref="K1:K2"/>
    <mergeCell ref="A1:A2"/>
    <mergeCell ref="B1:B2"/>
    <mergeCell ref="C1:C2"/>
    <mergeCell ref="D1:D2"/>
    <mergeCell ref="F1:F2"/>
    <mergeCell ref="G1:J1"/>
    <mergeCell ref="E1:E2"/>
  </mergeCells>
  <pageMargins left="0.7" right="0.7" top="0.75" bottom="0.75" header="0.3" footer="0.3"/>
  <pageSetup paperSize="9"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7BBAA-2268-4852-A0E2-51ABF3104AE3}">
  <dimension ref="A1:M37"/>
  <sheetViews>
    <sheetView tabSelected="1" view="pageBreakPreview" topLeftCell="A16" zoomScale="70" zoomScaleNormal="85" zoomScaleSheetLayoutView="70" workbookViewId="0">
      <selection activeCell="E24" sqref="E24:F31"/>
    </sheetView>
  </sheetViews>
  <sheetFormatPr defaultColWidth="9.140625" defaultRowHeight="15"/>
  <cols>
    <col min="1" max="1" width="15" style="192" customWidth="1"/>
    <col min="2" max="2" width="31" style="192" customWidth="1"/>
    <col min="3" max="3" width="45" style="192" customWidth="1"/>
    <col min="4" max="4" width="45" style="192" hidden="1" customWidth="1"/>
    <col min="5" max="5" width="9.28515625" style="192" customWidth="1"/>
    <col min="6" max="6" width="9.5703125" style="192" customWidth="1"/>
    <col min="7" max="9" width="9.28515625" style="192" customWidth="1"/>
    <col min="10" max="10" width="9.5703125" style="192" customWidth="1"/>
    <col min="11" max="12" width="9.28515625" style="192" customWidth="1"/>
    <col min="13" max="13" width="45" style="249" customWidth="1"/>
    <col min="14" max="16384" width="9.140625" style="192"/>
  </cols>
  <sheetData>
    <row r="1" spans="1:13" ht="21.75" customHeight="1">
      <c r="A1" s="193" t="s">
        <v>170</v>
      </c>
      <c r="B1" s="193" t="s">
        <v>171</v>
      </c>
      <c r="C1" s="193" t="s">
        <v>172</v>
      </c>
      <c r="D1" s="193" t="s">
        <v>173</v>
      </c>
      <c r="E1" s="194" t="s">
        <v>174</v>
      </c>
      <c r="F1" s="193" t="s">
        <v>175</v>
      </c>
      <c r="G1" s="195" t="s">
        <v>176</v>
      </c>
      <c r="H1" s="196" t="s">
        <v>177</v>
      </c>
      <c r="I1" s="197" t="s">
        <v>178</v>
      </c>
      <c r="J1" s="198" t="s">
        <v>179</v>
      </c>
      <c r="K1" s="196" t="s">
        <v>180</v>
      </c>
      <c r="L1" s="199" t="s">
        <v>181</v>
      </c>
      <c r="M1" s="254" t="s">
        <v>421</v>
      </c>
    </row>
    <row r="2" spans="1:13" ht="32.25" customHeight="1">
      <c r="A2" s="200" t="s">
        <v>182</v>
      </c>
      <c r="B2" s="200" t="s">
        <v>183</v>
      </c>
      <c r="C2" s="200" t="s">
        <v>184</v>
      </c>
      <c r="D2" s="200" t="s">
        <v>185</v>
      </c>
      <c r="E2" s="201">
        <v>-1</v>
      </c>
      <c r="F2" s="202">
        <v>1</v>
      </c>
      <c r="G2" s="203">
        <v>57.4</v>
      </c>
      <c r="H2" s="201">
        <v>59.4</v>
      </c>
      <c r="I2" s="204">
        <v>61.4</v>
      </c>
      <c r="J2" s="201">
        <v>63.4</v>
      </c>
      <c r="K2" s="201">
        <v>65.400000000000006</v>
      </c>
      <c r="L2" s="202">
        <v>67.400000000000006</v>
      </c>
      <c r="M2" s="255"/>
    </row>
    <row r="3" spans="1:13" ht="32.25" customHeight="1">
      <c r="A3" s="200" t="s">
        <v>186</v>
      </c>
      <c r="B3" s="200" t="s">
        <v>187</v>
      </c>
      <c r="C3" s="200" t="s">
        <v>184</v>
      </c>
      <c r="D3" s="200" t="s">
        <v>188</v>
      </c>
      <c r="E3" s="201">
        <v>-1</v>
      </c>
      <c r="F3" s="202">
        <v>1</v>
      </c>
      <c r="G3" s="203">
        <v>57.3</v>
      </c>
      <c r="H3" s="201">
        <v>59.3</v>
      </c>
      <c r="I3" s="205">
        <v>61.3</v>
      </c>
      <c r="J3" s="201">
        <v>63.3</v>
      </c>
      <c r="K3" s="201">
        <v>65.3</v>
      </c>
      <c r="L3" s="202">
        <v>67.3</v>
      </c>
      <c r="M3" s="255"/>
    </row>
    <row r="4" spans="1:13" ht="32.25" customHeight="1">
      <c r="A4" s="200" t="s">
        <v>189</v>
      </c>
      <c r="B4" s="200" t="s">
        <v>190</v>
      </c>
      <c r="C4" s="200" t="s">
        <v>191</v>
      </c>
      <c r="D4" s="200" t="s">
        <v>192</v>
      </c>
      <c r="E4" s="201">
        <v>-1</v>
      </c>
      <c r="F4" s="202">
        <v>1</v>
      </c>
      <c r="G4" s="203">
        <v>44.3</v>
      </c>
      <c r="H4" s="201">
        <v>45.8</v>
      </c>
      <c r="I4" s="205">
        <v>47.3</v>
      </c>
      <c r="J4" s="201">
        <v>48.8</v>
      </c>
      <c r="K4" s="201">
        <v>50.3</v>
      </c>
      <c r="L4" s="202">
        <v>51.8</v>
      </c>
      <c r="M4" s="255"/>
    </row>
    <row r="5" spans="1:13" ht="32.25" customHeight="1">
      <c r="A5" s="200" t="s">
        <v>193</v>
      </c>
      <c r="B5" s="200" t="s">
        <v>194</v>
      </c>
      <c r="C5" s="200" t="s">
        <v>195</v>
      </c>
      <c r="D5" s="200" t="s">
        <v>196</v>
      </c>
      <c r="E5" s="201">
        <v>-1</v>
      </c>
      <c r="F5" s="202">
        <v>1</v>
      </c>
      <c r="G5" s="203">
        <v>41.1</v>
      </c>
      <c r="H5" s="201">
        <v>42.6</v>
      </c>
      <c r="I5" s="205">
        <v>44.1</v>
      </c>
      <c r="J5" s="201">
        <v>45.6</v>
      </c>
      <c r="K5" s="201">
        <v>47.1</v>
      </c>
      <c r="L5" s="202">
        <v>48.6</v>
      </c>
      <c r="M5" s="255"/>
    </row>
    <row r="6" spans="1:13" ht="32.25" customHeight="1">
      <c r="A6" s="200" t="s">
        <v>197</v>
      </c>
      <c r="B6" s="200" t="s">
        <v>198</v>
      </c>
      <c r="C6" s="200" t="s">
        <v>195</v>
      </c>
      <c r="D6" s="200" t="s">
        <v>199</v>
      </c>
      <c r="E6" s="201">
        <v>-1</v>
      </c>
      <c r="F6" s="202">
        <v>1</v>
      </c>
      <c r="G6" s="203">
        <v>40.799999999999997</v>
      </c>
      <c r="H6" s="201">
        <v>42.3</v>
      </c>
      <c r="I6" s="205">
        <v>43.8</v>
      </c>
      <c r="J6" s="201">
        <v>45.3</v>
      </c>
      <c r="K6" s="201">
        <v>46.8</v>
      </c>
      <c r="L6" s="202">
        <v>48.3</v>
      </c>
      <c r="M6" s="255"/>
    </row>
    <row r="7" spans="1:13" ht="32.25" customHeight="1">
      <c r="A7" s="200" t="s">
        <v>200</v>
      </c>
      <c r="B7" s="200" t="s">
        <v>201</v>
      </c>
      <c r="C7" s="200" t="s">
        <v>202</v>
      </c>
      <c r="D7" s="200" t="s">
        <v>203</v>
      </c>
      <c r="E7" s="201">
        <v>-1</v>
      </c>
      <c r="F7" s="202">
        <v>1</v>
      </c>
      <c r="G7" s="203">
        <v>58</v>
      </c>
      <c r="H7" s="201">
        <v>60.5</v>
      </c>
      <c r="I7" s="205">
        <v>63</v>
      </c>
      <c r="J7" s="201">
        <v>65.5</v>
      </c>
      <c r="K7" s="201">
        <v>68</v>
      </c>
      <c r="L7" s="202">
        <v>70.5</v>
      </c>
      <c r="M7" s="255"/>
    </row>
    <row r="8" spans="1:13" ht="32.25" customHeight="1">
      <c r="A8" s="200" t="s">
        <v>204</v>
      </c>
      <c r="B8" s="200" t="s">
        <v>205</v>
      </c>
      <c r="C8" s="200" t="s">
        <v>206</v>
      </c>
      <c r="D8" s="200" t="s">
        <v>207</v>
      </c>
      <c r="E8" s="201">
        <v>0</v>
      </c>
      <c r="F8" s="202">
        <v>0</v>
      </c>
      <c r="G8" s="203">
        <v>39</v>
      </c>
      <c r="H8" s="201">
        <v>40</v>
      </c>
      <c r="I8" s="205">
        <v>41</v>
      </c>
      <c r="J8" s="201">
        <v>42</v>
      </c>
      <c r="K8" s="201">
        <v>43</v>
      </c>
      <c r="L8" s="202">
        <v>44</v>
      </c>
      <c r="M8" s="255"/>
    </row>
    <row r="9" spans="1:13" ht="32.25" customHeight="1">
      <c r="A9" s="200" t="s">
        <v>208</v>
      </c>
      <c r="B9" s="200" t="s">
        <v>209</v>
      </c>
      <c r="C9" s="200" t="s">
        <v>210</v>
      </c>
      <c r="D9" s="200" t="s">
        <v>211</v>
      </c>
      <c r="E9" s="201">
        <v>-1</v>
      </c>
      <c r="F9" s="202">
        <v>1</v>
      </c>
      <c r="G9" s="203">
        <v>55</v>
      </c>
      <c r="H9" s="201">
        <v>57.5</v>
      </c>
      <c r="I9" s="205">
        <v>60</v>
      </c>
      <c r="J9" s="201">
        <v>62.5</v>
      </c>
      <c r="K9" s="201">
        <v>65</v>
      </c>
      <c r="L9" s="202">
        <v>67.5</v>
      </c>
      <c r="M9" s="255"/>
    </row>
    <row r="10" spans="1:13" ht="32.25" customHeight="1">
      <c r="A10" s="237" t="s">
        <v>316</v>
      </c>
      <c r="B10" s="200" t="s">
        <v>320</v>
      </c>
      <c r="C10" s="200" t="s">
        <v>321</v>
      </c>
      <c r="D10" s="200" t="s">
        <v>325</v>
      </c>
      <c r="E10" s="201">
        <v>-1</v>
      </c>
      <c r="F10" s="202">
        <v>1</v>
      </c>
      <c r="G10" s="203">
        <v>41.2</v>
      </c>
      <c r="H10" s="201">
        <v>43.7</v>
      </c>
      <c r="I10" s="205">
        <v>46.2</v>
      </c>
      <c r="J10" s="201">
        <v>48.7</v>
      </c>
      <c r="K10" s="201">
        <v>51.2</v>
      </c>
      <c r="L10" s="202">
        <v>53.7</v>
      </c>
      <c r="M10" s="255"/>
    </row>
    <row r="11" spans="1:13" ht="32.25" customHeight="1">
      <c r="A11" s="200" t="s">
        <v>212</v>
      </c>
      <c r="B11" s="200" t="s">
        <v>213</v>
      </c>
      <c r="C11" s="237" t="s">
        <v>322</v>
      </c>
      <c r="D11" s="200" t="s">
        <v>323</v>
      </c>
      <c r="E11" s="201">
        <v>-1</v>
      </c>
      <c r="F11" s="202">
        <v>1</v>
      </c>
      <c r="G11" s="203">
        <v>46</v>
      </c>
      <c r="H11" s="201">
        <v>48.5</v>
      </c>
      <c r="I11" s="205">
        <v>51</v>
      </c>
      <c r="J11" s="201">
        <v>53.5</v>
      </c>
      <c r="K11" s="201">
        <v>56</v>
      </c>
      <c r="L11" s="202">
        <v>58.5</v>
      </c>
      <c r="M11" s="255"/>
    </row>
    <row r="12" spans="1:13" ht="32.25" customHeight="1">
      <c r="A12" s="200" t="s">
        <v>214</v>
      </c>
      <c r="B12" s="200" t="s">
        <v>215</v>
      </c>
      <c r="C12" s="206"/>
      <c r="D12" s="200" t="s">
        <v>216</v>
      </c>
      <c r="E12" s="201">
        <v>-0.3</v>
      </c>
      <c r="F12" s="202">
        <v>0.3</v>
      </c>
      <c r="G12" s="203">
        <v>5.2</v>
      </c>
      <c r="H12" s="201">
        <v>5.2</v>
      </c>
      <c r="I12" s="205">
        <v>5.2</v>
      </c>
      <c r="J12" s="201">
        <v>5.2</v>
      </c>
      <c r="K12" s="201">
        <v>5.2</v>
      </c>
      <c r="L12" s="202">
        <v>5.2</v>
      </c>
      <c r="M12" s="255"/>
    </row>
    <row r="13" spans="1:13" ht="32.25" customHeight="1">
      <c r="A13" s="200" t="s">
        <v>217</v>
      </c>
      <c r="B13" s="200" t="s">
        <v>218</v>
      </c>
      <c r="C13" s="200" t="s">
        <v>219</v>
      </c>
      <c r="D13" s="200" t="s">
        <v>220</v>
      </c>
      <c r="E13" s="201">
        <v>-1</v>
      </c>
      <c r="F13" s="202">
        <v>1</v>
      </c>
      <c r="G13" s="203">
        <v>22.5</v>
      </c>
      <c r="H13" s="201">
        <v>23</v>
      </c>
      <c r="I13" s="205">
        <v>23.5</v>
      </c>
      <c r="J13" s="201">
        <v>24</v>
      </c>
      <c r="K13" s="201">
        <v>24.5</v>
      </c>
      <c r="L13" s="202">
        <v>25</v>
      </c>
      <c r="M13" s="255"/>
    </row>
    <row r="14" spans="1:13" ht="32.25" customHeight="1">
      <c r="A14" s="200" t="s">
        <v>221</v>
      </c>
      <c r="B14" s="200" t="s">
        <v>222</v>
      </c>
      <c r="C14" s="200" t="s">
        <v>223</v>
      </c>
      <c r="D14" s="200" t="s">
        <v>224</v>
      </c>
      <c r="E14" s="201">
        <v>-0.3</v>
      </c>
      <c r="F14" s="202">
        <v>0.3</v>
      </c>
      <c r="G14" s="203">
        <v>7.1</v>
      </c>
      <c r="H14" s="201">
        <v>7.6</v>
      </c>
      <c r="I14" s="205">
        <v>8.1</v>
      </c>
      <c r="J14" s="201">
        <v>8.6</v>
      </c>
      <c r="K14" s="201">
        <v>9.1</v>
      </c>
      <c r="L14" s="202">
        <v>9.6</v>
      </c>
      <c r="M14" s="255"/>
    </row>
    <row r="15" spans="1:13" ht="32.25" customHeight="1">
      <c r="A15" s="200" t="s">
        <v>225</v>
      </c>
      <c r="B15" s="200" t="s">
        <v>226</v>
      </c>
      <c r="C15" s="200" t="s">
        <v>227</v>
      </c>
      <c r="D15" s="200" t="s">
        <v>228</v>
      </c>
      <c r="E15" s="201">
        <v>-0.3</v>
      </c>
      <c r="F15" s="202">
        <v>0.3</v>
      </c>
      <c r="G15" s="203">
        <v>1.7</v>
      </c>
      <c r="H15" s="201">
        <v>1.7</v>
      </c>
      <c r="I15" s="205">
        <v>1.7</v>
      </c>
      <c r="J15" s="201">
        <v>1.7</v>
      </c>
      <c r="K15" s="201">
        <v>1.7</v>
      </c>
      <c r="L15" s="202">
        <v>1.7</v>
      </c>
      <c r="M15" s="255"/>
    </row>
    <row r="16" spans="1:13" ht="32.25" customHeight="1">
      <c r="A16" s="200" t="s">
        <v>229</v>
      </c>
      <c r="B16" s="200" t="s">
        <v>230</v>
      </c>
      <c r="C16" s="200" t="s">
        <v>231</v>
      </c>
      <c r="D16" s="200" t="s">
        <v>232</v>
      </c>
      <c r="E16" s="201">
        <v>-0.5</v>
      </c>
      <c r="F16" s="202">
        <v>0.5</v>
      </c>
      <c r="G16" s="203">
        <v>21.5</v>
      </c>
      <c r="H16" s="201">
        <v>22.5</v>
      </c>
      <c r="I16" s="205">
        <v>23.5</v>
      </c>
      <c r="J16" s="201">
        <v>24.5</v>
      </c>
      <c r="K16" s="201">
        <v>25.5</v>
      </c>
      <c r="L16" s="202">
        <v>26.5</v>
      </c>
      <c r="M16" s="255"/>
    </row>
    <row r="17" spans="1:13" ht="32.25" customHeight="1">
      <c r="A17" s="200" t="s">
        <v>233</v>
      </c>
      <c r="B17" s="200" t="s">
        <v>234</v>
      </c>
      <c r="C17" s="200" t="s">
        <v>235</v>
      </c>
      <c r="D17" s="200" t="s">
        <v>236</v>
      </c>
      <c r="E17" s="201">
        <v>-1</v>
      </c>
      <c r="F17" s="202">
        <v>1</v>
      </c>
      <c r="G17" s="203">
        <v>56</v>
      </c>
      <c r="H17" s="201">
        <v>57</v>
      </c>
      <c r="I17" s="205">
        <v>58</v>
      </c>
      <c r="J17" s="201">
        <v>59</v>
      </c>
      <c r="K17" s="201">
        <v>60</v>
      </c>
      <c r="L17" s="202">
        <v>61</v>
      </c>
      <c r="M17" s="255"/>
    </row>
    <row r="18" spans="1:13" ht="32.25" customHeight="1">
      <c r="A18" s="200" t="s">
        <v>237</v>
      </c>
      <c r="B18" s="200" t="s">
        <v>238</v>
      </c>
      <c r="C18" s="200" t="s">
        <v>239</v>
      </c>
      <c r="D18" s="200" t="s">
        <v>240</v>
      </c>
      <c r="E18" s="201">
        <v>-1</v>
      </c>
      <c r="F18" s="202">
        <v>1</v>
      </c>
      <c r="G18" s="203">
        <v>20.5</v>
      </c>
      <c r="H18" s="201">
        <v>21.5</v>
      </c>
      <c r="I18" s="205">
        <v>22.5</v>
      </c>
      <c r="J18" s="201">
        <v>23.5</v>
      </c>
      <c r="K18" s="201">
        <v>24.5</v>
      </c>
      <c r="L18" s="202">
        <v>25.5</v>
      </c>
      <c r="M18" s="255"/>
    </row>
    <row r="19" spans="1:13" ht="32.25" customHeight="1">
      <c r="A19" s="200" t="s">
        <v>241</v>
      </c>
      <c r="B19" s="200" t="s">
        <v>242</v>
      </c>
      <c r="C19" s="237" t="s">
        <v>419</v>
      </c>
      <c r="D19" s="200" t="s">
        <v>420</v>
      </c>
      <c r="E19" s="201">
        <v>-0.5</v>
      </c>
      <c r="F19" s="202">
        <v>0.5</v>
      </c>
      <c r="G19" s="203">
        <v>17.2</v>
      </c>
      <c r="H19" s="201">
        <v>18</v>
      </c>
      <c r="I19" s="205">
        <v>18.7</v>
      </c>
      <c r="J19" s="201">
        <v>19.5</v>
      </c>
      <c r="K19" s="201">
        <v>20.2</v>
      </c>
      <c r="L19" s="202">
        <v>21</v>
      </c>
      <c r="M19" s="257" t="s">
        <v>422</v>
      </c>
    </row>
    <row r="20" spans="1:13" ht="32.25" customHeight="1">
      <c r="A20" s="200" t="s">
        <v>244</v>
      </c>
      <c r="B20" s="200" t="s">
        <v>245</v>
      </c>
      <c r="C20" s="200" t="s">
        <v>246</v>
      </c>
      <c r="D20" s="200" t="s">
        <v>247</v>
      </c>
      <c r="E20" s="201">
        <v>-0.5</v>
      </c>
      <c r="F20" s="202">
        <v>0.5</v>
      </c>
      <c r="G20" s="203">
        <v>7.7</v>
      </c>
      <c r="H20" s="201">
        <v>8.1999999999999993</v>
      </c>
      <c r="I20" s="205">
        <v>8.6999999999999993</v>
      </c>
      <c r="J20" s="201">
        <v>9.1999999999999993</v>
      </c>
      <c r="K20" s="201">
        <v>9.6999999999999993</v>
      </c>
      <c r="L20" s="202">
        <v>10.199999999999999</v>
      </c>
      <c r="M20" s="257"/>
    </row>
    <row r="21" spans="1:13" ht="32.25" customHeight="1">
      <c r="A21" s="200" t="s">
        <v>248</v>
      </c>
      <c r="B21" s="200" t="s">
        <v>249</v>
      </c>
      <c r="C21" s="206"/>
      <c r="D21" s="200" t="s">
        <v>250</v>
      </c>
      <c r="E21" s="201">
        <v>-0.3</v>
      </c>
      <c r="F21" s="202">
        <v>0.3</v>
      </c>
      <c r="G21" s="203">
        <v>5.2</v>
      </c>
      <c r="H21" s="201">
        <v>5.2</v>
      </c>
      <c r="I21" s="252">
        <v>5.2</v>
      </c>
      <c r="J21" s="201">
        <v>5.2</v>
      </c>
      <c r="K21" s="201">
        <v>5.2</v>
      </c>
      <c r="L21" s="202">
        <v>5.2</v>
      </c>
      <c r="M21" s="257"/>
    </row>
    <row r="22" spans="1:13" ht="32.25" customHeight="1">
      <c r="A22" s="242" t="s">
        <v>251</v>
      </c>
      <c r="B22" s="242" t="s">
        <v>252</v>
      </c>
      <c r="C22" s="242" t="s">
        <v>253</v>
      </c>
      <c r="D22" s="242" t="s">
        <v>254</v>
      </c>
      <c r="E22" s="243">
        <v>-1</v>
      </c>
      <c r="F22" s="244">
        <v>1</v>
      </c>
      <c r="G22" s="243">
        <v>46.4</v>
      </c>
      <c r="H22" s="243">
        <v>47.7</v>
      </c>
      <c r="I22" s="253">
        <v>49</v>
      </c>
      <c r="J22" s="243">
        <v>50.3</v>
      </c>
      <c r="K22" s="243">
        <v>51.6</v>
      </c>
      <c r="L22" s="245">
        <v>52.9</v>
      </c>
      <c r="M22" s="258"/>
    </row>
    <row r="23" spans="1:13" ht="32.25" customHeight="1">
      <c r="A23" s="200" t="s">
        <v>251</v>
      </c>
      <c r="B23" s="200" t="s">
        <v>252</v>
      </c>
      <c r="C23" s="200" t="s">
        <v>253</v>
      </c>
      <c r="D23" s="200" t="s">
        <v>254</v>
      </c>
      <c r="E23" s="201">
        <v>-1</v>
      </c>
      <c r="F23" s="202">
        <v>1</v>
      </c>
      <c r="G23" s="201">
        <f>H23-1.3</f>
        <v>49.400000000000006</v>
      </c>
      <c r="H23" s="201">
        <f>I23-1.3</f>
        <v>50.7</v>
      </c>
      <c r="I23" s="253">
        <v>52</v>
      </c>
      <c r="J23" s="201">
        <f>I23+1.3</f>
        <v>53.3</v>
      </c>
      <c r="K23" s="201">
        <f>J23+1.3</f>
        <v>54.599999999999994</v>
      </c>
      <c r="L23" s="203">
        <f>K23+1.3</f>
        <v>55.899999999999991</v>
      </c>
      <c r="M23" s="257" t="s">
        <v>423</v>
      </c>
    </row>
    <row r="24" spans="1:13" ht="32.25" customHeight="1">
      <c r="A24" s="200" t="s">
        <v>255</v>
      </c>
      <c r="B24" s="200" t="s">
        <v>256</v>
      </c>
      <c r="C24" s="200" t="s">
        <v>257</v>
      </c>
      <c r="D24" s="200" t="s">
        <v>258</v>
      </c>
      <c r="E24" s="259">
        <v>-0.5</v>
      </c>
      <c r="F24" s="260">
        <v>0.5</v>
      </c>
      <c r="G24" s="201">
        <v>26.5</v>
      </c>
      <c r="H24" s="201">
        <v>27.3</v>
      </c>
      <c r="I24" s="252">
        <v>28.1</v>
      </c>
      <c r="J24" s="201">
        <v>28.9</v>
      </c>
      <c r="K24" s="201">
        <v>29.7</v>
      </c>
      <c r="L24" s="241">
        <v>30.5</v>
      </c>
      <c r="M24" s="370" t="s">
        <v>424</v>
      </c>
    </row>
    <row r="25" spans="1:13" ht="32.25" customHeight="1">
      <c r="A25" s="200" t="s">
        <v>259</v>
      </c>
      <c r="B25" s="200" t="s">
        <v>260</v>
      </c>
      <c r="C25" s="200" t="s">
        <v>261</v>
      </c>
      <c r="D25" s="200" t="s">
        <v>262</v>
      </c>
      <c r="E25" s="259">
        <v>-0.5</v>
      </c>
      <c r="F25" s="260">
        <v>0.5</v>
      </c>
      <c r="G25" s="201">
        <v>37.4</v>
      </c>
      <c r="H25" s="201">
        <v>37.9</v>
      </c>
      <c r="I25" s="205">
        <v>38.4</v>
      </c>
      <c r="J25" s="201">
        <v>38.9</v>
      </c>
      <c r="K25" s="201">
        <v>39.4</v>
      </c>
      <c r="L25" s="241">
        <v>39.9</v>
      </c>
      <c r="M25" s="371"/>
    </row>
    <row r="26" spans="1:13" ht="32.25" customHeight="1">
      <c r="A26" s="200" t="s">
        <v>263</v>
      </c>
      <c r="B26" s="200" t="s">
        <v>264</v>
      </c>
      <c r="C26" s="206"/>
      <c r="D26" s="200" t="s">
        <v>326</v>
      </c>
      <c r="E26" s="259">
        <v>-0.5</v>
      </c>
      <c r="F26" s="260">
        <v>0.5</v>
      </c>
      <c r="G26" s="201">
        <v>14.2</v>
      </c>
      <c r="H26" s="201">
        <v>14.7</v>
      </c>
      <c r="I26" s="205">
        <v>15.2</v>
      </c>
      <c r="J26" s="201">
        <v>15.7</v>
      </c>
      <c r="K26" s="201">
        <v>16.2</v>
      </c>
      <c r="L26" s="241">
        <v>16.7</v>
      </c>
      <c r="M26" s="371"/>
    </row>
    <row r="27" spans="1:13" ht="32.25" customHeight="1">
      <c r="A27" s="200" t="s">
        <v>265</v>
      </c>
      <c r="B27" s="200" t="s">
        <v>266</v>
      </c>
      <c r="C27" s="200" t="s">
        <v>266</v>
      </c>
      <c r="D27" s="200" t="s">
        <v>267</v>
      </c>
      <c r="E27" s="259">
        <v>-0.5</v>
      </c>
      <c r="F27" s="260">
        <v>0.5</v>
      </c>
      <c r="G27" s="201">
        <v>19</v>
      </c>
      <c r="H27" s="201">
        <v>19.5</v>
      </c>
      <c r="I27" s="205">
        <v>20</v>
      </c>
      <c r="J27" s="201">
        <v>20.5</v>
      </c>
      <c r="K27" s="201">
        <v>21</v>
      </c>
      <c r="L27" s="241">
        <v>21.5</v>
      </c>
      <c r="M27" s="372"/>
    </row>
    <row r="28" spans="1:13" ht="32.25" customHeight="1">
      <c r="A28" s="200" t="s">
        <v>324</v>
      </c>
      <c r="B28" s="237" t="s">
        <v>318</v>
      </c>
      <c r="C28" s="200" t="s">
        <v>327</v>
      </c>
      <c r="D28" s="200" t="s">
        <v>330</v>
      </c>
      <c r="E28" s="259">
        <v>-0.5</v>
      </c>
      <c r="F28" s="260">
        <v>0.5</v>
      </c>
      <c r="G28" s="201">
        <v>18</v>
      </c>
      <c r="H28" s="201">
        <v>19</v>
      </c>
      <c r="I28" s="205">
        <v>20</v>
      </c>
      <c r="J28" s="201">
        <v>21</v>
      </c>
      <c r="K28" s="201">
        <v>22</v>
      </c>
      <c r="L28" s="203">
        <v>23</v>
      </c>
      <c r="M28" s="255"/>
    </row>
    <row r="29" spans="1:13" ht="32.25" customHeight="1">
      <c r="A29" s="200" t="s">
        <v>317</v>
      </c>
      <c r="B29" s="237" t="s">
        <v>318</v>
      </c>
      <c r="C29" s="200" t="s">
        <v>328</v>
      </c>
      <c r="D29" s="200" t="s">
        <v>331</v>
      </c>
      <c r="E29" s="259">
        <v>-0.5</v>
      </c>
      <c r="F29" s="260">
        <v>0.5</v>
      </c>
      <c r="G29" s="201">
        <v>32</v>
      </c>
      <c r="H29" s="201">
        <v>33</v>
      </c>
      <c r="I29" s="205">
        <v>34</v>
      </c>
      <c r="J29" s="201">
        <v>35</v>
      </c>
      <c r="K29" s="201">
        <v>36</v>
      </c>
      <c r="L29" s="203">
        <v>37</v>
      </c>
    </row>
    <row r="30" spans="1:13" ht="32.25" customHeight="1">
      <c r="A30" s="200" t="s">
        <v>319</v>
      </c>
      <c r="B30" s="237" t="s">
        <v>318</v>
      </c>
      <c r="C30" s="200" t="s">
        <v>329</v>
      </c>
      <c r="D30" s="200" t="s">
        <v>332</v>
      </c>
      <c r="E30" s="259">
        <v>-0.5</v>
      </c>
      <c r="F30" s="260">
        <v>0.5</v>
      </c>
      <c r="G30" s="201">
        <v>32</v>
      </c>
      <c r="H30" s="201">
        <v>33</v>
      </c>
      <c r="I30" s="205">
        <v>34</v>
      </c>
      <c r="J30" s="201">
        <v>35</v>
      </c>
      <c r="K30" s="201">
        <v>36</v>
      </c>
      <c r="L30" s="203">
        <v>37</v>
      </c>
      <c r="M30" s="255"/>
    </row>
    <row r="31" spans="1:13" ht="32.25" customHeight="1">
      <c r="A31" s="200" t="s">
        <v>268</v>
      </c>
      <c r="B31" s="200" t="s">
        <v>269</v>
      </c>
      <c r="C31" s="200" t="s">
        <v>270</v>
      </c>
      <c r="D31" s="200" t="s">
        <v>271</v>
      </c>
      <c r="E31" s="259">
        <v>-0.5</v>
      </c>
      <c r="F31" s="260">
        <v>0.5</v>
      </c>
      <c r="G31" s="201">
        <v>16</v>
      </c>
      <c r="H31" s="201">
        <v>16.5</v>
      </c>
      <c r="I31" s="205">
        <v>17</v>
      </c>
      <c r="J31" s="201">
        <v>17.5</v>
      </c>
      <c r="K31" s="201">
        <v>18</v>
      </c>
      <c r="L31" s="203">
        <v>18.5</v>
      </c>
      <c r="M31" s="255"/>
    </row>
    <row r="32" spans="1:13" ht="32.25" customHeight="1">
      <c r="A32" s="239" t="s">
        <v>418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6"/>
      <c r="M32" s="256"/>
    </row>
    <row r="33" ht="19.5" customHeight="1"/>
    <row r="34" ht="19.5" customHeight="1"/>
    <row r="35" ht="19.5" customHeight="1"/>
    <row r="36" ht="19.5" customHeight="1"/>
    <row r="37" ht="16.5" customHeight="1"/>
  </sheetData>
  <mergeCells count="1">
    <mergeCell ref="M24:M27"/>
  </mergeCells>
  <printOptions horizontalCentered="1"/>
  <pageMargins left="0" right="0" top="0" bottom="0" header="0" footer="0"/>
  <pageSetup paperSize="9" scale="3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40625" defaultRowHeight="24"/>
  <cols>
    <col min="1" max="1" width="64.42578125" style="79" customWidth="1"/>
    <col min="2" max="2" width="81.28515625" style="80" hidden="1" customWidth="1"/>
    <col min="3" max="3" width="206" style="80" customWidth="1"/>
    <col min="4" max="4" width="70.7109375" style="80" hidden="1" customWidth="1"/>
    <col min="5" max="5" width="74.85546875" style="80" hidden="1" customWidth="1"/>
    <col min="6" max="16384" width="9.140625" style="80"/>
  </cols>
  <sheetData>
    <row r="1" spans="1:12" s="74" customFormat="1" ht="134.25" customHeight="1">
      <c r="A1" s="72"/>
      <c r="B1" s="73"/>
      <c r="C1" s="73"/>
      <c r="D1" s="73"/>
      <c r="E1" s="73"/>
    </row>
    <row r="2" spans="1:12" s="74" customFormat="1" ht="37.5" customHeight="1">
      <c r="A2" s="73" t="e">
        <f>#REF!</f>
        <v>#REF!</v>
      </c>
      <c r="B2" s="73" t="e">
        <f>#REF!</f>
        <v>#REF!</v>
      </c>
      <c r="C2" s="73" t="s">
        <v>105</v>
      </c>
      <c r="D2" s="73"/>
      <c r="E2" s="73"/>
    </row>
    <row r="3" spans="1:12" s="74" customFormat="1" ht="37.5" customHeight="1">
      <c r="A3" s="75" t="e">
        <f>#REF!</f>
        <v>#REF!</v>
      </c>
      <c r="B3" s="75" t="e">
        <f>#REF!</f>
        <v>#REF!</v>
      </c>
      <c r="C3" s="75" t="s">
        <v>106</v>
      </c>
      <c r="D3" s="75"/>
      <c r="E3" s="75"/>
    </row>
    <row r="4" spans="1:12" s="74" customFormat="1" ht="37.5" customHeight="1">
      <c r="A4" s="75" t="e">
        <f>#REF!</f>
        <v>#REF!</v>
      </c>
      <c r="B4" s="75" t="e">
        <f>#REF!</f>
        <v>#REF!</v>
      </c>
      <c r="C4" s="75" t="s">
        <v>107</v>
      </c>
      <c r="D4" s="75"/>
      <c r="E4" s="75"/>
    </row>
    <row r="5" spans="1:12" s="74" customFormat="1" ht="75.95" customHeight="1">
      <c r="A5" s="76"/>
      <c r="B5" s="142" t="e">
        <f>#REF!</f>
        <v>#REF!</v>
      </c>
      <c r="C5" s="142" t="e">
        <f>#REF!</f>
        <v>#REF!</v>
      </c>
      <c r="D5" s="142" t="e">
        <f>#REF!</f>
        <v>#REF!</v>
      </c>
      <c r="E5" s="142" t="e">
        <f>#REF!</f>
        <v>#REF!</v>
      </c>
    </row>
    <row r="6" spans="1:12" s="77" customFormat="1" ht="69.75" customHeight="1">
      <c r="A6" s="144" t="s">
        <v>163</v>
      </c>
      <c r="B6" s="144" t="e">
        <f>#REF!</f>
        <v>#REF!</v>
      </c>
      <c r="C6" s="144" t="e">
        <f>#REF!</f>
        <v>#REF!</v>
      </c>
      <c r="D6" s="144" t="e">
        <f>#REF!</f>
        <v>#REF!</v>
      </c>
      <c r="E6" s="144" t="e">
        <f>#REF!</f>
        <v>#REF!</v>
      </c>
    </row>
    <row r="7" spans="1:12" s="77" customFormat="1" ht="75" customHeight="1">
      <c r="A7" s="180" t="s">
        <v>164</v>
      </c>
      <c r="B7" s="376" t="e">
        <f>#REF!</f>
        <v>#REF!</v>
      </c>
      <c r="C7" s="377"/>
      <c r="D7" s="377"/>
      <c r="E7" s="378"/>
    </row>
    <row r="8" spans="1:12" s="77" customFormat="1" ht="409.6" customHeight="1">
      <c r="A8" s="145" t="e">
        <f>#REF!</f>
        <v>#REF!</v>
      </c>
      <c r="B8" s="379"/>
      <c r="C8" s="380"/>
      <c r="D8" s="380"/>
      <c r="E8" s="381"/>
      <c r="L8" s="78"/>
    </row>
    <row r="9" spans="1:12" s="77" customFormat="1" ht="94.5" customHeight="1">
      <c r="A9" s="144" t="e">
        <f>#REF!</f>
        <v>#REF!</v>
      </c>
      <c r="B9" s="144" t="e">
        <f>#REF!</f>
        <v>#REF!</v>
      </c>
      <c r="C9" s="144" t="e">
        <f>#REF!</f>
        <v>#REF!</v>
      </c>
      <c r="D9" s="144" t="e">
        <f>#REF!</f>
        <v>#REF!</v>
      </c>
      <c r="E9" s="144" t="e">
        <f>#REF!</f>
        <v>#REF!</v>
      </c>
    </row>
    <row r="10" spans="1:12" s="77" customFormat="1" ht="409.5" customHeight="1">
      <c r="A10" s="145"/>
      <c r="B10" s="146"/>
      <c r="C10" s="146"/>
      <c r="D10" s="146"/>
      <c r="E10" s="146"/>
      <c r="L10" s="78"/>
    </row>
    <row r="11" spans="1:12" s="77" customFormat="1" ht="132" customHeight="1">
      <c r="A11" s="144" t="e">
        <f>#REF!</f>
        <v>#REF!</v>
      </c>
      <c r="B11" s="144" t="e">
        <f>#REF!</f>
        <v>#REF!</v>
      </c>
      <c r="C11" s="144" t="e">
        <f>#REF!</f>
        <v>#REF!</v>
      </c>
      <c r="D11" s="144" t="e">
        <f>#REF!</f>
        <v>#REF!</v>
      </c>
      <c r="E11" s="144" t="e">
        <f>#REF!</f>
        <v>#REF!</v>
      </c>
    </row>
    <row r="12" spans="1:12" s="77" customFormat="1" ht="409.6" customHeight="1">
      <c r="A12" s="145" t="e">
        <f>#REF!</f>
        <v>#REF!</v>
      </c>
      <c r="B12" s="147"/>
      <c r="C12" s="147"/>
      <c r="D12" s="147"/>
      <c r="E12" s="147"/>
      <c r="L12" s="78"/>
    </row>
    <row r="13" spans="1:12" s="77" customFormat="1" ht="135" hidden="1" customHeight="1">
      <c r="A13" s="144" t="e">
        <f>#REF!</f>
        <v>#REF!</v>
      </c>
      <c r="B13" s="376" t="e">
        <f>#REF!</f>
        <v>#REF!</v>
      </c>
      <c r="C13" s="377"/>
      <c r="D13" s="378"/>
      <c r="E13" s="144" t="e">
        <f>#REF!</f>
        <v>#REF!</v>
      </c>
    </row>
    <row r="14" spans="1:12" s="77" customFormat="1" ht="409.6" hidden="1" customHeight="1">
      <c r="A14" s="145" t="e">
        <f>#REF!</f>
        <v>#REF!</v>
      </c>
      <c r="B14" s="379"/>
      <c r="C14" s="380"/>
      <c r="D14" s="380"/>
      <c r="E14" s="229"/>
      <c r="L14" s="78"/>
    </row>
    <row r="15" spans="1:12" s="77" customFormat="1" ht="74.25" customHeight="1">
      <c r="A15" s="144" t="s">
        <v>165</v>
      </c>
      <c r="B15" s="148" t="e">
        <f>#REF!</f>
        <v>#REF!</v>
      </c>
      <c r="C15" s="148" t="e">
        <f>#REF!</f>
        <v>#REF!</v>
      </c>
      <c r="D15" s="148" t="e">
        <f>#REF!</f>
        <v>#REF!</v>
      </c>
      <c r="E15" s="148" t="e">
        <f>#REF!</f>
        <v>#REF!</v>
      </c>
    </row>
    <row r="16" spans="1:12" s="77" customFormat="1" ht="115.5" customHeight="1">
      <c r="A16" s="145" t="s">
        <v>66</v>
      </c>
      <c r="B16" s="143" t="e">
        <f>#REF!</f>
        <v>#REF!</v>
      </c>
      <c r="C16" s="143" t="e">
        <f>#REF!</f>
        <v>#REF!</v>
      </c>
      <c r="D16" s="143" t="e">
        <f>#REF!</f>
        <v>#REF!</v>
      </c>
      <c r="E16" s="143" t="e">
        <f>#REF!</f>
        <v>#REF!</v>
      </c>
    </row>
    <row r="17" spans="1:5" s="77" customFormat="1" ht="115.5" customHeight="1">
      <c r="A17" s="145" t="e">
        <f>#REF!</f>
        <v>#REF!</v>
      </c>
      <c r="B17" s="382" t="e">
        <f>#REF!</f>
        <v>#REF!</v>
      </c>
      <c r="C17" s="383"/>
      <c r="D17" s="383"/>
      <c r="E17" s="384"/>
    </row>
    <row r="18" spans="1:5" s="77" customFormat="1" ht="90" customHeight="1">
      <c r="A18" s="144" t="e">
        <f>#REF!</f>
        <v>#REF!</v>
      </c>
      <c r="B18" s="373" t="e">
        <f>#REF!</f>
        <v>#REF!</v>
      </c>
      <c r="C18" s="374"/>
      <c r="D18" s="374"/>
      <c r="E18" s="375"/>
    </row>
    <row r="19" spans="1:5" s="77" customFormat="1" ht="409.6" customHeight="1">
      <c r="A19" s="149" t="s">
        <v>272</v>
      </c>
      <c r="B19" s="385"/>
      <c r="C19" s="386"/>
      <c r="D19" s="386"/>
      <c r="E19" s="386"/>
    </row>
    <row r="20" spans="1:5" s="77" customFormat="1" ht="79.5" customHeight="1">
      <c r="A20" s="144" t="e">
        <f>#REF!</f>
        <v>#REF!</v>
      </c>
      <c r="B20" s="373" t="e">
        <f>#REF!</f>
        <v>#REF!</v>
      </c>
      <c r="C20" s="374"/>
      <c r="D20" s="374"/>
      <c r="E20" s="375"/>
    </row>
    <row r="21" spans="1:5" s="77" customFormat="1" ht="346.5" customHeight="1">
      <c r="A21" s="145" t="s">
        <v>273</v>
      </c>
      <c r="B21" s="387"/>
      <c r="C21" s="388"/>
      <c r="D21" s="388"/>
      <c r="E21" s="389"/>
    </row>
    <row r="22" spans="1:5" s="77" customFormat="1" ht="40.5">
      <c r="A22" s="144" t="e">
        <f>#REF!</f>
        <v>#REF!</v>
      </c>
      <c r="B22" s="373" t="e">
        <f>#REF!</f>
        <v>#REF!</v>
      </c>
      <c r="C22" s="374"/>
      <c r="D22" s="374"/>
      <c r="E22" s="230"/>
    </row>
    <row r="23" spans="1:5" s="77" customFormat="1" ht="299.25" customHeight="1">
      <c r="A23" s="149" t="s">
        <v>274</v>
      </c>
      <c r="B23" s="390"/>
      <c r="C23" s="391"/>
      <c r="D23" s="391"/>
      <c r="E23" s="391"/>
    </row>
    <row r="24" spans="1:5" s="77" customFormat="1" ht="101.45" customHeight="1">
      <c r="A24" s="144" t="e">
        <f>#REF!</f>
        <v>#REF!</v>
      </c>
      <c r="B24" s="373" t="e">
        <f>#REF!</f>
        <v>#REF!</v>
      </c>
      <c r="C24" s="374"/>
      <c r="D24" s="374"/>
      <c r="E24" s="230"/>
    </row>
    <row r="25" spans="1:5" s="77" customFormat="1" ht="362.25" customHeight="1">
      <c r="A25" s="149" t="s">
        <v>166</v>
      </c>
      <c r="B25" s="392" t="s">
        <v>275</v>
      </c>
      <c r="C25" s="393"/>
      <c r="D25" s="393"/>
      <c r="E25" s="231"/>
    </row>
    <row r="26" spans="1:5" s="77" customFormat="1" ht="109.5" customHeight="1">
      <c r="A26" s="144" t="s">
        <v>276</v>
      </c>
      <c r="B26" s="373" t="e">
        <f>#REF!</f>
        <v>#REF!</v>
      </c>
      <c r="C26" s="374"/>
      <c r="D26" s="374"/>
      <c r="E26" s="232"/>
    </row>
    <row r="27" spans="1:5" s="77" customFormat="1" ht="282" customHeight="1">
      <c r="A27" s="149" t="s">
        <v>277</v>
      </c>
      <c r="B27" s="394" t="s">
        <v>278</v>
      </c>
      <c r="C27" s="395"/>
      <c r="D27" s="395"/>
      <c r="E27" s="395"/>
    </row>
    <row r="28" spans="1:5" s="77" customFormat="1" ht="93.6" customHeight="1">
      <c r="A28" s="144" t="e">
        <f>#REF!</f>
        <v>#REF!</v>
      </c>
      <c r="B28" s="373" t="e">
        <f>#REF!</f>
        <v>#REF!</v>
      </c>
      <c r="C28" s="374"/>
      <c r="D28" s="374"/>
      <c r="E28" s="232"/>
    </row>
    <row r="29" spans="1:5" s="77" customFormat="1" ht="273" customHeight="1">
      <c r="A29" s="145" t="s">
        <v>279</v>
      </c>
      <c r="B29" s="396"/>
      <c r="C29" s="397"/>
      <c r="D29" s="397"/>
      <c r="E29" s="397"/>
    </row>
    <row r="30" spans="1:5" s="77" customFormat="1" ht="95.25" customHeight="1">
      <c r="A30" s="144" t="e">
        <f>#REF!</f>
        <v>#REF!</v>
      </c>
      <c r="B30" s="373" t="e">
        <f>#REF!</f>
        <v>#REF!</v>
      </c>
      <c r="C30" s="374"/>
      <c r="D30" s="374"/>
      <c r="E30" s="232"/>
    </row>
    <row r="31" spans="1:5" s="77" customFormat="1" ht="324.75" customHeight="1">
      <c r="A31" s="145"/>
      <c r="B31" s="396"/>
      <c r="C31" s="397"/>
      <c r="D31" s="397"/>
      <c r="E31" s="397"/>
    </row>
    <row r="32" spans="1:5" s="77" customFormat="1" ht="119.45" customHeight="1">
      <c r="A32" s="144" t="s">
        <v>167</v>
      </c>
      <c r="B32" s="373" t="e">
        <f>#REF!</f>
        <v>#REF!</v>
      </c>
      <c r="C32" s="374"/>
      <c r="D32" s="374"/>
      <c r="E32" s="232"/>
    </row>
    <row r="33" spans="1:9" s="77" customFormat="1" ht="287.25" customHeight="1">
      <c r="A33" s="145" t="s">
        <v>168</v>
      </c>
      <c r="B33" s="396"/>
      <c r="C33" s="397"/>
      <c r="D33" s="397"/>
      <c r="E33" s="397"/>
    </row>
    <row r="34" spans="1:9" s="77" customFormat="1" ht="71.45" customHeight="1">
      <c r="A34" s="144" t="s">
        <v>84</v>
      </c>
      <c r="B34" s="373" t="s">
        <v>85</v>
      </c>
      <c r="C34" s="374"/>
      <c r="D34" s="374"/>
      <c r="E34" s="232"/>
    </row>
    <row r="35" spans="1:9" s="77" customFormat="1" ht="87" customHeight="1">
      <c r="A35" s="145" t="s">
        <v>169</v>
      </c>
      <c r="B35" s="396"/>
      <c r="C35" s="397"/>
      <c r="D35" s="397"/>
      <c r="E35" s="397"/>
    </row>
    <row r="36" spans="1:9" s="77" customFormat="1" ht="63.6" customHeight="1">
      <c r="A36" s="144" t="s">
        <v>86</v>
      </c>
      <c r="B36" s="373" t="s">
        <v>79</v>
      </c>
      <c r="C36" s="374"/>
      <c r="D36" s="374"/>
      <c r="E36" s="232"/>
    </row>
    <row r="37" spans="1:9" s="77" customFormat="1" ht="97.5" customHeight="1">
      <c r="A37" s="145" t="s">
        <v>169</v>
      </c>
      <c r="B37" s="396"/>
      <c r="C37" s="397"/>
      <c r="D37" s="397"/>
      <c r="E37" s="397"/>
    </row>
    <row r="38" spans="1:9" s="77" customFormat="1" ht="97.5" customHeight="1">
      <c r="A38" s="233" t="e">
        <f>#REF!</f>
        <v>#REF!</v>
      </c>
      <c r="B38" s="398" t="e">
        <f>#REF!</f>
        <v>#REF!</v>
      </c>
      <c r="C38" s="399"/>
      <c r="D38" s="400"/>
      <c r="E38" s="234"/>
    </row>
    <row r="39" spans="1:9" s="77" customFormat="1" ht="221.45" customHeight="1">
      <c r="A39" s="145"/>
      <c r="B39" s="401"/>
      <c r="C39" s="401"/>
      <c r="D39" s="401"/>
      <c r="E39" s="401"/>
    </row>
    <row r="43" spans="1:9">
      <c r="I43" s="80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40625" defaultRowHeight="16.5"/>
  <cols>
    <col min="1" max="17" width="9.140625" style="41"/>
    <col min="18" max="18" width="80.28515625" style="41" customWidth="1"/>
    <col min="19" max="16384" width="9.140625" style="41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140625" style="2" customWidth="1"/>
    <col min="2" max="2" width="39.5703125" style="2" bestFit="1" customWidth="1"/>
    <col min="3" max="3" width="53.42578125" style="2" bestFit="1" customWidth="1"/>
    <col min="4" max="8" width="16.5703125" style="2" customWidth="1"/>
    <col min="9" max="9" width="16.42578125" style="2" customWidth="1"/>
    <col min="10" max="10" width="21" style="2" bestFit="1" customWidth="1"/>
    <col min="11" max="11" width="9.140625" style="2" customWidth="1"/>
    <col min="12" max="25" width="8" style="2" customWidth="1"/>
    <col min="26" max="16384" width="14.42578125" style="2"/>
  </cols>
  <sheetData>
    <row r="1" spans="1:25" s="47" customFormat="1" ht="30.75" customHeight="1">
      <c r="A1" s="43"/>
      <c r="B1" s="44" t="s">
        <v>280</v>
      </c>
      <c r="C1" s="44" t="s">
        <v>281</v>
      </c>
      <c r="D1" s="402" t="s">
        <v>282</v>
      </c>
      <c r="E1" s="402"/>
      <c r="F1" s="402"/>
      <c r="G1" s="44"/>
      <c r="H1" s="44"/>
      <c r="I1" s="45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s="47" customFormat="1" ht="30.75" customHeight="1" thickBot="1">
      <c r="A2" s="48"/>
      <c r="B2" s="49" t="s">
        <v>283</v>
      </c>
      <c r="C2" s="49" t="s">
        <v>284</v>
      </c>
      <c r="D2" s="403" t="s">
        <v>285</v>
      </c>
      <c r="E2" s="403"/>
      <c r="F2" s="403"/>
      <c r="G2" s="403"/>
      <c r="H2" s="403"/>
      <c r="I2" s="404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s="55" customFormat="1" ht="20.25" customHeight="1">
      <c r="A3" s="50" t="s">
        <v>286</v>
      </c>
      <c r="B3" s="51" t="s">
        <v>287</v>
      </c>
      <c r="C3" s="51" t="s">
        <v>288</v>
      </c>
      <c r="D3" s="52" t="s">
        <v>26</v>
      </c>
      <c r="E3" s="52" t="s">
        <v>27</v>
      </c>
      <c r="F3" s="52" t="s">
        <v>28</v>
      </c>
      <c r="G3" s="52" t="s">
        <v>29</v>
      </c>
      <c r="H3" s="52" t="s">
        <v>35</v>
      </c>
      <c r="I3" s="53" t="s">
        <v>289</v>
      </c>
      <c r="J3" s="54"/>
      <c r="K3" s="54"/>
    </row>
    <row r="4" spans="1:25" s="61" customFormat="1" ht="27" customHeight="1">
      <c r="A4" s="56">
        <v>1</v>
      </c>
      <c r="B4" s="57" t="s">
        <v>290</v>
      </c>
      <c r="C4" s="57" t="s">
        <v>291</v>
      </c>
      <c r="D4" s="58">
        <v>68.5</v>
      </c>
      <c r="E4" s="58">
        <v>72.5</v>
      </c>
      <c r="F4" s="58">
        <v>74.5</v>
      </c>
      <c r="G4" s="58">
        <v>76.5</v>
      </c>
      <c r="H4" s="58">
        <v>78.5</v>
      </c>
      <c r="I4" s="59" t="s">
        <v>292</v>
      </c>
      <c r="J4" s="60"/>
      <c r="K4" s="60"/>
    </row>
    <row r="5" spans="1:25" s="61" customFormat="1" ht="27" customHeight="1">
      <c r="A5" s="56">
        <v>2</v>
      </c>
      <c r="B5" s="57" t="s">
        <v>293</v>
      </c>
      <c r="C5" s="57" t="s">
        <v>294</v>
      </c>
      <c r="D5" s="58">
        <v>66.5</v>
      </c>
      <c r="E5" s="58">
        <v>70.5</v>
      </c>
      <c r="F5" s="58">
        <v>72.5</v>
      </c>
      <c r="G5" s="58">
        <v>74.5</v>
      </c>
      <c r="H5" s="58">
        <v>76.5</v>
      </c>
      <c r="I5" s="59" t="s">
        <v>292</v>
      </c>
      <c r="J5" s="60"/>
      <c r="K5" s="60"/>
    </row>
    <row r="6" spans="1:25" s="61" customFormat="1" ht="27" customHeight="1">
      <c r="A6" s="56">
        <v>3</v>
      </c>
      <c r="B6" s="42" t="s">
        <v>295</v>
      </c>
      <c r="C6" s="42" t="s">
        <v>296</v>
      </c>
      <c r="D6" s="62">
        <v>51</v>
      </c>
      <c r="E6" s="62">
        <v>55</v>
      </c>
      <c r="F6" s="62">
        <v>57</v>
      </c>
      <c r="G6" s="62">
        <v>59</v>
      </c>
      <c r="H6" s="62">
        <v>61</v>
      </c>
      <c r="I6" s="63" t="s">
        <v>292</v>
      </c>
      <c r="J6" s="60"/>
      <c r="K6" s="60"/>
    </row>
    <row r="7" spans="1:25" s="61" customFormat="1" ht="27" customHeight="1">
      <c r="A7" s="56">
        <v>4</v>
      </c>
      <c r="B7" s="42" t="s">
        <v>297</v>
      </c>
      <c r="C7" s="42" t="s">
        <v>298</v>
      </c>
      <c r="D7" s="62">
        <v>51</v>
      </c>
      <c r="E7" s="62">
        <v>55</v>
      </c>
      <c r="F7" s="62">
        <v>57</v>
      </c>
      <c r="G7" s="62">
        <v>59</v>
      </c>
      <c r="H7" s="62">
        <v>61</v>
      </c>
      <c r="I7" s="64" t="s">
        <v>292</v>
      </c>
      <c r="J7" s="60"/>
      <c r="K7" s="60"/>
    </row>
    <row r="8" spans="1:25" s="61" customFormat="1" ht="27" customHeight="1">
      <c r="A8" s="56">
        <v>5</v>
      </c>
      <c r="B8" s="42" t="s">
        <v>299</v>
      </c>
      <c r="C8" s="42" t="s">
        <v>232</v>
      </c>
      <c r="D8" s="62">
        <v>22</v>
      </c>
      <c r="E8" s="62">
        <v>23</v>
      </c>
      <c r="F8" s="62">
        <v>23.5</v>
      </c>
      <c r="G8" s="62">
        <v>24</v>
      </c>
      <c r="H8" s="62">
        <v>24.5</v>
      </c>
      <c r="I8" s="64" t="s">
        <v>300</v>
      </c>
      <c r="J8" s="60"/>
      <c r="K8" s="60"/>
    </row>
    <row r="9" spans="1:25" s="61" customFormat="1" ht="27" customHeight="1">
      <c r="A9" s="56">
        <v>6</v>
      </c>
      <c r="B9" s="42" t="s">
        <v>301</v>
      </c>
      <c r="C9" s="42" t="s">
        <v>302</v>
      </c>
      <c r="D9" s="62">
        <v>18.5</v>
      </c>
      <c r="E9" s="62">
        <v>19.5</v>
      </c>
      <c r="F9" s="62">
        <v>20.5</v>
      </c>
      <c r="G9" s="62">
        <v>20.5</v>
      </c>
      <c r="H9" s="62">
        <v>21.5</v>
      </c>
      <c r="I9" s="65" t="s">
        <v>292</v>
      </c>
      <c r="J9" s="60"/>
      <c r="K9" s="60"/>
    </row>
    <row r="10" spans="1:25" s="61" customFormat="1" ht="27" customHeight="1">
      <c r="A10" s="56">
        <v>7</v>
      </c>
      <c r="B10" s="42" t="s">
        <v>303</v>
      </c>
      <c r="C10" s="42" t="s">
        <v>304</v>
      </c>
      <c r="D10" s="62">
        <v>8.5</v>
      </c>
      <c r="E10" s="62">
        <v>9</v>
      </c>
      <c r="F10" s="62">
        <v>9.5</v>
      </c>
      <c r="G10" s="62">
        <v>9.5</v>
      </c>
      <c r="H10" s="62">
        <v>10</v>
      </c>
      <c r="I10" s="64" t="s">
        <v>292</v>
      </c>
      <c r="J10" s="60"/>
      <c r="K10" s="60"/>
    </row>
    <row r="11" spans="1:25" s="61" customFormat="1" ht="27" customHeight="1">
      <c r="A11" s="56">
        <v>8</v>
      </c>
      <c r="B11" s="42" t="s">
        <v>305</v>
      </c>
      <c r="C11" s="42" t="s">
        <v>306</v>
      </c>
      <c r="D11" s="62">
        <v>2</v>
      </c>
      <c r="E11" s="62">
        <v>2</v>
      </c>
      <c r="F11" s="62">
        <v>2</v>
      </c>
      <c r="G11" s="62">
        <v>2</v>
      </c>
      <c r="H11" s="62">
        <v>2</v>
      </c>
      <c r="I11" s="64">
        <v>0</v>
      </c>
      <c r="J11" s="60"/>
      <c r="K11" s="60"/>
    </row>
    <row r="12" spans="1:25" s="61" customFormat="1" ht="27" customHeight="1">
      <c r="A12" s="56">
        <v>9</v>
      </c>
      <c r="B12" s="42" t="s">
        <v>307</v>
      </c>
      <c r="C12" s="42" t="s">
        <v>308</v>
      </c>
      <c r="D12" s="62">
        <v>46</v>
      </c>
      <c r="E12" s="62">
        <v>50</v>
      </c>
      <c r="F12" s="62">
        <v>52</v>
      </c>
      <c r="G12" s="62">
        <v>54</v>
      </c>
      <c r="H12" s="62">
        <v>56</v>
      </c>
      <c r="I12" s="64" t="s">
        <v>300</v>
      </c>
      <c r="J12" s="60"/>
      <c r="K12" s="60"/>
    </row>
    <row r="13" spans="1:25" s="61" customFormat="1" ht="27" customHeight="1">
      <c r="A13" s="56">
        <v>10</v>
      </c>
      <c r="B13" s="42" t="s">
        <v>309</v>
      </c>
      <c r="C13" s="42" t="s">
        <v>310</v>
      </c>
      <c r="D13" s="62">
        <v>22</v>
      </c>
      <c r="E13" s="62">
        <v>23</v>
      </c>
      <c r="F13" s="62">
        <v>24</v>
      </c>
      <c r="G13" s="62">
        <v>25</v>
      </c>
      <c r="H13" s="62">
        <v>26</v>
      </c>
      <c r="I13" s="64" t="s">
        <v>300</v>
      </c>
      <c r="J13" s="60"/>
      <c r="K13" s="60"/>
    </row>
    <row r="14" spans="1:25" s="61" customFormat="1" ht="27" customHeight="1">
      <c r="A14" s="56">
        <v>11</v>
      </c>
      <c r="B14" s="42" t="s">
        <v>311</v>
      </c>
      <c r="C14" s="42" t="s">
        <v>247</v>
      </c>
      <c r="D14" s="62">
        <v>19.5</v>
      </c>
      <c r="E14" s="62">
        <v>20</v>
      </c>
      <c r="F14" s="62">
        <v>20.5</v>
      </c>
      <c r="G14" s="62">
        <v>21</v>
      </c>
      <c r="H14" s="62">
        <v>21.5</v>
      </c>
      <c r="I14" s="65">
        <v>0</v>
      </c>
      <c r="J14" s="60"/>
      <c r="K14" s="60"/>
    </row>
    <row r="15" spans="1:25" s="61" customFormat="1" ht="27" customHeight="1">
      <c r="A15" s="56">
        <v>12</v>
      </c>
      <c r="B15" s="42" t="s">
        <v>312</v>
      </c>
      <c r="C15" s="42" t="s">
        <v>250</v>
      </c>
      <c r="D15" s="62">
        <v>2.5</v>
      </c>
      <c r="E15" s="62">
        <v>2.5</v>
      </c>
      <c r="F15" s="62">
        <v>2.5</v>
      </c>
      <c r="G15" s="62">
        <v>2.5</v>
      </c>
      <c r="H15" s="62">
        <v>2.5</v>
      </c>
      <c r="I15" s="65">
        <v>0</v>
      </c>
      <c r="J15" s="60"/>
      <c r="K15" s="60"/>
    </row>
    <row r="16" spans="1:25" s="61" customFormat="1" ht="27" customHeight="1">
      <c r="A16" s="56">
        <v>13</v>
      </c>
      <c r="B16" s="42" t="s">
        <v>313</v>
      </c>
      <c r="C16" s="42" t="s">
        <v>216</v>
      </c>
      <c r="D16" s="62">
        <v>2.5</v>
      </c>
      <c r="E16" s="62">
        <v>2.5</v>
      </c>
      <c r="F16" s="62">
        <v>2.5</v>
      </c>
      <c r="G16" s="62">
        <v>2.5</v>
      </c>
      <c r="H16" s="62">
        <v>2.5</v>
      </c>
      <c r="I16" s="65">
        <v>0</v>
      </c>
      <c r="J16" s="60"/>
      <c r="K16" s="60"/>
    </row>
    <row r="17" spans="1:11" s="61" customFormat="1" ht="27" customHeight="1" thickBot="1">
      <c r="A17" s="56">
        <v>14</v>
      </c>
      <c r="B17" s="66" t="s">
        <v>314</v>
      </c>
      <c r="C17" s="66" t="s">
        <v>315</v>
      </c>
      <c r="D17" s="67">
        <v>2.5</v>
      </c>
      <c r="E17" s="67">
        <v>2.5</v>
      </c>
      <c r="F17" s="67">
        <v>2.5</v>
      </c>
      <c r="G17" s="67">
        <v>2.5</v>
      </c>
      <c r="H17" s="67">
        <v>2.5</v>
      </c>
      <c r="I17" s="68">
        <v>0</v>
      </c>
      <c r="J17" s="60"/>
      <c r="K17" s="60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fcd90499b680bb1355c1a26fedf17beb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da38dc639503cf09a112de2405719599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4DE6CF-7C31-4DA0-9D94-BAA88844BF17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95E21DFD-4181-45EA-95F6-1D49F654A4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F9E626-E2FB-47CE-9E92-6F3848128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GREY</vt:lpstr>
      <vt:lpstr>SPEC FROM CUSTOMER </vt:lpstr>
      <vt:lpstr>SPEC SUGESST BY UA</vt:lpstr>
      <vt:lpstr>2. TRIM CARD (GREY)</vt:lpstr>
      <vt:lpstr>3. ĐỊNH VỊ HÌNH IN.THÊU</vt:lpstr>
      <vt:lpstr>4. THÔNG SỐ SẢN XUẤT</vt:lpstr>
      <vt:lpstr>'2. TRIM CARD (GREY)'!Print_Area</vt:lpstr>
      <vt:lpstr>GREY!Print_Area</vt:lpstr>
      <vt:lpstr>'SPEC FROM CUSTOMER '!Print_Area</vt:lpstr>
      <vt:lpstr>'SPEC SUGESST BY UA'!Print_Area</vt:lpstr>
      <vt:lpstr>'2. TRIM CARD (GREY)'!Print_Titles</vt:lpstr>
      <vt:lpstr>GREY!Print_Titles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Chi Tran Thi Linh</cp:lastModifiedBy>
  <cp:revision/>
  <dcterms:created xsi:type="dcterms:W3CDTF">2016-05-06T01:47:29Z</dcterms:created>
  <dcterms:modified xsi:type="dcterms:W3CDTF">2024-08-11T10:43:55Z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