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RAPHA/3-SS25/1-SAMPLE/2-STYLE-FILE/CUTTING DOCKET/SIZE SET/"/>
    </mc:Choice>
  </mc:AlternateContent>
  <xr:revisionPtr revIDLastSave="356" documentId="13_ncr:1_{3E9E5166-0FC0-4D6E-9F79-9A22C0BA291A}" xr6:coauthVersionLast="47" xr6:coauthVersionMax="47" xr10:uidLastSave="{C7429E50-1D0E-4338-BF0C-04278A710861}"/>
  <bookViews>
    <workbookView xWindow="-110" yWindow="-110" windowWidth="19420" windowHeight="10300" tabRatio="895" activeTab="3" xr2:uid="{00000000-000D-0000-FFFF-FFFF00000000}"/>
  </bookViews>
  <sheets>
    <sheet name="1. CUTTING" sheetId="21" r:id="rId1"/>
    <sheet name="2. TRIM" sheetId="22" r:id="rId2"/>
    <sheet name="SPEC" sheetId="32" r:id="rId3"/>
    <sheet name="FULL SPEC" sheetId="33" r:id="rId4"/>
    <sheet name="1. CUTTING " sheetId="1" state="hidden" r:id="rId5"/>
    <sheet name="1099-624675" sheetId="14" state="hidden" r:id="rId6"/>
    <sheet name="3. ĐỊNH VỊ HÌNH IN.THÊU" sheetId="7" state="hidden" r:id="rId7"/>
    <sheet name="4. THÔNG SỐ SẢN XUẤT" sheetId="8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 localSheetId="5">'[5]Chiet tinh dz22'!#REF!</definedName>
    <definedName name="_day1">'[5]Chiet tinh dz22'!#REF!</definedName>
    <definedName name="_day2">'[6]Chiet tinh dz35'!$H$3</definedName>
    <definedName name="_dbu1" localSheetId="5">'[4]CT Thang Mo'!#REF!</definedName>
    <definedName name="_dbu1">'[4]CT Thang Mo'!#REF!</definedName>
    <definedName name="_dbu2">'[4]CT Thang Mo'!$B$93:$F$93</definedName>
    <definedName name="_Fill" localSheetId="5">#REF!</definedName>
    <definedName name="_Fill" hidden="1">#REF!</definedName>
    <definedName name="_lap1" localSheetId="5">#REF!</definedName>
    <definedName name="_lap1">#REF!</definedName>
    <definedName name="_lap2" localSheetId="5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 localSheetId="5">#REF!</definedName>
    <definedName name="B_Giaù">#REF!</definedName>
    <definedName name="Bang_TK">[7]TK!$A:$IV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 localSheetId="5">#REF!</definedName>
    <definedName name="Caáp_Baät">#REF!</definedName>
    <definedName name="cap" localSheetId="5">#REF!</definedName>
    <definedName name="cap">#REF!</definedName>
    <definedName name="cap0.7" localSheetId="5">#REF!</definedName>
    <definedName name="cap0.7">#REF!</definedName>
    <definedName name="CCNK" localSheetId="5">[9]QMCT!#REF!</definedName>
    <definedName name="CCNK">[9]QMCT!#REF!</definedName>
    <definedName name="CL" localSheetId="5">#REF!</definedName>
    <definedName name="CL">#REF!</definedName>
    <definedName name="CLTMP" localSheetId="5">[9]QMCT!#REF!</definedName>
    <definedName name="CLTMP">[9]QMCT!#REF!</definedName>
    <definedName name="ctdn9697" localSheetId="5">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 localSheetId="5">#REF!</definedName>
    <definedName name="DATA_DATA2_List">#REF!</definedName>
    <definedName name="_xlnm.Database" localSheetId="5">#REF!</definedName>
    <definedName name="_xlnm.Database">#REF!</definedName>
    <definedName name="DDAY" localSheetId="5">#REF!</definedName>
    <definedName name="DDAY">#REF!</definedName>
    <definedName name="DM">#REF!</definedName>
    <definedName name="DM_1">[7]TK!$E$11:$E$60</definedName>
    <definedName name="DM_2">[7]TK!$M$11:$M$60</definedName>
    <definedName name="dobt" localSheetId="5">#REF!</definedName>
    <definedName name="dobt">#REF!</definedName>
    <definedName name="Döõ_Lieäu_Thoâ">[7]TK!$E$11:$E$60,[7]TK!$G$11:$G$60,[7]TK!$M$11:$M$60,[7]TK!$Q$11:$Q$60</definedName>
    <definedName name="dulieu" localSheetId="5">#REF!</definedName>
    <definedName name="dulieu">#REF!</definedName>
    <definedName name="FHT" localSheetId="5">#REF!</definedName>
    <definedName name="FHT">#REF!</definedName>
    <definedName name="Full" localSheetId="5">[9]QMCT!#REF!</definedName>
    <definedName name="Full">[9]QMCT!#REF!</definedName>
    <definedName name="giaca">'[10]dg-VTu'!$C$6:$F$55</definedName>
    <definedName name="HDCCT" localSheetId="5">[9]QMCT!#REF!</definedName>
    <definedName name="HDCCT">[9]QMCT!#REF!</definedName>
    <definedName name="HDCD" localSheetId="5">[9]QMCT!#REF!</definedName>
    <definedName name="HDCD">[9]QMCT!#REF!</definedName>
    <definedName name="Heâ_Soá">'[11]He so'!$A$1:$AU$1</definedName>
    <definedName name="Heä_Soá_NS" localSheetId="5">#REF!</definedName>
    <definedName name="Heä_Soá_NS">#REF!</definedName>
    <definedName name="Heä_Soá_TC">[7]HS!$C$66:$E$79</definedName>
    <definedName name="HS_1" localSheetId="5">[7]HS!#REF!</definedName>
    <definedName name="HS_1">[7]HS!#REF!</definedName>
    <definedName name="HS_2" localSheetId="5">[7]HS!#REF!</definedName>
    <definedName name="HS_2">[7]HS!#REF!</definedName>
    <definedName name="HS_3" localSheetId="5">[7]HS!#REF!</definedName>
    <definedName name="HS_3">[7]HS!#REF!</definedName>
    <definedName name="HS_4" localSheetId="5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K" localSheetId="5">#REF!</definedName>
    <definedName name="K">#REF!</definedName>
    <definedName name="K_1">[12]!K_1</definedName>
    <definedName name="K_2">[12]!K_2</definedName>
    <definedName name="Khaû_Naêng" localSheetId="5">#REF!</definedName>
    <definedName name="Khaû_Naêng">#REF!</definedName>
    <definedName name="KN" localSheetId="5">#REF!</definedName>
    <definedName name="KN">#REF!</definedName>
    <definedName name="KNIT">'[13]GENERAL (K)'!$C$7:$C$4072</definedName>
    <definedName name="KVC" localSheetId="5">#REF!</definedName>
    <definedName name="KVC">#REF!</definedName>
    <definedName name="L" localSheetId="5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 localSheetId="5">#REF!</definedName>
    <definedName name="LÑP">#REF!</definedName>
    <definedName name="lVC" localSheetId="5">#REF!</definedName>
    <definedName name="lVC">#REF!</definedName>
    <definedName name="Maõ_CÑ" localSheetId="5">#REF!</definedName>
    <definedName name="Maõ_CÑ">#REF!</definedName>
    <definedName name="Maõ_Haøng">#REF!</definedName>
    <definedName name="mat">[14]Tke!$AD$10:$AR$96</definedName>
    <definedName name="May" localSheetId="5">#REF!</definedName>
    <definedName name="May">#REF!</definedName>
    <definedName name="Naêng_Suaát_BQ">[8]QT!$P$3</definedName>
    <definedName name="Naêng_suaát_BQ__taïm" localSheetId="5">#REF!</definedName>
    <definedName name="Naêng_suaát_BQ__taïm">#REF!</definedName>
    <definedName name="Naêng_suaát_QÑ" localSheetId="5">#REF!</definedName>
    <definedName name="Naêng_suaát_QÑ">#REF!</definedName>
    <definedName name="NCcap0.7" localSheetId="5">#REF!</definedName>
    <definedName name="NCcap0.7">#REF!</definedName>
    <definedName name="NCcap1">#REF!</definedName>
    <definedName name="ÑG">[8]QT!$K$6</definedName>
    <definedName name="Ngaøy_thaùng_HH" localSheetId="5">#REF!</definedName>
    <definedName name="Ngaøy_thaùng_HH">#REF!</definedName>
    <definedName name="NHÃN_CHÍNH_GẮN_CHIP_NFC_70MM_x_38MM">'1. CUTTING '!$C$67:$E$67</definedName>
    <definedName name="Ñinh_Möùc_BQ">[8]QT!$B$5</definedName>
    <definedName name="ÑMTB" localSheetId="5">#REF!</definedName>
    <definedName name="ÑMTB">#REF!</definedName>
    <definedName name="Ñoåi_teân" localSheetId="5">[7]HS!#REF!</definedName>
    <definedName name="Ñoåi_teân">[7]HS!#REF!</definedName>
    <definedName name="Ñôn_Giaù_Duyeät" localSheetId="5">#REF!</definedName>
    <definedName name="Ñôn_Giaù_Duyeät">#REF!</definedName>
    <definedName name="Ñònh_Möùc_BQ" localSheetId="5">#REF!</definedName>
    <definedName name="Ñònh_Möùc_BQ">#REF!</definedName>
    <definedName name="NSNM" localSheetId="5">#REF!</definedName>
    <definedName name="NSNM">#REF!</definedName>
    <definedName name="NToS">[15]!NToS</definedName>
    <definedName name="PRICE" localSheetId="5">#REF!</definedName>
    <definedName name="PRICE">#REF!</definedName>
    <definedName name="_xlnm.Print_Area" localSheetId="0">'1. CUTTING'!$A$1:$P$112</definedName>
    <definedName name="_xlnm.Print_Area" localSheetId="4">'1. CUTTING '!$A$1:$P$149</definedName>
    <definedName name="_xlnm.Print_Area" localSheetId="1">'2. TRIM'!$A$1:$D$14</definedName>
    <definedName name="_xlnm.Print_Area" localSheetId="3">'FULL SPEC'!$A$1:$L$22</definedName>
    <definedName name="_xlnm.Print_Area" localSheetId="2">SPEC!$A$1:$K$67</definedName>
    <definedName name="Print_erea">[8]QT!$A$1:$U$54</definedName>
    <definedName name="_xlnm.Print_Titles" localSheetId="0">'1. CUTTING'!$1:$15</definedName>
    <definedName name="_xlnm.Print_Titles" localSheetId="4">'1. CUTTING '!$1:$15</definedName>
    <definedName name="_xlnm.Print_Titles" localSheetId="1">'2. TRIM'!$1:$5</definedName>
    <definedName name="Quyõ_TG_SX" localSheetId="5">#REF!</definedName>
    <definedName name="Quyõ_TG_SX">#REF!</definedName>
    <definedName name="Quyõ_TGTB" localSheetId="5">#REF!</definedName>
    <definedName name="Quyõ_TGTB">#REF!</definedName>
    <definedName name="S_löôïng_BQ1toå" localSheetId="5">#REF!</definedName>
    <definedName name="S_löôïng_BQ1toå">#REF!</definedName>
    <definedName name="sau">'[6]Chiet tinh dz35'!$H$4</definedName>
    <definedName name="SDDL" localSheetId="5">[9]QMCT!#REF!</definedName>
    <definedName name="SDDL">[9]QMCT!#REF!</definedName>
    <definedName name="Soá_Giôø_TC" localSheetId="5">#REF!</definedName>
    <definedName name="Soá_Giôø_TC">#REF!</definedName>
    <definedName name="Soá_Löôïng" localSheetId="5">#REF!</definedName>
    <definedName name="Soá_Löôïng">#REF!</definedName>
    <definedName name="Soá_ngaøy_SX" localSheetId="5">#REF!</definedName>
    <definedName name="Soá_ngaøy_SX">#REF!</definedName>
    <definedName name="Soá_TT">#REF!</definedName>
    <definedName name="style">#REF!</definedName>
    <definedName name="TableStart">[16]Tables!$C$3</definedName>
    <definedName name="tablestart1">[17]Tables!$C$3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 localSheetId="5">#REF!</definedName>
    <definedName name="UH">#REF!</definedName>
    <definedName name="vc3.">'[4]CT  PL'!$B$125:$H$125</definedName>
    <definedName name="vca">'[4]CT  PL'!$B$25:$H$25</definedName>
    <definedName name="vccot" localSheetId="5">#REF!</definedName>
    <definedName name="vccot">#REF!</definedName>
    <definedName name="vccot.">'[4]CT  PL'!$B$8:$H$8</definedName>
    <definedName name="vcdbt">'[4]CT Thang Mo'!$B$220:$I$220</definedName>
    <definedName name="vcdc." localSheetId="5">'[18]Chi tiet'!#REF!</definedName>
    <definedName name="vcdc.">'[18]Chi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 localSheetId="5">#REF!</definedName>
    <definedName name="vctb">#REF!</definedName>
    <definedName name="vctt">'[4]CT  PL'!$B$288:$H$288</definedName>
    <definedName name="VDCLY" localSheetId="5">[9]QMCT!#REF!</definedName>
    <definedName name="VDCLY">[9]QMCT!#REF!</definedName>
    <definedName name="Vlcap0.7" localSheetId="5">#REF!</definedName>
    <definedName name="Vlcap0.7">#REF!</definedName>
    <definedName name="VLcap1" localSheetId="5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2" l="1"/>
  <c r="C67" i="21"/>
  <c r="I44" i="21"/>
  <c r="I45" i="21"/>
  <c r="M45" i="21"/>
  <c r="O45" i="21" s="1"/>
  <c r="M44" i="21"/>
  <c r="O44" i="21" s="1"/>
  <c r="L43" i="21"/>
  <c r="I43" i="21"/>
  <c r="B36" i="21"/>
  <c r="M43" i="21" l="1"/>
  <c r="O43" i="21" s="1"/>
  <c r="I20" i="21" l="1"/>
  <c r="J19" i="21"/>
  <c r="J20" i="21" s="1"/>
  <c r="K20" i="21"/>
  <c r="L19" i="21"/>
  <c r="L20" i="21" s="1"/>
  <c r="L26" i="21" l="1"/>
  <c r="L27" i="21" s="1"/>
  <c r="K26" i="21"/>
  <c r="K27" i="21" s="1"/>
  <c r="J26" i="21"/>
  <c r="J27" i="21" s="1"/>
  <c r="I26" i="21"/>
  <c r="I27" i="21" s="1"/>
  <c r="H26" i="21"/>
  <c r="H27" i="21" s="1"/>
  <c r="G26" i="21"/>
  <c r="G27" i="21" s="1"/>
  <c r="C10" i="22" l="1"/>
  <c r="L52" i="21" l="1"/>
  <c r="L51" i="21"/>
  <c r="L50" i="21"/>
  <c r="L49" i="21"/>
  <c r="L48" i="21"/>
  <c r="L47" i="21"/>
  <c r="P29" i="21"/>
  <c r="P28" i="21"/>
  <c r="P22" i="21"/>
  <c r="P21" i="21"/>
  <c r="B76" i="21" l="1"/>
  <c r="D5" i="22" l="1"/>
  <c r="D6" i="22" s="1"/>
  <c r="C5" i="22"/>
  <c r="C6" i="22" s="1"/>
  <c r="A37" i="21"/>
  <c r="E38" i="21" s="1"/>
  <c r="E39" i="21" s="1"/>
  <c r="B38" i="21"/>
  <c r="D9" i="22"/>
  <c r="P26" i="21"/>
  <c r="D26" i="21"/>
  <c r="D27" i="21" s="1"/>
  <c r="P25" i="21"/>
  <c r="D28" i="21" l="1"/>
  <c r="D29" i="21" s="1"/>
  <c r="P27" i="21"/>
  <c r="H20" i="21"/>
  <c r="H31" i="21" s="1"/>
  <c r="D89" i="21" s="1"/>
  <c r="I31" i="21"/>
  <c r="E89" i="21" s="1"/>
  <c r="J31" i="21"/>
  <c r="F89" i="21" s="1"/>
  <c r="K31" i="21"/>
  <c r="G89" i="21" s="1"/>
  <c r="L31" i="21"/>
  <c r="H89" i="21" s="1"/>
  <c r="G20" i="21"/>
  <c r="G31" i="21" s="1"/>
  <c r="E36" i="21"/>
  <c r="B77" i="21" l="1"/>
  <c r="C9" i="22"/>
  <c r="G38" i="21"/>
  <c r="I38" i="21" s="1"/>
  <c r="J38" i="21" s="1"/>
  <c r="A11" i="22"/>
  <c r="B7" i="22"/>
  <c r="H48" i="21" l="1"/>
  <c r="H50" i="21" s="1"/>
  <c r="H52" i="21" s="1"/>
  <c r="H54" i="21" s="1"/>
  <c r="L38" i="21"/>
  <c r="G39" i="21"/>
  <c r="I39" i="21" s="1"/>
  <c r="J39" i="21" s="1"/>
  <c r="P31" i="21"/>
  <c r="C89" i="21"/>
  <c r="I89" i="21" s="1"/>
  <c r="H47" i="21"/>
  <c r="H49" i="21" s="1"/>
  <c r="H51" i="21" s="1"/>
  <c r="H53" i="21" s="1"/>
  <c r="H55" i="21" s="1"/>
  <c r="G36" i="21" l="1"/>
  <c r="K48" i="21"/>
  <c r="K56" i="21"/>
  <c r="K58" i="21"/>
  <c r="K47" i="21"/>
  <c r="K49" i="21"/>
  <c r="K57" i="21"/>
  <c r="K52" i="21"/>
  <c r="K53" i="21"/>
  <c r="K54" i="21"/>
  <c r="K55" i="21"/>
  <c r="K50" i="21"/>
  <c r="K51" i="21"/>
  <c r="H56" i="21"/>
  <c r="H57" i="21"/>
  <c r="L39" i="21"/>
  <c r="B9" i="22"/>
  <c r="A8" i="22"/>
  <c r="A9" i="22"/>
  <c r="H59" i="21" l="1"/>
  <c r="H61" i="21" s="1"/>
  <c r="H58" i="21"/>
  <c r="H60" i="21" s="1"/>
  <c r="M48" i="21"/>
  <c r="O48" i="21" s="1"/>
  <c r="M50" i="21" l="1"/>
  <c r="O50" i="21" s="1"/>
  <c r="M58" i="21"/>
  <c r="O58" i="21" s="1"/>
  <c r="B11" i="22"/>
  <c r="M52" i="21" l="1"/>
  <c r="O52" i="21" s="1"/>
  <c r="M54" i="21" l="1"/>
  <c r="O54" i="21" s="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59" i="21" l="1"/>
  <c r="M56" i="21"/>
  <c r="O56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67" i="21" s="1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M59" i="21" l="1"/>
  <c r="O59" i="21" s="1"/>
  <c r="K61" i="21"/>
  <c r="M61" i="21" s="1"/>
  <c r="O61" i="21" s="1"/>
  <c r="B83" i="21"/>
  <c r="D21" i="21"/>
  <c r="D22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B6" i="22"/>
  <c r="G47" i="1" l="1"/>
  <c r="I46" i="1"/>
  <c r="G55" i="1"/>
  <c r="I54" i="1"/>
  <c r="G43" i="1"/>
  <c r="I42" i="1"/>
  <c r="G51" i="1"/>
  <c r="I50" i="1"/>
  <c r="I36" i="21"/>
  <c r="J36" i="21" s="1"/>
  <c r="L36" i="21" l="1"/>
  <c r="M47" i="21"/>
  <c r="O47" i="21" s="1"/>
  <c r="J46" i="1"/>
  <c r="L46" i="1"/>
  <c r="G48" i="1"/>
  <c r="I48" i="1" s="1"/>
  <c r="I47" i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M49" i="21" l="1"/>
  <c r="O49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1" i="21" l="1"/>
  <c r="O51" i="21" s="1"/>
  <c r="M57" i="21" l="1"/>
  <c r="O57" i="21" s="1"/>
  <c r="M53" i="21"/>
  <c r="O53" i="21" s="1"/>
  <c r="M55" i="21" l="1"/>
  <c r="O55" i="21" s="1"/>
  <c r="K60" i="21" l="1"/>
  <c r="M60" i="21" s="1"/>
  <c r="O60" i="21" s="1"/>
</calcChain>
</file>

<file path=xl/sharedStrings.xml><?xml version="1.0" encoding="utf-8"?>
<sst xmlns="http://schemas.openxmlformats.org/spreadsheetml/2006/main" count="912" uniqueCount="426">
  <si>
    <t>Mã số:</t>
  </si>
  <si>
    <t>MER.QT-1.BM.4</t>
  </si>
  <si>
    <t>Lần ban hành:</t>
  </si>
  <si>
    <t>01</t>
  </si>
  <si>
    <t>Số trang</t>
  </si>
  <si>
    <t>03/03</t>
  </si>
  <si>
    <t>MER - CHI/NGAN 210</t>
  </si>
  <si>
    <t>CUTTING DOCKET</t>
  </si>
  <si>
    <t xml:space="preserve">JOB NUMBER:  </t>
  </si>
  <si>
    <t xml:space="preserve">STYLE NUMBER: </t>
  </si>
  <si>
    <t xml:space="preserve">STYLE NAME : </t>
  </si>
  <si>
    <t>SEASON:</t>
  </si>
  <si>
    <t>TÊN HÀNG:</t>
  </si>
  <si>
    <t>DROP:</t>
  </si>
  <si>
    <t>NGÀY CẤP:</t>
  </si>
  <si>
    <t>VẢI CHÍNH:</t>
  </si>
  <si>
    <t>NGÀY GIAO HÀNG:</t>
  </si>
  <si>
    <t xml:space="preserve">THÀNH PHẦN VẢI: </t>
  </si>
  <si>
    <t>100%COTTON</t>
  </si>
  <si>
    <t>KHỔ VẢI:</t>
  </si>
  <si>
    <t>168CM</t>
  </si>
  <si>
    <t xml:space="preserve">Xí nghiệp: </t>
  </si>
  <si>
    <t>UN-AVAILABLE</t>
  </si>
  <si>
    <t>KHÁCH HÀNG: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</si>
  <si>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</si>
  <si>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</si>
  <si>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</si>
  <si>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</si>
  <si>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</si>
  <si>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</si>
  <si>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</si>
  <si>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</si>
  <si>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</si>
  <si>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</si>
  <si>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</si>
  <si>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</si>
  <si>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</si>
  <si>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</si>
  <si>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</si>
  <si>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</si>
  <si>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</si>
  <si>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</si>
  <si>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</si>
  <si>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</si>
  <si>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</si>
  <si>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</si>
  <si>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</si>
  <si>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</si>
  <si>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</si>
  <si>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</si>
  <si>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</si>
  <si>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</si>
  <si>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</si>
  <si>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</si>
  <si>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</si>
  <si>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</si>
  <si>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</si>
  <si>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</si>
  <si>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</si>
  <si>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</si>
  <si>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</si>
  <si>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</si>
  <si>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</si>
  <si>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</si>
  <si>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</si>
  <si>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</si>
  <si>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</si>
  <si>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</si>
  <si>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</si>
  <si>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</si>
  <si>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</si>
  <si>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</si>
  <si>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</si>
  <si>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</si>
  <si>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</si>
  <si>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</si>
  <si>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</si>
  <si>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</si>
  <si>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</si>
  <si>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</si>
  <si>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THẺ BÀI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</si>
  <si>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</si>
  <si>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</si>
  <si>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</si>
  <si>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</si>
  <si>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</si>
  <si>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CHẤT LƯỢNG VÀ KÍCH THƯỚC</t>
  </si>
  <si>
    <t>DUYỆT HÌNH IN THEO</t>
  </si>
  <si>
    <t>THÔNG TIN ĐỊNH VỊ HÌNH THÊU</t>
  </si>
  <si>
    <r>
      <t>THÊU :</t>
    </r>
    <r>
      <rPr>
        <b/>
        <sz val="32"/>
        <rFont val="Muli"/>
      </rPr>
      <t xml:space="preserve"> </t>
    </r>
  </si>
  <si>
    <t>KHÔNG THÊU</t>
  </si>
  <si>
    <t>DUYỆT HÌNH THÊU THEO</t>
  </si>
  <si>
    <t>DUYỆT MÀU SẮC, CHẤT LƯỢNG, KÍCH THƯỚC HÌNH THÊU THEO ÁO MẪU PROTO, MÃ CRTZ-1113, MÀU WHITE, SIZE L</t>
  </si>
  <si>
    <t>DUYỆT MÀU SẮC, CHẤT LƯỢNG, KÍCH THƯỚC HÌNH THÊU THEO ÁO MẪU PROTO, MÃ CRTZ-1113, MÀU HEATHER GREY, SIZE L</t>
  </si>
  <si>
    <t>ĐỊNH VỊ HÌNH THÊU: CANH GIỮA THÂN TRƯỚC, TỪ GIỮA ĐƯỜNG ĐÁNH BÔNG XUỐNG</t>
  </si>
  <si>
    <t>1/2 INCH</t>
  </si>
  <si>
    <r>
      <t>WASH:</t>
    </r>
    <r>
      <rPr>
        <sz val="32"/>
        <rFont val="Muli"/>
      </rPr>
      <t xml:space="preserve"> </t>
    </r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</si>
  <si>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</si>
  <si>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</si>
  <si>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</si>
  <si>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</si>
  <si>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</si>
  <si>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</si>
  <si>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</si>
  <si>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</si>
  <si>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</si>
  <si>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</si>
  <si>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</si>
  <si>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</si>
  <si>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CUSTOMER :</t>
  </si>
  <si>
    <t>No.</t>
  </si>
  <si>
    <t>XXS</t>
  </si>
  <si>
    <t>TO BẢN BO CỔ</t>
  </si>
  <si>
    <t>NECK WIDTH (SEAM TO SEAM)</t>
  </si>
  <si>
    <t>ARMHOLE STRAIGHT</t>
  </si>
  <si>
    <t>NÁCH ĐO THẲNG</t>
  </si>
  <si>
    <t>DÀI TAY</t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</si>
  <si>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</si>
  <si>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</si>
  <si>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</si>
  <si>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</si>
  <si>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</si>
  <si>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</si>
  <si>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</si>
  <si>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</si>
  <si>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</si>
  <si>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</si>
  <si>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</si>
  <si>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</si>
  <si>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</si>
  <si>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</si>
  <si>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</si>
  <si>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</si>
  <si>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</si>
  <si>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</si>
  <si>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</si>
  <si>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</si>
  <si>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</si>
  <si>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</si>
  <si>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</si>
  <si>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</si>
  <si>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</si>
  <si>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</si>
  <si>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</si>
  <si>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</si>
  <si>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</si>
  <si>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</si>
  <si>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</si>
  <si>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</si>
  <si>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</si>
  <si>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</si>
  <si>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</si>
  <si>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</si>
  <si>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</si>
  <si>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</si>
  <si>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</si>
  <si>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</si>
  <si>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</si>
  <si>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</si>
  <si>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</si>
  <si>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</si>
  <si>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</si>
  <si>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</si>
  <si>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</si>
  <si>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</si>
  <si>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</si>
  <si>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</si>
  <si>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</si>
  <si>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</si>
  <si>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</si>
  <si>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</si>
  <si>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</si>
  <si>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</si>
  <si>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</si>
  <si>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</si>
  <si>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</si>
  <si>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</si>
  <si>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</si>
  <si>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</si>
  <si>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</si>
  <si>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</si>
  <si>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</si>
  <si>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</si>
  <si>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</si>
  <si>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</si>
  <si>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</si>
  <si>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</si>
  <si>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</si>
  <si>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</si>
  <si>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</si>
  <si>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</si>
  <si>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</si>
  <si>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</si>
  <si>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</si>
  <si>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</si>
  <si>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</si>
  <si>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</si>
  <si>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</si>
  <si>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</si>
  <si>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</si>
  <si>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</si>
  <si>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</si>
  <si>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</si>
  <si>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</si>
  <si>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</si>
  <si>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</si>
  <si>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</si>
  <si>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</si>
  <si>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</si>
  <si>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</si>
  <si>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</si>
  <si>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</si>
  <si>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</si>
  <si>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</si>
  <si>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</si>
  <si>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</si>
  <si>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</si>
  <si>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</si>
  <si>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</si>
  <si>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</si>
  <si>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SAMPLING</t>
  </si>
  <si>
    <t>TEE</t>
  </si>
  <si>
    <t>R12  SS25  S2737</t>
  </si>
  <si>
    <t>SS25</t>
  </si>
  <si>
    <t>RAPHA</t>
  </si>
  <si>
    <t>NGANG TRƯỚC TỪ ĐỈNH VAI XUỐNG 13CM</t>
  </si>
  <si>
    <t>NGANG NGỰC DƯỚI NÁCH 2CM</t>
  </si>
  <si>
    <t>NGANG EO</t>
  </si>
  <si>
    <t>HẠ CỔ TRƯỚC TỪ ĐỈNH VAI</t>
  </si>
  <si>
    <t>HẠ CỔ SAU TỪ ĐỈNH VAI</t>
  </si>
  <si>
    <t>MAY TẠI SƯỜN TRÁI NGƯỜI MẶC -
TỪ MÉPLAI LÊN 10CM</t>
  </si>
  <si>
    <t>RỘNG LAI ĐO ÊM</t>
  </si>
  <si>
    <t>TO BẢN LAI</t>
  </si>
  <si>
    <t>RỘNG NÁCH</t>
  </si>
  <si>
    <t>Ws_COTTON_SLIM_TSHIRT</t>
  </si>
  <si>
    <t>R12-SS01</t>
  </si>
  <si>
    <t>SNP Down To Hem. Measured excluding collar.</t>
  </si>
  <si>
    <t>NGANG SAU TỪ ĐỈNH VAI XUÔNG 13CM</t>
  </si>
  <si>
    <t>RIB 1X1 COTTON_260GSM</t>
  </si>
  <si>
    <t>CTSS24P0251002B00K - LOT '175</t>
  </si>
  <si>
    <t xml:space="preserve">CHỈ 40/2 MAY CHÍNH + VẮT SỔ </t>
  </si>
  <si>
    <t>NHÃN ÉP CHÍNH + SIZE</t>
  </si>
  <si>
    <t xml:space="preserve">PCS </t>
  </si>
  <si>
    <t>NHÃN THÀNH PHẦN 100% COTTON</t>
  </si>
  <si>
    <r>
      <t>IN :</t>
    </r>
    <r>
      <rPr>
        <b/>
        <sz val="22"/>
        <rFont val="Muli"/>
      </rPr>
      <t xml:space="preserve"> </t>
    </r>
  </si>
  <si>
    <t>ÉP NHÃN TẠI GIỮA CỔ SAU</t>
  </si>
  <si>
    <t>MER CUNG CẤP NHÃN</t>
  </si>
  <si>
    <t xml:space="preserve">ĐỊNH VỊ HÌNH IN: 
CANH GIỮA CỔ SAU - TỪ ĐƯỜNG MAY GIỮA CỔ SAU XUỐNG </t>
  </si>
  <si>
    <t>2CM</t>
  </si>
  <si>
    <t>DÁN BẢNG MÀU 07/08/2024</t>
  </si>
  <si>
    <t>CANH GIỮA CỔ SAU - CÁCH ĐƯỜNG MAY CỔ XUỐNG 2CM</t>
  </si>
  <si>
    <t>BDY2</t>
  </si>
  <si>
    <t>Front Body Length</t>
  </si>
  <si>
    <t>DÀI TRƯỚC TỪ ĐỈNH VAI XUỐNG LAI</t>
  </si>
  <si>
    <t>RS 17/7/24 - Please follow front body length as is P2</t>
  </si>
  <si>
    <t>BDY3</t>
  </si>
  <si>
    <t>Back Body Length</t>
  </si>
  <si>
    <t>SNP Down To Hem Measured excluding collar.</t>
  </si>
  <si>
    <t>DÀI SAU TỪ ĐỈNH VAI ĐẾN LAI</t>
  </si>
  <si>
    <t>RS 17/7/24 - Please follow pinned sample and advise measurement when in P3</t>
  </si>
  <si>
    <t>BDY5</t>
  </si>
  <si>
    <t>Across Shoulder</t>
  </si>
  <si>
    <t>Across Shoulder Point To Point</t>
  </si>
  <si>
    <t>BDY6</t>
  </si>
  <si>
    <t>Shoulder Length</t>
  </si>
  <si>
    <t>SNP To Armhole Along Natural Fold</t>
  </si>
  <si>
    <t>BDY8</t>
  </si>
  <si>
    <t>Across Back</t>
  </si>
  <si>
    <t>13cm Down From SNP &amp; Across</t>
  </si>
  <si>
    <t>RS 17/7/24 - Please go back to spec</t>
  </si>
  <si>
    <t>BDY9</t>
  </si>
  <si>
    <t>Across Front</t>
  </si>
  <si>
    <t>BDY10</t>
  </si>
  <si>
    <t>Chest Width</t>
  </si>
  <si>
    <t>2cm Below Underarm Across</t>
  </si>
  <si>
    <t>VỊ TRÍ EO TỪ ĐỈNH VAI ĐẾN MMT</t>
  </si>
  <si>
    <t>BDY11</t>
  </si>
  <si>
    <t>Waist Position</t>
  </si>
  <si>
    <t>SNP to (MMT)</t>
  </si>
  <si>
    <t>BDY12</t>
  </si>
  <si>
    <t>Waist Width</t>
  </si>
  <si>
    <t>Straight Across at waist position</t>
  </si>
  <si>
    <t>BDY13</t>
  </si>
  <si>
    <t>Hem Width Relaxed</t>
  </si>
  <si>
    <t>Straight Across</t>
  </si>
  <si>
    <t>BDY15</t>
  </si>
  <si>
    <t>Hem Depth</t>
  </si>
  <si>
    <t>TO BẢN CỔ</t>
  </si>
  <si>
    <t>BDY16</t>
  </si>
  <si>
    <t>Neck binding width</t>
  </si>
  <si>
    <t>RỘNG CỔ SAU TỪ VAI QUA VAI</t>
  </si>
  <si>
    <t>RS 17/7/24 - Increase the neck binding width to be 2.5cm</t>
  </si>
  <si>
    <t>NE36</t>
  </si>
  <si>
    <t>Back Neck Width</t>
  </si>
  <si>
    <t>Neck seam To Neck seam</t>
  </si>
  <si>
    <t>RS 17/7/24 - Reduce 0.5cm of back neck width each side, re-shape the neckline</t>
  </si>
  <si>
    <t>NE32</t>
  </si>
  <si>
    <t>Front Neck Drop</t>
  </si>
  <si>
    <t>SNP To Neck Seam</t>
  </si>
  <si>
    <t>NE33</t>
  </si>
  <si>
    <t>Back Neck Drop</t>
  </si>
  <si>
    <t>SNP To CB Seam</t>
  </si>
  <si>
    <t>BDY19</t>
  </si>
  <si>
    <t>Armhole Straight</t>
  </si>
  <si>
    <t>Underarm To Shoulder seam</t>
  </si>
  <si>
    <t>DÀI TAY TỪ ĐỈNH VAI TỚI LAI TAY</t>
  </si>
  <si>
    <t>RS 17/7/24 - Please keep as is on P2</t>
  </si>
  <si>
    <t>SL37</t>
  </si>
  <si>
    <t>Bicep Width</t>
  </si>
  <si>
    <t>2cm Below Armhole, Across</t>
  </si>
  <si>
    <t>RỘNG BẮP TAY DƯỚI NÁCH 2CM</t>
  </si>
  <si>
    <t>RS 17/7/24 - Please proportionally re-shape the bicep width following the reduce of cuff hem width, advise measurement when P3</t>
  </si>
  <si>
    <t>SL40</t>
  </si>
  <si>
    <t>Cuff Width Relaxed</t>
  </si>
  <si>
    <t>Measured at edge of cuff</t>
  </si>
  <si>
    <t>RỘNG KHỦY TAY TỪ NÁCH XUỐNG- PHÒNG RẬP ADVISE VỊ TRÍ KHỦY TAY</t>
  </si>
  <si>
    <t>RS 17/7/24 - Reduce the sleeve width as pinned, advise measurement when P3</t>
  </si>
  <si>
    <t>SL30</t>
  </si>
  <si>
    <t>Overarm Sleeve Length Set In</t>
  </si>
  <si>
    <t>Shoulder Point To Hem</t>
  </si>
  <si>
    <t>RỘNG CẲNG TAY - PHÒNG RẬP ADVISE VỊ TRÍ CẲNG TAY</t>
  </si>
  <si>
    <t>RS 17/7/24 - keep the sleeve length as is on P1</t>
  </si>
  <si>
    <t>LOGO1</t>
  </si>
  <si>
    <t>CB Logo Position</t>
  </si>
  <si>
    <t>Down from CB neck binding top edge to top of 'R'</t>
  </si>
  <si>
    <t>VỊ TRÍ LO GO TỪ ĐỈNH VAI ĐẾN ĐỈNH CHỮ R</t>
  </si>
  <si>
    <t>RS 17/7/24 - will review in P3</t>
  </si>
  <si>
    <t>Displaying 20 of 20 results                                                                                                                                                                                                                                                                                                        Units: CM</t>
  </si>
  <si>
    <r>
      <rPr>
        <b/>
        <sz val="9"/>
        <color rgb="FF0B0C0B"/>
        <rFont val="Trebuchet MS"/>
        <family val="2"/>
      </rPr>
      <t>Displaying 20 results                                                                                                                                                                                                                  Units: CM   Grading Display: Absolute</t>
    </r>
  </si>
  <si>
    <t xml:space="preserve">QUY CÁCH MAY : THAM KHẢO QUY CÁCH MAY ÁO MẪU 3rd PROTO MÃ HÀNG R12-SS01, + MỘT SỐ ĐIỂM CHÚ Ý NOTED TRÊN TÁC NGHIỆP </t>
  </si>
  <si>
    <r>
      <rPr>
        <b/>
        <sz val="12"/>
        <color rgb="FF0B0C0B"/>
        <rFont val="Calibri"/>
        <family val="2"/>
        <scheme val="minor"/>
      </rPr>
      <t>BDY2</t>
    </r>
  </si>
  <si>
    <r>
      <rPr>
        <b/>
        <sz val="12"/>
        <color rgb="FF0B0C0B"/>
        <rFont val="Calibri"/>
        <family val="2"/>
        <scheme val="minor"/>
      </rPr>
      <t>Front Body Length</t>
    </r>
  </si>
  <si>
    <r>
      <rPr>
        <b/>
        <sz val="12"/>
        <color rgb="FF0B0C0B"/>
        <rFont val="Calibri"/>
        <family val="2"/>
        <scheme val="minor"/>
      </rPr>
      <t>SNP Down To Hem. Measured excluding collar.</t>
    </r>
  </si>
  <si>
    <r>
      <rPr>
        <b/>
        <sz val="12"/>
        <color rgb="FF0B0C0B"/>
        <rFont val="Calibri"/>
        <family val="2"/>
        <scheme val="minor"/>
      </rPr>
      <t>BDY3</t>
    </r>
  </si>
  <si>
    <r>
      <rPr>
        <b/>
        <sz val="12"/>
        <color rgb="FF0B0C0B"/>
        <rFont val="Calibri"/>
        <family val="2"/>
        <scheme val="minor"/>
      </rPr>
      <t>Back Body Length</t>
    </r>
  </si>
  <si>
    <r>
      <rPr>
        <b/>
        <sz val="12"/>
        <color rgb="FF0B0C0B"/>
        <rFont val="Calibri"/>
        <family val="2"/>
        <scheme val="minor"/>
      </rPr>
      <t>SNP Down To Hem Measured excluding collar.</t>
    </r>
  </si>
  <si>
    <r>
      <rPr>
        <b/>
        <sz val="12"/>
        <color rgb="FF0B0C0B"/>
        <rFont val="Calibri"/>
        <family val="2"/>
        <scheme val="minor"/>
      </rPr>
      <t>BDY5</t>
    </r>
  </si>
  <si>
    <r>
      <rPr>
        <b/>
        <sz val="12"/>
        <color rgb="FF0B0C0B"/>
        <rFont val="Calibri"/>
        <family val="2"/>
        <scheme val="minor"/>
      </rPr>
      <t>Across Shoulder</t>
    </r>
  </si>
  <si>
    <r>
      <rPr>
        <b/>
        <sz val="12"/>
        <color rgb="FF0B0C0B"/>
        <rFont val="Calibri"/>
        <family val="2"/>
        <scheme val="minor"/>
      </rPr>
      <t>Across Shoulder Point To Point</t>
    </r>
  </si>
  <si>
    <r>
      <rPr>
        <b/>
        <sz val="12"/>
        <color rgb="FF0B0C0B"/>
        <rFont val="Calibri"/>
        <family val="2"/>
        <scheme val="minor"/>
      </rPr>
      <t>BDY6</t>
    </r>
  </si>
  <si>
    <r>
      <rPr>
        <b/>
        <sz val="12"/>
        <color rgb="FF0B0C0B"/>
        <rFont val="Calibri"/>
        <family val="2"/>
        <scheme val="minor"/>
      </rPr>
      <t>Shoulder Length</t>
    </r>
  </si>
  <si>
    <r>
      <rPr>
        <b/>
        <sz val="12"/>
        <color rgb="FF0B0C0B"/>
        <rFont val="Calibri"/>
        <family val="2"/>
        <scheme val="minor"/>
      </rPr>
      <t>SNP To Armhole Along Natural Fold</t>
    </r>
  </si>
  <si>
    <r>
      <rPr>
        <b/>
        <sz val="12"/>
        <color rgb="FF0B0C0B"/>
        <rFont val="Calibri"/>
        <family val="2"/>
        <scheme val="minor"/>
      </rPr>
      <t>BDY8</t>
    </r>
  </si>
  <si>
    <r>
      <rPr>
        <b/>
        <sz val="12"/>
        <color rgb="FF0B0C0B"/>
        <rFont val="Calibri"/>
        <family val="2"/>
        <scheme val="minor"/>
      </rPr>
      <t>Across Back</t>
    </r>
  </si>
  <si>
    <r>
      <rPr>
        <b/>
        <sz val="12"/>
        <color rgb="FF0B0C0B"/>
        <rFont val="Calibri"/>
        <family val="2"/>
        <scheme val="minor"/>
      </rPr>
      <t>13cm Down From SNP &amp; Across</t>
    </r>
  </si>
  <si>
    <r>
      <rPr>
        <b/>
        <sz val="12"/>
        <color rgb="FF0B0C0B"/>
        <rFont val="Calibri"/>
        <family val="2"/>
        <scheme val="minor"/>
      </rPr>
      <t>BDY9</t>
    </r>
  </si>
  <si>
    <r>
      <rPr>
        <b/>
        <sz val="12"/>
        <color rgb="FF0B0C0B"/>
        <rFont val="Calibri"/>
        <family val="2"/>
        <scheme val="minor"/>
      </rPr>
      <t>Across Front</t>
    </r>
  </si>
  <si>
    <r>
      <rPr>
        <b/>
        <sz val="12"/>
        <color rgb="FF0B0C0B"/>
        <rFont val="Calibri"/>
        <family val="2"/>
        <scheme val="minor"/>
      </rPr>
      <t>BDY10</t>
    </r>
  </si>
  <si>
    <r>
      <rPr>
        <b/>
        <sz val="12"/>
        <color rgb="FF0B0C0B"/>
        <rFont val="Calibri"/>
        <family val="2"/>
        <scheme val="minor"/>
      </rPr>
      <t>Chest Width</t>
    </r>
  </si>
  <si>
    <r>
      <rPr>
        <b/>
        <sz val="12"/>
        <color rgb="FF0B0C0B"/>
        <rFont val="Calibri"/>
        <family val="2"/>
        <scheme val="minor"/>
      </rPr>
      <t>2cm Below Underarm Across</t>
    </r>
  </si>
  <si>
    <r>
      <rPr>
        <b/>
        <sz val="12"/>
        <color rgb="FF0B0C0B"/>
        <rFont val="Calibri"/>
        <family val="2"/>
        <scheme val="minor"/>
      </rPr>
      <t>BDY11</t>
    </r>
  </si>
  <si>
    <r>
      <rPr>
        <b/>
        <sz val="12"/>
        <color rgb="FF0B0C0B"/>
        <rFont val="Calibri"/>
        <family val="2"/>
        <scheme val="minor"/>
      </rPr>
      <t>Waist Position</t>
    </r>
  </si>
  <si>
    <r>
      <rPr>
        <b/>
        <sz val="12"/>
        <color rgb="FF0B0C0B"/>
        <rFont val="Calibri"/>
        <family val="2"/>
        <scheme val="minor"/>
      </rPr>
      <t>SNP to (MMT)</t>
    </r>
  </si>
  <si>
    <r>
      <rPr>
        <b/>
        <sz val="12"/>
        <color rgb="FF0B0C0B"/>
        <rFont val="Calibri"/>
        <family val="2"/>
        <scheme val="minor"/>
      </rPr>
      <t>BDY12</t>
    </r>
  </si>
  <si>
    <r>
      <rPr>
        <b/>
        <sz val="12"/>
        <color rgb="FF0B0C0B"/>
        <rFont val="Calibri"/>
        <family val="2"/>
        <scheme val="minor"/>
      </rPr>
      <t>Waist Width</t>
    </r>
  </si>
  <si>
    <r>
      <rPr>
        <b/>
        <sz val="12"/>
        <color rgb="FF0B0C0B"/>
        <rFont val="Calibri"/>
        <family val="2"/>
        <scheme val="minor"/>
      </rPr>
      <t>Straight Across at waist position</t>
    </r>
  </si>
  <si>
    <r>
      <rPr>
        <b/>
        <sz val="12"/>
        <color rgb="FF0B0C0B"/>
        <rFont val="Calibri"/>
        <family val="2"/>
        <scheme val="minor"/>
      </rPr>
      <t>BDY13</t>
    </r>
  </si>
  <si>
    <r>
      <rPr>
        <b/>
        <sz val="12"/>
        <color rgb="FF0B0C0B"/>
        <rFont val="Calibri"/>
        <family val="2"/>
        <scheme val="minor"/>
      </rPr>
      <t>Hem Width Relaxed</t>
    </r>
  </si>
  <si>
    <r>
      <rPr>
        <b/>
        <sz val="12"/>
        <color rgb="FF0B0C0B"/>
        <rFont val="Calibri"/>
        <family val="2"/>
        <scheme val="minor"/>
      </rPr>
      <t>Straight Across</t>
    </r>
  </si>
  <si>
    <r>
      <rPr>
        <b/>
        <sz val="12"/>
        <color rgb="FF0B0C0B"/>
        <rFont val="Calibri"/>
        <family val="2"/>
        <scheme val="minor"/>
      </rPr>
      <t>BDY15</t>
    </r>
  </si>
  <si>
    <r>
      <rPr>
        <b/>
        <sz val="12"/>
        <color rgb="FF0B0C0B"/>
        <rFont val="Calibri"/>
        <family val="2"/>
        <scheme val="minor"/>
      </rPr>
      <t>Hem Depth</t>
    </r>
  </si>
  <si>
    <r>
      <rPr>
        <b/>
        <sz val="12"/>
        <color rgb="FF0B0C0B"/>
        <rFont val="Calibri"/>
        <family val="2"/>
        <scheme val="minor"/>
      </rPr>
      <t>BDY16</t>
    </r>
  </si>
  <si>
    <r>
      <rPr>
        <b/>
        <sz val="12"/>
        <color rgb="FF0B0C0B"/>
        <rFont val="Calibri"/>
        <family val="2"/>
        <scheme val="minor"/>
      </rPr>
      <t>Neck binding width</t>
    </r>
  </si>
  <si>
    <r>
      <rPr>
        <b/>
        <sz val="12"/>
        <color rgb="FF0B0C0B"/>
        <rFont val="Calibri"/>
        <family val="2"/>
        <scheme val="minor"/>
      </rPr>
      <t>NE36</t>
    </r>
  </si>
  <si>
    <r>
      <rPr>
        <b/>
        <sz val="12"/>
        <color rgb="FF0B0C0B"/>
        <rFont val="Calibri"/>
        <family val="2"/>
        <scheme val="minor"/>
      </rPr>
      <t>Back Neck Width</t>
    </r>
  </si>
  <si>
    <r>
      <rPr>
        <b/>
        <sz val="12"/>
        <color rgb="FF0B0C0B"/>
        <rFont val="Calibri"/>
        <family val="2"/>
        <scheme val="minor"/>
      </rPr>
      <t>Neck seam To Neck seam</t>
    </r>
  </si>
  <si>
    <r>
      <rPr>
        <b/>
        <sz val="12"/>
        <color rgb="FF0B0C0B"/>
        <rFont val="Calibri"/>
        <family val="2"/>
        <scheme val="minor"/>
      </rPr>
      <t>NE32</t>
    </r>
  </si>
  <si>
    <r>
      <rPr>
        <b/>
        <sz val="12"/>
        <color rgb="FF0B0C0B"/>
        <rFont val="Calibri"/>
        <family val="2"/>
        <scheme val="minor"/>
      </rPr>
      <t>Front Neck Drop</t>
    </r>
  </si>
  <si>
    <r>
      <rPr>
        <b/>
        <sz val="12"/>
        <color rgb="FF0B0C0B"/>
        <rFont val="Calibri"/>
        <family val="2"/>
        <scheme val="minor"/>
      </rPr>
      <t>SNP To Neck Seam</t>
    </r>
  </si>
  <si>
    <r>
      <rPr>
        <b/>
        <sz val="12"/>
        <color rgb="FF0B0C0B"/>
        <rFont val="Calibri"/>
        <family val="2"/>
        <scheme val="minor"/>
      </rPr>
      <t>NE33</t>
    </r>
  </si>
  <si>
    <r>
      <rPr>
        <b/>
        <sz val="12"/>
        <color rgb="FF0B0C0B"/>
        <rFont val="Calibri"/>
        <family val="2"/>
        <scheme val="minor"/>
      </rPr>
      <t>Back Neck Drop</t>
    </r>
  </si>
  <si>
    <r>
      <rPr>
        <b/>
        <sz val="12"/>
        <color rgb="FF0B0C0B"/>
        <rFont val="Calibri"/>
        <family val="2"/>
        <scheme val="minor"/>
      </rPr>
      <t>SNP To CB Seam</t>
    </r>
  </si>
  <si>
    <r>
      <rPr>
        <b/>
        <sz val="12"/>
        <color rgb="FF0B0C0B"/>
        <rFont val="Calibri"/>
        <family val="2"/>
        <scheme val="minor"/>
      </rPr>
      <t>BDY19</t>
    </r>
  </si>
  <si>
    <r>
      <rPr>
        <b/>
        <sz val="12"/>
        <color rgb="FF0B0C0B"/>
        <rFont val="Calibri"/>
        <family val="2"/>
        <scheme val="minor"/>
      </rPr>
      <t>Armhole Straight</t>
    </r>
  </si>
  <si>
    <r>
      <rPr>
        <b/>
        <sz val="12"/>
        <color rgb="FF0B0C0B"/>
        <rFont val="Calibri"/>
        <family val="2"/>
        <scheme val="minor"/>
      </rPr>
      <t>Underarm To Shoulder seam</t>
    </r>
  </si>
  <si>
    <r>
      <rPr>
        <b/>
        <sz val="12"/>
        <color rgb="FF0B0C0B"/>
        <rFont val="Calibri"/>
        <family val="2"/>
        <scheme val="minor"/>
      </rPr>
      <t>SL37</t>
    </r>
  </si>
  <si>
    <r>
      <rPr>
        <b/>
        <sz val="12"/>
        <color rgb="FF0B0C0B"/>
        <rFont val="Calibri"/>
        <family val="2"/>
        <scheme val="minor"/>
      </rPr>
      <t>Bicep Width</t>
    </r>
  </si>
  <si>
    <r>
      <rPr>
        <b/>
        <sz val="12"/>
        <color rgb="FF0B0C0B"/>
        <rFont val="Calibri"/>
        <family val="2"/>
        <scheme val="minor"/>
      </rPr>
      <t>2cm Below Armhole, Across</t>
    </r>
  </si>
  <si>
    <r>
      <rPr>
        <b/>
        <sz val="12"/>
        <color rgb="FF0B0C0B"/>
        <rFont val="Calibri"/>
        <family val="2"/>
        <scheme val="minor"/>
      </rPr>
      <t>SL40</t>
    </r>
  </si>
  <si>
    <r>
      <rPr>
        <b/>
        <sz val="12"/>
        <color rgb="FF0B0C0B"/>
        <rFont val="Calibri"/>
        <family val="2"/>
        <scheme val="minor"/>
      </rPr>
      <t>Cuff Width Relaxed</t>
    </r>
  </si>
  <si>
    <r>
      <rPr>
        <b/>
        <sz val="12"/>
        <color rgb="FF0B0C0B"/>
        <rFont val="Calibri"/>
        <family val="2"/>
        <scheme val="minor"/>
      </rPr>
      <t>Measured at edge of cuff</t>
    </r>
  </si>
  <si>
    <r>
      <rPr>
        <b/>
        <sz val="12"/>
        <color rgb="FF0B0C0B"/>
        <rFont val="Calibri"/>
        <family val="2"/>
        <scheme val="minor"/>
      </rPr>
      <t>SL30</t>
    </r>
  </si>
  <si>
    <r>
      <rPr>
        <b/>
        <sz val="12"/>
        <color rgb="FF0B0C0B"/>
        <rFont val="Calibri"/>
        <family val="2"/>
        <scheme val="minor"/>
      </rPr>
      <t>Overarm Sleeve Length Set In</t>
    </r>
  </si>
  <si>
    <r>
      <rPr>
        <b/>
        <sz val="12"/>
        <color rgb="FF0B0C0B"/>
        <rFont val="Calibri"/>
        <family val="2"/>
        <scheme val="minor"/>
      </rPr>
      <t>Shoulder Point To Hem</t>
    </r>
  </si>
  <si>
    <r>
      <rPr>
        <b/>
        <sz val="12"/>
        <color rgb="FF0B0C0B"/>
        <rFont val="Calibri"/>
        <family val="2"/>
        <scheme val="minor"/>
      </rPr>
      <t>LOGO1</t>
    </r>
  </si>
  <si>
    <r>
      <rPr>
        <b/>
        <sz val="12"/>
        <color rgb="FF0B0C0B"/>
        <rFont val="Calibri"/>
        <family val="2"/>
        <scheme val="minor"/>
      </rPr>
      <t>CB Logo Position</t>
    </r>
  </si>
  <si>
    <r>
      <rPr>
        <b/>
        <sz val="12"/>
        <color rgb="FF0B0C0B"/>
        <rFont val="Calibri"/>
        <family val="2"/>
        <scheme val="minor"/>
      </rPr>
      <t>Down from CB neck binding top edge to top of 'R'</t>
    </r>
  </si>
  <si>
    <r>
      <rPr>
        <b/>
        <sz val="12"/>
        <color rgb="FF0B0C0B"/>
        <rFont val="Calibri"/>
        <family val="2"/>
        <scheme val="minor"/>
      </rPr>
      <t>Dim</t>
    </r>
  </si>
  <si>
    <r>
      <rPr>
        <b/>
        <sz val="12"/>
        <color rgb="FF0B0C0B"/>
        <rFont val="Calibri"/>
        <family val="2"/>
        <scheme val="minor"/>
      </rPr>
      <t>Title</t>
    </r>
  </si>
  <si>
    <r>
      <rPr>
        <b/>
        <sz val="12"/>
        <color rgb="FF0B0C0B"/>
        <rFont val="Calibri"/>
        <family val="2"/>
        <scheme val="minor"/>
      </rPr>
      <t>Description</t>
    </r>
  </si>
  <si>
    <r>
      <rPr>
        <b/>
        <sz val="12"/>
        <color rgb="FF0B0C0B"/>
        <rFont val="Calibri"/>
        <family val="2"/>
        <scheme val="minor"/>
      </rPr>
      <t>Tol (-)</t>
    </r>
  </si>
  <si>
    <r>
      <rPr>
        <b/>
        <sz val="12"/>
        <color rgb="FF0B0C0B"/>
        <rFont val="Calibri"/>
        <family val="2"/>
        <scheme val="minor"/>
      </rPr>
      <t>Tol (+)</t>
    </r>
  </si>
  <si>
    <r>
      <rPr>
        <b/>
        <sz val="12"/>
        <color rgb="FF0B0C0B"/>
        <rFont val="Calibri"/>
        <family val="2"/>
        <scheme val="minor"/>
      </rPr>
      <t>XXS</t>
    </r>
  </si>
  <si>
    <r>
      <rPr>
        <b/>
        <sz val="12"/>
        <color rgb="FF0B0C0B"/>
        <rFont val="Calibri"/>
        <family val="2"/>
        <scheme val="minor"/>
      </rPr>
      <t>XSM</t>
    </r>
  </si>
  <si>
    <r>
      <rPr>
        <b/>
        <sz val="12"/>
        <color rgb="FF0B0C0B"/>
        <rFont val="Calibri"/>
        <family val="2"/>
        <scheme val="minor"/>
      </rPr>
      <t>SML</t>
    </r>
  </si>
  <si>
    <r>
      <rPr>
        <b/>
        <sz val="12"/>
        <color rgb="FF0B0C0B"/>
        <rFont val="Calibri"/>
        <family val="2"/>
        <scheme val="minor"/>
      </rPr>
      <t>MED</t>
    </r>
  </si>
  <si>
    <r>
      <rPr>
        <b/>
        <sz val="12"/>
        <color rgb="FF0B0C0B"/>
        <rFont val="Calibri"/>
        <family val="2"/>
        <scheme val="minor"/>
      </rPr>
      <t>LRG</t>
    </r>
  </si>
  <si>
    <r>
      <rPr>
        <b/>
        <sz val="12"/>
        <color rgb="FF0B0C0B"/>
        <rFont val="Calibri"/>
        <family val="2"/>
        <scheme val="minor"/>
      </rPr>
      <t>XLG</t>
    </r>
  </si>
  <si>
    <r>
      <rPr>
        <b/>
        <sz val="12"/>
        <color rgb="FF0B0C0B"/>
        <rFont val="Calibri"/>
        <family val="2"/>
        <scheme val="minor"/>
      </rPr>
      <t>Factory Proto-Un-Available</t>
    </r>
  </si>
  <si>
    <r>
      <rPr>
        <b/>
        <sz val="12"/>
        <color rgb="FF0B0C0B"/>
        <rFont val="Calibri"/>
        <family val="2"/>
        <scheme val="minor"/>
      </rPr>
      <t>Review Comment</t>
    </r>
  </si>
  <si>
    <r>
      <rPr>
        <b/>
        <sz val="12"/>
        <color rgb="FF0B0C0B"/>
        <rFont val="Calibri"/>
        <family val="2"/>
        <scheme val="minor"/>
      </rPr>
      <t>Target</t>
    </r>
  </si>
  <si>
    <r>
      <rPr>
        <b/>
        <sz val="12"/>
        <color rgb="FF0B0C0B"/>
        <rFont val="Calibri"/>
        <family val="2"/>
        <scheme val="minor"/>
      </rPr>
      <t>Actual</t>
    </r>
  </si>
  <si>
    <r>
      <rPr>
        <b/>
        <sz val="12"/>
        <color rgb="FF0B0C0B"/>
        <rFont val="Calibri"/>
        <family val="2"/>
        <scheme val="minor"/>
      </rPr>
      <t>Actual Delta</t>
    </r>
  </si>
  <si>
    <r>
      <rPr>
        <b/>
        <sz val="12"/>
        <color rgb="FF0B0C0B"/>
        <rFont val="Calibri"/>
        <family val="2"/>
        <scheme val="minor"/>
      </rPr>
      <t>Revised</t>
    </r>
  </si>
  <si>
    <r>
      <rPr>
        <b/>
        <sz val="12"/>
        <color rgb="FF0B0C0B"/>
        <rFont val="Calibri"/>
        <family val="2"/>
        <scheme val="minor"/>
      </rPr>
      <t>Rapha                        Men's Cotton Sweatshirt                                                             2nd Proto Review                                               Approved 22/07/2024, 3:20 PM</t>
    </r>
  </si>
  <si>
    <t>Rebecca So   9:29 AM</t>
  </si>
  <si>
    <t>Fitting on 11/7/24</t>
  </si>
  <si>
    <t>1. Take out 6cm circ as pinned, please amend evenly front and back panel</t>
  </si>
  <si>
    <t>Giảm 6cm tròn như ghim, vui lòng sửa đổi đều mặt trước và mặt sau</t>
  </si>
  <si>
    <t>2. Please follow the new mark for the side panel design line</t>
  </si>
  <si>
    <t>Vui lòng chỉnh sửa 2 bên sườn như hình ảnh đính kèm</t>
  </si>
  <si>
    <t>3. Please follow the new mark of the back design line</t>
  </si>
  <si>
    <t>Vui lòng chinhe sửa thân sau như đánh dấu như hình ảnh đính kèm</t>
  </si>
  <si>
    <t>4. Shorten 1cm as mark at CB to 0cm at side</t>
  </si>
  <si>
    <t xml:space="preserve">Giamr 1cm tại giữa thân sau </t>
  </si>
  <si>
    <t>5. Move the front design line 2cm towards to CF as mark</t>
  </si>
  <si>
    <t>Di chuyển thân trước 2cm tại giữa trước như hình đính kèm</t>
  </si>
  <si>
    <t>6. Increase the neck binding width to be 2.5cm, reduce 0.5cm of back neck width each side, re-shape the neckline</t>
  </si>
  <si>
    <t>To bản viền cổ 2.5cm , giảm rộng cổ 0.5cm mỗi bên</t>
  </si>
  <si>
    <t>7. Remove the front shoulder seam as marked</t>
  </si>
  <si>
    <t>Bỏ đường may vai như hình ảnh đính kèm</t>
  </si>
  <si>
    <t>8. Increase 1.5cm shoulder as marked, keep the sleeve length, make the sleeve opening level</t>
  </si>
  <si>
    <t>Tăng 1.5cm vai như hình ảnh đính kèm, giữ nguyên dài tay</t>
  </si>
  <si>
    <t>9. Reduce the sleeve width as pinned</t>
  </si>
  <si>
    <t>Giảm cửa tay như hình ảnh đính kèm</t>
  </si>
  <si>
    <t>10. We will send you back the P2 pinned sample for you to follow the marks and above comment for 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</si>
</sst>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12"/>
      <name val="Muli"/>
    </font>
    <font>
      <b/>
      <sz val="48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b/>
      <u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sz val="11"/>
      <name val="Muli"/>
    </font>
    <font>
      <b/>
      <sz val="45"/>
      <name val="Muli"/>
    </font>
    <font>
      <b/>
      <sz val="11"/>
      <color theme="1"/>
      <name val="Calibri"/>
      <family val="2"/>
      <scheme val="minor"/>
    </font>
    <font>
      <sz val="22"/>
      <color rgb="FFFF0000"/>
      <name val="Muli"/>
    </font>
    <font>
      <b/>
      <sz val="28"/>
      <color rgb="FFFF0000"/>
      <name val="Muli"/>
    </font>
    <font>
      <b/>
      <sz val="9"/>
      <name val="Trebuchet MS"/>
      <family val="2"/>
    </font>
    <font>
      <b/>
      <sz val="9"/>
      <color rgb="FF0B0C0B"/>
      <name val="Trebuchet MS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B0C0B"/>
      <name val="Calibri"/>
      <family val="2"/>
      <scheme val="minor"/>
    </font>
    <font>
      <b/>
      <sz val="12"/>
      <color rgb="FFCB4733"/>
      <name val="Calibri"/>
      <family val="2"/>
      <scheme val="minor"/>
    </font>
    <font>
      <b/>
      <sz val="55"/>
      <color theme="1"/>
      <name val="Muli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0F1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D7D9DC"/>
      </patternFill>
    </fill>
    <fill>
      <patternFill patternType="solid">
        <fgColor rgb="FFF7F6F6"/>
      </patternFill>
    </fill>
    <fill>
      <patternFill patternType="solid">
        <fgColor rgb="FFF6F2DB"/>
      </patternFill>
    </fill>
  </fills>
  <borders count="5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0" fontId="1" fillId="0" borderId="0"/>
  </cellStyleXfs>
  <cellXfs count="564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73" fontId="31" fillId="2" borderId="10" xfId="0" applyNumberFormat="1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83" fillId="2" borderId="0" xfId="0" quotePrefix="1" applyFont="1" applyFill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173" fontId="3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85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85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/>
    </xf>
    <xf numFmtId="173" fontId="29" fillId="2" borderId="10" xfId="0" applyNumberFormat="1" applyFont="1" applyFill="1" applyBorder="1" applyAlignment="1">
      <alignment horizontal="center" vertical="center"/>
    </xf>
    <xf numFmtId="165" fontId="29" fillId="2" borderId="14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center" vertical="center" wrapText="1"/>
    </xf>
    <xf numFmtId="0" fontId="73" fillId="5" borderId="18" xfId="0" applyFont="1" applyFill="1" applyBorder="1" applyAlignment="1">
      <alignment horizontal="center" vertical="center" wrapText="1"/>
    </xf>
    <xf numFmtId="0" fontId="73" fillId="5" borderId="2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 wrapText="1"/>
    </xf>
    <xf numFmtId="165" fontId="29" fillId="2" borderId="14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0" borderId="11" xfId="1" applyNumberFormat="1" applyFont="1" applyBorder="1" applyAlignment="1">
      <alignment horizontal="center" vertical="center" wrapText="1"/>
    </xf>
    <xf numFmtId="1" fontId="26" fillId="0" borderId="14" xfId="1" applyNumberFormat="1" applyFont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86" fillId="2" borderId="0" xfId="0" applyFont="1" applyFill="1" applyAlignment="1">
      <alignment horizontal="center" vertical="center" wrapText="1"/>
    </xf>
    <xf numFmtId="1" fontId="86" fillId="0" borderId="0" xfId="1" applyNumberFormat="1" applyFont="1" applyAlignment="1">
      <alignment horizontal="center" vertical="center" wrapText="1"/>
    </xf>
    <xf numFmtId="1" fontId="86" fillId="0" borderId="0" xfId="0" applyNumberFormat="1" applyFont="1" applyAlignment="1">
      <alignment horizontal="center" vertical="center" wrapText="1"/>
    </xf>
    <xf numFmtId="2" fontId="86" fillId="0" borderId="0" xfId="0" applyNumberFormat="1" applyFont="1" applyAlignment="1">
      <alignment horizontal="center" vertical="center" wrapText="1"/>
    </xf>
    <xf numFmtId="165" fontId="86" fillId="0" borderId="0" xfId="0" applyNumberFormat="1" applyFont="1" applyAlignment="1">
      <alignment horizontal="center" vertical="center" wrapText="1"/>
    </xf>
    <xf numFmtId="1" fontId="87" fillId="0" borderId="0" xfId="0" applyNumberFormat="1" applyFont="1" applyAlignment="1">
      <alignment horizontal="center" vertical="center" wrapText="1"/>
    </xf>
    <xf numFmtId="1" fontId="87" fillId="0" borderId="0" xfId="1" applyNumberFormat="1" applyFont="1" applyAlignment="1">
      <alignment horizontal="center" vertical="center" wrapText="1"/>
    </xf>
    <xf numFmtId="0" fontId="86" fillId="0" borderId="0" xfId="0" applyFont="1" applyAlignment="1">
      <alignment vertical="center" wrapText="1"/>
    </xf>
    <xf numFmtId="0" fontId="86" fillId="2" borderId="0" xfId="0" applyFont="1" applyFill="1" applyAlignment="1">
      <alignment horizontal="left" vertical="center"/>
    </xf>
    <xf numFmtId="0" fontId="88" fillId="2" borderId="0" xfId="0" applyFont="1" applyFill="1" applyAlignment="1">
      <alignment horizontal="left" vertical="center"/>
    </xf>
    <xf numFmtId="0" fontId="87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6" fillId="2" borderId="0" xfId="0" applyFont="1" applyFill="1" applyAlignment="1">
      <alignment vertical="center" wrapText="1"/>
    </xf>
    <xf numFmtId="0" fontId="87" fillId="2" borderId="0" xfId="0" applyFont="1" applyFill="1" applyAlignment="1">
      <alignment vertical="center" wrapText="1"/>
    </xf>
    <xf numFmtId="0" fontId="87" fillId="2" borderId="0" xfId="0" applyFont="1" applyFill="1" applyAlignment="1">
      <alignment horizontal="left" vertical="center"/>
    </xf>
    <xf numFmtId="0" fontId="87" fillId="0" borderId="0" xfId="0" applyFont="1" applyAlignment="1">
      <alignment vertical="center"/>
    </xf>
    <xf numFmtId="0" fontId="86" fillId="2" borderId="0" xfId="0" applyFont="1" applyFill="1" applyAlignment="1">
      <alignment horizontal="center" vertical="center"/>
    </xf>
    <xf numFmtId="166" fontId="86" fillId="2" borderId="0" xfId="0" applyNumberFormat="1" applyFont="1" applyFill="1" applyAlignment="1">
      <alignment horizontal="center" vertical="center"/>
    </xf>
    <xf numFmtId="0" fontId="86" fillId="2" borderId="0" xfId="0" quotePrefix="1" applyFont="1" applyFill="1" applyAlignment="1">
      <alignment horizontal="left" vertical="center"/>
    </xf>
    <xf numFmtId="0" fontId="87" fillId="4" borderId="2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horizontal="left" vertical="center"/>
    </xf>
    <xf numFmtId="0" fontId="87" fillId="2" borderId="3" xfId="0" applyFont="1" applyFill="1" applyBorder="1" applyAlignment="1">
      <alignment vertical="center"/>
    </xf>
    <xf numFmtId="0" fontId="87" fillId="2" borderId="3" xfId="0" applyFont="1" applyFill="1" applyBorder="1" applyAlignment="1">
      <alignment horizontal="center" vertical="center"/>
    </xf>
    <xf numFmtId="3" fontId="87" fillId="2" borderId="3" xfId="0" applyNumberFormat="1" applyFont="1" applyFill="1" applyBorder="1" applyAlignment="1">
      <alignment horizontal="center" vertical="center"/>
    </xf>
    <xf numFmtId="0" fontId="89" fillId="17" borderId="0" xfId="0" applyFont="1" applyFill="1" applyAlignment="1">
      <alignment horizontal="center"/>
    </xf>
    <xf numFmtId="0" fontId="87" fillId="0" borderId="3" xfId="0" applyFont="1" applyBorder="1" applyAlignment="1">
      <alignment vertical="center"/>
    </xf>
    <xf numFmtId="0" fontId="87" fillId="13" borderId="3" xfId="0" applyFont="1" applyFill="1" applyBorder="1" applyAlignment="1">
      <alignment horizontal="center" vertical="center"/>
    </xf>
    <xf numFmtId="1" fontId="87" fillId="13" borderId="3" xfId="0" applyNumberFormat="1" applyFont="1" applyFill="1" applyBorder="1" applyAlignment="1">
      <alignment vertical="center"/>
    </xf>
    <xf numFmtId="1" fontId="87" fillId="13" borderId="3" xfId="0" applyNumberFormat="1" applyFont="1" applyFill="1" applyBorder="1" applyAlignment="1">
      <alignment horizontal="center" vertical="center"/>
    </xf>
    <xf numFmtId="0" fontId="87" fillId="20" borderId="0" xfId="0" applyFont="1" applyFill="1" applyAlignment="1">
      <alignment horizontal="center" vertical="center"/>
    </xf>
    <xf numFmtId="1" fontId="87" fillId="20" borderId="0" xfId="0" applyNumberFormat="1" applyFont="1" applyFill="1" applyAlignment="1">
      <alignment vertical="center"/>
    </xf>
    <xf numFmtId="1" fontId="87" fillId="20" borderId="0" xfId="0" applyNumberFormat="1" applyFont="1" applyFill="1" applyAlignment="1">
      <alignment horizontal="center" vertical="center"/>
    </xf>
    <xf numFmtId="1" fontId="87" fillId="20" borderId="2" xfId="0" applyNumberFormat="1" applyFont="1" applyFill="1" applyBorder="1" applyAlignment="1">
      <alignment horizontal="center" vertical="center"/>
    </xf>
    <xf numFmtId="0" fontId="87" fillId="19" borderId="0" xfId="0" applyFont="1" applyFill="1" applyAlignment="1">
      <alignment vertical="center"/>
    </xf>
    <xf numFmtId="0" fontId="87" fillId="20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right" vertical="center"/>
    </xf>
    <xf numFmtId="0" fontId="87" fillId="2" borderId="0" xfId="0" applyFont="1" applyFill="1" applyAlignment="1">
      <alignment horizontal="right" vertical="center" wrapText="1"/>
    </xf>
    <xf numFmtId="0" fontId="87" fillId="0" borderId="2" xfId="0" applyFont="1" applyBorder="1" applyAlignment="1">
      <alignment horizontal="right" vertical="center"/>
    </xf>
    <xf numFmtId="0" fontId="87" fillId="2" borderId="2" xfId="0" applyFont="1" applyFill="1" applyBorder="1" applyAlignment="1">
      <alignment horizontal="right" vertical="center"/>
    </xf>
    <xf numFmtId="0" fontId="87" fillId="11" borderId="0" xfId="0" applyFont="1" applyFill="1" applyAlignment="1">
      <alignment horizontal="left" vertical="center"/>
    </xf>
    <xf numFmtId="0" fontId="87" fillId="11" borderId="0" xfId="0" applyFont="1" applyFill="1" applyAlignment="1">
      <alignment horizontal="center" vertical="center"/>
    </xf>
    <xf numFmtId="1" fontId="87" fillId="11" borderId="0" xfId="0" applyNumberFormat="1" applyFont="1" applyFill="1" applyAlignment="1">
      <alignment horizontal="right" vertical="center"/>
    </xf>
    <xf numFmtId="1" fontId="87" fillId="11" borderId="0" xfId="0" applyNumberFormat="1" applyFont="1" applyFill="1" applyAlignment="1">
      <alignment horizontal="center" vertical="center"/>
    </xf>
    <xf numFmtId="0" fontId="87" fillId="2" borderId="2" xfId="0" applyFont="1" applyFill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87" fillId="2" borderId="2" xfId="0" applyFont="1" applyFill="1" applyBorder="1" applyAlignment="1">
      <alignment horizontal="left" vertical="center"/>
    </xf>
    <xf numFmtId="0" fontId="87" fillId="0" borderId="0" xfId="68" applyFont="1" applyAlignment="1">
      <alignment horizontal="center"/>
    </xf>
    <xf numFmtId="3" fontId="90" fillId="2" borderId="4" xfId="0" applyNumberFormat="1" applyFont="1" applyFill="1" applyBorder="1" applyAlignment="1">
      <alignment vertical="center"/>
    </xf>
    <xf numFmtId="3" fontId="90" fillId="2" borderId="4" xfId="0" applyNumberFormat="1" applyFont="1" applyFill="1" applyBorder="1" applyAlignment="1">
      <alignment horizontal="center" vertical="center"/>
    </xf>
    <xf numFmtId="0" fontId="91" fillId="0" borderId="0" xfId="0" applyFont="1"/>
    <xf numFmtId="0" fontId="48" fillId="2" borderId="0" xfId="0" applyFont="1" applyFill="1" applyAlignment="1">
      <alignment vertical="center"/>
    </xf>
    <xf numFmtId="3" fontId="82" fillId="2" borderId="0" xfId="0" applyNumberFormat="1" applyFont="1" applyFill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1" fontId="26" fillId="2" borderId="11" xfId="0" applyNumberFormat="1" applyFont="1" applyFill="1" applyBorder="1" applyAlignment="1">
      <alignment horizontal="center" vertical="center" wrapText="1"/>
    </xf>
    <xf numFmtId="1" fontId="87" fillId="2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92" fillId="0" borderId="0" xfId="0" applyFont="1" applyAlignment="1">
      <alignment vertical="center"/>
    </xf>
    <xf numFmtId="0" fontId="92" fillId="0" borderId="0" xfId="0" applyFont="1" applyAlignment="1">
      <alignment vertical="center" wrapText="1"/>
    </xf>
    <xf numFmtId="1" fontId="64" fillId="0" borderId="14" xfId="1" applyNumberFormat="1" applyFont="1" applyBorder="1" applyAlignment="1">
      <alignment horizontal="center" vertical="center" wrapText="1"/>
    </xf>
    <xf numFmtId="2" fontId="95" fillId="2" borderId="14" xfId="0" applyNumberFormat="1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32" fillId="0" borderId="11" xfId="0" quotePrefix="1" applyFont="1" applyBorder="1" applyAlignment="1">
      <alignment horizontal="center" vertical="center"/>
    </xf>
    <xf numFmtId="12" fontId="53" fillId="0" borderId="14" xfId="0" quotePrefix="1" applyNumberFormat="1" applyFont="1" applyBorder="1" applyAlignment="1">
      <alignment horizontal="center" vertical="center" wrapText="1"/>
    </xf>
    <xf numFmtId="0" fontId="96" fillId="0" borderId="0" xfId="0" applyFont="1" applyAlignment="1">
      <alignment vertical="center"/>
    </xf>
    <xf numFmtId="0" fontId="96" fillId="0" borderId="0" xfId="0" applyFont="1" applyAlignment="1">
      <alignment vertical="center" wrapText="1"/>
    </xf>
    <xf numFmtId="0" fontId="57" fillId="0" borderId="14" xfId="2" applyFont="1" applyBorder="1" applyAlignment="1">
      <alignment horizontal="center" vertical="center" wrapText="1"/>
    </xf>
    <xf numFmtId="0" fontId="78" fillId="0" borderId="0" xfId="0" applyFont="1" applyAlignment="1">
      <alignment horizontal="left" vertical="top"/>
    </xf>
    <xf numFmtId="0" fontId="94" fillId="0" borderId="0" xfId="0" applyFont="1" applyAlignment="1">
      <alignment horizontal="left" vertical="top"/>
    </xf>
    <xf numFmtId="0" fontId="99" fillId="0" borderId="14" xfId="65" applyFont="1" applyBorder="1" applyAlignment="1">
      <alignment horizontal="left" vertical="center" wrapText="1"/>
    </xf>
    <xf numFmtId="0" fontId="100" fillId="0" borderId="14" xfId="65" applyFont="1" applyBorder="1" applyAlignment="1">
      <alignment horizontal="left" vertical="center" wrapText="1"/>
    </xf>
    <xf numFmtId="0" fontId="101" fillId="0" borderId="14" xfId="0" applyFont="1" applyBorder="1" applyAlignment="1">
      <alignment horizontal="left" vertical="center" wrapText="1"/>
    </xf>
    <xf numFmtId="0" fontId="99" fillId="0" borderId="14" xfId="0" applyFont="1" applyBorder="1" applyAlignment="1">
      <alignment horizontal="left" vertical="center" wrapText="1"/>
    </xf>
    <xf numFmtId="2" fontId="102" fillId="0" borderId="14" xfId="0" applyNumberFormat="1" applyFont="1" applyBorder="1" applyAlignment="1">
      <alignment horizontal="center" vertical="center" shrinkToFit="1"/>
    </xf>
    <xf numFmtId="2" fontId="102" fillId="0" borderId="14" xfId="0" applyNumberFormat="1" applyFont="1" applyBorder="1" applyAlignment="1">
      <alignment horizontal="left" vertical="center" shrinkToFit="1"/>
    </xf>
    <xf numFmtId="2" fontId="102" fillId="0" borderId="14" xfId="0" applyNumberFormat="1" applyFont="1" applyBorder="1" applyAlignment="1">
      <alignment horizontal="right" vertical="center" shrinkToFit="1"/>
    </xf>
    <xf numFmtId="2" fontId="102" fillId="25" borderId="14" xfId="0" applyNumberFormat="1" applyFont="1" applyFill="1" applyBorder="1" applyAlignment="1">
      <alignment horizontal="center" vertical="center" shrinkToFit="1"/>
    </xf>
    <xf numFmtId="0" fontId="101" fillId="27" borderId="14" xfId="0" applyFont="1" applyFill="1" applyBorder="1" applyAlignment="1">
      <alignment horizontal="left" vertical="center" wrapText="1"/>
    </xf>
    <xf numFmtId="0" fontId="99" fillId="22" borderId="14" xfId="0" applyFont="1" applyFill="1" applyBorder="1" applyAlignment="1">
      <alignment horizontal="left" vertical="center" wrapText="1"/>
    </xf>
    <xf numFmtId="0" fontId="99" fillId="22" borderId="14" xfId="0" applyFont="1" applyFill="1" applyBorder="1" applyAlignment="1">
      <alignment horizontal="center" vertical="center" wrapText="1"/>
    </xf>
    <xf numFmtId="0" fontId="99" fillId="23" borderId="14" xfId="0" applyFont="1" applyFill="1" applyBorder="1" applyAlignment="1">
      <alignment horizontal="right" vertical="center" wrapText="1"/>
    </xf>
    <xf numFmtId="0" fontId="99" fillId="23" borderId="14" xfId="0" applyFont="1" applyFill="1" applyBorder="1" applyAlignment="1">
      <alignment horizontal="center" vertical="center" wrapText="1"/>
    </xf>
    <xf numFmtId="0" fontId="99" fillId="24" borderId="14" xfId="0" applyFont="1" applyFill="1" applyBorder="1" applyAlignment="1">
      <alignment horizontal="center" vertical="center" wrapText="1"/>
    </xf>
    <xf numFmtId="0" fontId="99" fillId="23" borderId="14" xfId="0" applyFont="1" applyFill="1" applyBorder="1" applyAlignment="1">
      <alignment horizontal="left" vertical="center" wrapText="1"/>
    </xf>
    <xf numFmtId="0" fontId="101" fillId="0" borderId="0" xfId="0" applyFont="1" applyAlignment="1">
      <alignment horizontal="left" vertical="top"/>
    </xf>
    <xf numFmtId="0" fontId="72" fillId="0" borderId="0" xfId="0" applyFont="1"/>
    <xf numFmtId="0" fontId="99" fillId="24" borderId="14" xfId="0" applyFont="1" applyFill="1" applyBorder="1" applyAlignment="1">
      <alignment horizontal="left" vertical="center" wrapText="1"/>
    </xf>
    <xf numFmtId="0" fontId="99" fillId="24" borderId="14" xfId="0" applyFont="1" applyFill="1" applyBorder="1" applyAlignment="1">
      <alignment horizontal="right" vertical="center" wrapText="1"/>
    </xf>
    <xf numFmtId="2" fontId="102" fillId="25" borderId="14" xfId="0" applyNumberFormat="1" applyFont="1" applyFill="1" applyBorder="1" applyAlignment="1">
      <alignment horizontal="right" vertical="center" shrinkToFit="1"/>
    </xf>
    <xf numFmtId="2" fontId="103" fillId="0" borderId="14" xfId="0" applyNumberFormat="1" applyFont="1" applyBorder="1" applyAlignment="1">
      <alignment horizontal="center" vertical="center" shrinkToFit="1"/>
    </xf>
    <xf numFmtId="2" fontId="103" fillId="0" borderId="14" xfId="0" applyNumberFormat="1" applyFont="1" applyBorder="1" applyAlignment="1">
      <alignment horizontal="right" vertical="center" shrinkToFit="1"/>
    </xf>
    <xf numFmtId="0" fontId="100" fillId="0" borderId="14" xfId="0" applyFont="1" applyBorder="1" applyAlignment="1">
      <alignment horizontal="left" vertical="center" wrapText="1"/>
    </xf>
    <xf numFmtId="0" fontId="102" fillId="0" borderId="14" xfId="0" applyFont="1" applyBorder="1" applyAlignment="1">
      <alignment horizontal="left" vertical="center" wrapText="1"/>
    </xf>
    <xf numFmtId="0" fontId="10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5" fillId="0" borderId="0" xfId="0" applyFont="1" applyAlignment="1">
      <alignment vertical="center" wrapText="1"/>
    </xf>
    <xf numFmtId="1" fontId="31" fillId="2" borderId="14" xfId="0" applyNumberFormat="1" applyFont="1" applyFill="1" applyBorder="1" applyAlignment="1">
      <alignment horizontal="left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1" fontId="32" fillId="2" borderId="15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1" fontId="29" fillId="0" borderId="15" xfId="1" applyNumberFormat="1" applyFont="1" applyBorder="1" applyAlignment="1">
      <alignment horizontal="center" vertical="center" wrapText="1"/>
    </xf>
    <xf numFmtId="1" fontId="29" fillId="0" borderId="13" xfId="1" applyNumberFormat="1" applyFont="1" applyBorder="1" applyAlignment="1">
      <alignment horizontal="center" vertical="center" wrapText="1"/>
    </xf>
    <xf numFmtId="1" fontId="31" fillId="2" borderId="12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54" fillId="9" borderId="14" xfId="0" applyFont="1" applyFill="1" applyBorder="1" applyAlignment="1">
      <alignment horizontal="left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1" borderId="16" xfId="0" applyFont="1" applyFill="1" applyBorder="1" applyAlignment="1">
      <alignment horizontal="center" vertical="center"/>
    </xf>
    <xf numFmtId="0" fontId="32" fillId="21" borderId="1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/>
    </xf>
    <xf numFmtId="0" fontId="55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/>
    </xf>
    <xf numFmtId="0" fontId="73" fillId="5" borderId="16" xfId="0" applyFont="1" applyFill="1" applyBorder="1" applyAlignment="1">
      <alignment horizontal="center" vertical="center"/>
    </xf>
    <xf numFmtId="0" fontId="73" fillId="5" borderId="19" xfId="0" applyFont="1" applyFill="1" applyBorder="1" applyAlignment="1">
      <alignment horizontal="center" vertical="center"/>
    </xf>
    <xf numFmtId="0" fontId="73" fillId="5" borderId="17" xfId="0" applyFont="1" applyFill="1" applyBorder="1" applyAlignment="1">
      <alignment horizontal="center" vertical="center"/>
    </xf>
    <xf numFmtId="0" fontId="73" fillId="5" borderId="18" xfId="0" applyFont="1" applyFill="1" applyBorder="1" applyAlignment="1">
      <alignment horizontal="center" vertical="center" wrapText="1"/>
    </xf>
    <xf numFmtId="0" fontId="73" fillId="5" borderId="1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4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93" fillId="3" borderId="23" xfId="0" applyFont="1" applyFill="1" applyBorder="1" applyAlignment="1">
      <alignment horizontal="center" vertical="center" wrapText="1"/>
    </xf>
    <xf numFmtId="0" fontId="93" fillId="3" borderId="24" xfId="0" applyFont="1" applyFill="1" applyBorder="1" applyAlignment="1">
      <alignment horizontal="center" vertical="center" wrapText="1"/>
    </xf>
    <xf numFmtId="0" fontId="93" fillId="3" borderId="25" xfId="0" applyFont="1" applyFill="1" applyBorder="1" applyAlignment="1">
      <alignment horizontal="center" vertical="center" wrapText="1"/>
    </xf>
    <xf numFmtId="0" fontId="93" fillId="3" borderId="26" xfId="0" applyFont="1" applyFill="1" applyBorder="1" applyAlignment="1">
      <alignment horizontal="center" vertical="center" wrapText="1"/>
    </xf>
    <xf numFmtId="0" fontId="93" fillId="3" borderId="0" xfId="0" applyFont="1" applyFill="1" applyAlignment="1">
      <alignment horizontal="center" vertical="center" wrapText="1"/>
    </xf>
    <xf numFmtId="0" fontId="93" fillId="3" borderId="27" xfId="0" applyFont="1" applyFill="1" applyBorder="1" applyAlignment="1">
      <alignment horizontal="center" vertical="center" wrapText="1"/>
    </xf>
    <xf numFmtId="0" fontId="93" fillId="3" borderId="31" xfId="0" applyFont="1" applyFill="1" applyBorder="1" applyAlignment="1">
      <alignment horizontal="center" vertical="center" wrapText="1"/>
    </xf>
    <xf numFmtId="0" fontId="93" fillId="3" borderId="28" xfId="0" applyFont="1" applyFill="1" applyBorder="1" applyAlignment="1">
      <alignment horizontal="center" vertical="center" wrapText="1"/>
    </xf>
    <xf numFmtId="0" fontId="93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55" fillId="3" borderId="0" xfId="0" applyFont="1" applyFill="1" applyAlignment="1">
      <alignment horizontal="left" vertical="center" wrapText="1"/>
    </xf>
    <xf numFmtId="0" fontId="55" fillId="3" borderId="27" xfId="0" applyFont="1" applyFill="1" applyBorder="1" applyAlignment="1">
      <alignment horizontal="left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9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1" fontId="55" fillId="5" borderId="15" xfId="2" applyNumberFormat="1" applyFont="1" applyFill="1" applyBorder="1" applyAlignment="1">
      <alignment horizontal="center" vertical="center" wrapText="1"/>
    </xf>
    <xf numFmtId="1" fontId="55" fillId="5" borderId="12" xfId="2" applyNumberFormat="1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wrapText="1"/>
    </xf>
    <xf numFmtId="0" fontId="55" fillId="0" borderId="12" xfId="2" applyFont="1" applyBorder="1" applyAlignment="1">
      <alignment horizontal="center" wrapText="1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78" fillId="0" borderId="0" xfId="0" applyFont="1" applyAlignment="1">
      <alignment horizontal="left" vertical="top" wrapText="1"/>
    </xf>
    <xf numFmtId="0" fontId="99" fillId="22" borderId="14" xfId="0" applyFont="1" applyFill="1" applyBorder="1" applyAlignment="1">
      <alignment horizontal="left" vertical="center" wrapText="1"/>
    </xf>
    <xf numFmtId="0" fontId="99" fillId="22" borderId="11" xfId="0" applyFont="1" applyFill="1" applyBorder="1" applyAlignment="1">
      <alignment horizontal="center" vertical="center" wrapText="1"/>
    </xf>
    <xf numFmtId="0" fontId="99" fillId="22" borderId="10" xfId="0" applyFont="1" applyFill="1" applyBorder="1" applyAlignment="1">
      <alignment horizontal="center" vertical="center" wrapText="1"/>
    </xf>
    <xf numFmtId="0" fontId="99" fillId="24" borderId="14" xfId="0" applyFont="1" applyFill="1" applyBorder="1" applyAlignment="1">
      <alignment horizontal="left" vertical="center" wrapText="1"/>
    </xf>
    <xf numFmtId="0" fontId="102" fillId="26" borderId="14" xfId="0" applyFont="1" applyFill="1" applyBorder="1" applyAlignment="1">
      <alignment horizontal="left" vertical="center" wrapText="1"/>
    </xf>
    <xf numFmtId="0" fontId="99" fillId="26" borderId="14" xfId="0" applyFont="1" applyFill="1" applyBorder="1" applyAlignment="1">
      <alignment horizontal="left" vertical="center" wrapText="1"/>
    </xf>
    <xf numFmtId="0" fontId="99" fillId="25" borderId="14" xfId="0" applyFont="1" applyFill="1" applyBorder="1" applyAlignment="1">
      <alignment horizontal="left" vertical="center" wrapText="1"/>
    </xf>
    <xf numFmtId="0" fontId="78" fillId="0" borderId="11" xfId="0" applyFont="1" applyBorder="1" applyAlignment="1">
      <alignment horizontal="left" vertical="top" wrapText="1"/>
    </xf>
    <xf numFmtId="0" fontId="97" fillId="26" borderId="14" xfId="0" applyFont="1" applyFill="1" applyBorder="1" applyAlignment="1">
      <alignment horizontal="left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1" fontId="32" fillId="2" borderId="14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andaard 6" xfId="70" xr:uid="{C17968DA-DF86-4C86-BEBC-7A4FCC649938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15</xdr:col>
      <xdr:colOff>4144272</xdr:colOff>
      <xdr:row>6</xdr:row>
      <xdr:rowOff>552972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88188" y="1524000"/>
          <a:ext cx="6430272" cy="3743847"/>
        </a:xfrm>
        <a:prstGeom prst="rect">
          <a:avLst/>
        </a:prstGeom>
      </xdr:spPr>
    </xdr:pic>
    <xdr:clientData/>
  </xdr:twoCellAnchor>
  <xdr:twoCellAnchor editAs="oneCell">
    <xdr:from>
      <xdr:col>10</xdr:col>
      <xdr:colOff>183285</xdr:colOff>
      <xdr:row>64</xdr:row>
      <xdr:rowOff>41854</xdr:rowOff>
    </xdr:from>
    <xdr:to>
      <xdr:col>15</xdr:col>
      <xdr:colOff>2892137</xdr:colOff>
      <xdr:row>70</xdr:row>
      <xdr:rowOff>1785937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2D8C0E-F7B1-412B-9AF1-5CAE07564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47160" y="32664979"/>
          <a:ext cx="9019165" cy="5315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1833563</xdr:colOff>
      <xdr:row>11</xdr:row>
      <xdr:rowOff>500063</xdr:rowOff>
    </xdr:from>
    <xdr:to>
      <xdr:col>1</xdr:col>
      <xdr:colOff>5497023</xdr:colOff>
      <xdr:row>11</xdr:row>
      <xdr:rowOff>3595687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5938" y="15716251"/>
          <a:ext cx="3663460" cy="3095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243850</xdr:colOff>
      <xdr:row>19</xdr:row>
      <xdr:rowOff>50512</xdr:rowOff>
    </xdr:from>
    <xdr:ext cx="76200" cy="85725"/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3133CA6C-AA29-4920-8FD6-09044E47DA05}"/>
            </a:ext>
          </a:extLst>
        </xdr:cNvPr>
        <xdr:cNvSpPr/>
      </xdr:nvSpPr>
      <xdr:spPr>
        <a:xfrm>
          <a:off x="243850" y="706091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>
            <a:alpha val="50000"/>
          </a:srgbClr>
        </a:solidFill>
      </xdr:spPr>
    </xdr:sp>
    <xdr:clientData/>
  </xdr:oneCellAnchor>
  <xdr:twoCellAnchor editAs="oneCell">
    <xdr:from>
      <xdr:col>0</xdr:col>
      <xdr:colOff>0</xdr:colOff>
      <xdr:row>24</xdr:row>
      <xdr:rowOff>42333</xdr:rowOff>
    </xdr:from>
    <xdr:to>
      <xdr:col>10</xdr:col>
      <xdr:colOff>3102818</xdr:colOff>
      <xdr:row>68</xdr:row>
      <xdr:rowOff>124883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71491B8-FA72-DBEC-0EFD-2AD5FC04E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45500"/>
          <a:ext cx="13637468" cy="720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112"/>
  <sheetViews>
    <sheetView view="pageBreakPreview" topLeftCell="A95" zoomScale="40" zoomScaleNormal="55" zoomScaleSheetLayoutView="40" zoomScalePageLayoutView="40" workbookViewId="0">
      <selection activeCell="M81" sqref="M81"/>
    </sheetView>
  </sheetViews>
  <sheetFormatPr defaultColWidth="9.1796875" defaultRowHeight="16.5"/>
  <cols>
    <col min="1" max="1" width="8.453125" style="352" customWidth="1"/>
    <col min="2" max="2" width="24.54296875" style="352" customWidth="1"/>
    <col min="3" max="3" width="26" style="352" customWidth="1"/>
    <col min="4" max="4" width="32" style="352" customWidth="1"/>
    <col min="5" max="5" width="20.26953125" style="352" bestFit="1" customWidth="1"/>
    <col min="6" max="6" width="25.453125" style="352" bestFit="1" customWidth="1"/>
    <col min="7" max="7" width="17.81640625" style="353" customWidth="1"/>
    <col min="8" max="10" width="27.26953125" style="352" customWidth="1"/>
    <col min="11" max="11" width="21.7265625" style="352" customWidth="1"/>
    <col min="12" max="12" width="18.81640625" style="352" customWidth="1"/>
    <col min="13" max="13" width="19.54296875" style="352" customWidth="1"/>
    <col min="14" max="14" width="13.453125" style="352" customWidth="1"/>
    <col min="15" max="15" width="20.54296875" style="352" customWidth="1"/>
    <col min="16" max="16" width="83.26953125" style="352" customWidth="1"/>
    <col min="17" max="17" width="15" style="352" bestFit="1" customWidth="1"/>
    <col min="18" max="19" width="14.26953125" style="352" bestFit="1" customWidth="1"/>
    <col min="20" max="21" width="11.1796875" style="352" bestFit="1" customWidth="1"/>
    <col min="22" max="22" width="9.1796875" style="352" bestFit="1" customWidth="1"/>
    <col min="23" max="23" width="16.453125" style="352" bestFit="1" customWidth="1"/>
    <col min="24" max="16384" width="9.1796875" style="352"/>
  </cols>
  <sheetData>
    <row r="1" spans="1:16" s="4" customFormat="1" ht="25.9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52" t="s">
        <v>0</v>
      </c>
      <c r="N1" s="452" t="s">
        <v>0</v>
      </c>
      <c r="O1" s="453" t="s">
        <v>1</v>
      </c>
      <c r="P1" s="453"/>
    </row>
    <row r="2" spans="1:16" s="4" customFormat="1" ht="25.9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52" t="s">
        <v>2</v>
      </c>
      <c r="N2" s="452" t="s">
        <v>2</v>
      </c>
      <c r="O2" s="454" t="s">
        <v>3</v>
      </c>
      <c r="P2" s="454"/>
    </row>
    <row r="3" spans="1:16" s="4" customFormat="1" ht="25.9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52" t="s">
        <v>4</v>
      </c>
      <c r="N3" s="452" t="s">
        <v>4</v>
      </c>
      <c r="O3" s="455" t="s">
        <v>5</v>
      </c>
      <c r="P3" s="453"/>
    </row>
    <row r="4" spans="1:16" s="5" customFormat="1" ht="42" thickBot="1">
      <c r="B4" s="222" t="s">
        <v>6</v>
      </c>
      <c r="C4" s="239"/>
      <c r="D4" s="239"/>
      <c r="E4" s="239"/>
      <c r="F4" s="239"/>
      <c r="G4" s="7"/>
    </row>
    <row r="5" spans="1:16" s="219" customFormat="1" ht="126" customHeight="1">
      <c r="B5" s="240" t="s">
        <v>7</v>
      </c>
      <c r="C5" s="240"/>
      <c r="D5" s="241"/>
      <c r="E5" s="242"/>
      <c r="F5" s="243"/>
      <c r="G5" s="456" t="s">
        <v>329</v>
      </c>
      <c r="H5" s="457"/>
      <c r="I5" s="457"/>
      <c r="J5" s="457"/>
      <c r="K5" s="457"/>
      <c r="L5" s="458"/>
      <c r="N5" s="153"/>
      <c r="O5" s="153"/>
    </row>
    <row r="6" spans="1:16" s="219" customFormat="1" ht="126" customHeight="1">
      <c r="B6" s="241" t="s">
        <v>8</v>
      </c>
      <c r="C6" s="241"/>
      <c r="D6" s="244" t="s">
        <v>222</v>
      </c>
      <c r="E6" s="245"/>
      <c r="F6" s="241"/>
      <c r="G6" s="459"/>
      <c r="H6" s="460"/>
      <c r="I6" s="460"/>
      <c r="J6" s="460"/>
      <c r="K6" s="460"/>
      <c r="L6" s="461"/>
      <c r="M6" s="153"/>
      <c r="N6" s="153"/>
      <c r="O6" s="153"/>
      <c r="P6" s="153"/>
    </row>
    <row r="7" spans="1:16" s="219" customFormat="1" ht="126" customHeight="1">
      <c r="B7" s="241" t="s">
        <v>9</v>
      </c>
      <c r="C7" s="241"/>
      <c r="D7" s="244" t="s">
        <v>235</v>
      </c>
      <c r="E7" s="246"/>
      <c r="F7" s="241"/>
      <c r="G7" s="459"/>
      <c r="H7" s="460"/>
      <c r="I7" s="460"/>
      <c r="J7" s="460"/>
      <c r="K7" s="460"/>
      <c r="L7" s="461"/>
      <c r="M7" s="153"/>
      <c r="N7" s="153"/>
      <c r="O7" s="153"/>
      <c r="P7" s="153"/>
    </row>
    <row r="8" spans="1:16" s="219" customFormat="1" ht="126" customHeight="1" thickBot="1">
      <c r="B8" s="241" t="s">
        <v>10</v>
      </c>
      <c r="C8" s="241"/>
      <c r="D8" s="473" t="s">
        <v>234</v>
      </c>
      <c r="E8" s="473"/>
      <c r="F8" s="474"/>
      <c r="G8" s="462"/>
      <c r="H8" s="463"/>
      <c r="I8" s="463"/>
      <c r="J8" s="463"/>
      <c r="K8" s="463"/>
      <c r="L8" s="464"/>
      <c r="M8" s="153"/>
      <c r="N8" s="153"/>
      <c r="O8" s="153"/>
      <c r="P8" s="153"/>
    </row>
    <row r="9" spans="1:16" s="220" customFormat="1" ht="56.25" customHeight="1">
      <c r="B9" s="246" t="s">
        <v>11</v>
      </c>
      <c r="C9" s="246"/>
      <c r="D9" s="241" t="s">
        <v>223</v>
      </c>
      <c r="E9" s="241"/>
      <c r="F9" s="241"/>
      <c r="G9" s="221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47" t="s">
        <v>12</v>
      </c>
      <c r="C10" s="247"/>
      <c r="D10" s="248" t="s">
        <v>221</v>
      </c>
      <c r="E10" s="248"/>
      <c r="F10" s="248"/>
      <c r="G10" s="256"/>
      <c r="H10" s="248"/>
      <c r="I10" s="249"/>
      <c r="J10" s="249" t="s">
        <v>13</v>
      </c>
      <c r="K10" s="249"/>
      <c r="L10" s="249" t="s">
        <v>220</v>
      </c>
      <c r="M10" s="257"/>
      <c r="N10" s="257"/>
      <c r="O10" s="257"/>
      <c r="P10" s="257"/>
    </row>
    <row r="11" spans="1:16" s="14" customFormat="1" ht="77.25" customHeight="1">
      <c r="B11" s="249" t="s">
        <v>14</v>
      </c>
      <c r="C11" s="249"/>
      <c r="D11" s="250">
        <v>45401</v>
      </c>
      <c r="E11" s="251"/>
      <c r="F11" s="251"/>
      <c r="G11" s="258"/>
      <c r="H11" s="259"/>
      <c r="I11" s="249"/>
      <c r="J11" s="249" t="s">
        <v>15</v>
      </c>
      <c r="K11" s="249"/>
      <c r="L11" s="471" t="s">
        <v>238</v>
      </c>
      <c r="M11" s="471"/>
      <c r="N11" s="471"/>
      <c r="O11" s="471"/>
      <c r="P11" s="471"/>
    </row>
    <row r="12" spans="1:16" s="14" customFormat="1" ht="56.25" customHeight="1">
      <c r="B12" s="249" t="s">
        <v>16</v>
      </c>
      <c r="C12" s="249"/>
      <c r="D12" s="252"/>
      <c r="E12" s="249"/>
      <c r="F12" s="249"/>
      <c r="G12" s="260"/>
      <c r="H12" s="253"/>
      <c r="I12" s="249"/>
      <c r="J12" s="249" t="s">
        <v>17</v>
      </c>
      <c r="K12" s="239"/>
      <c r="L12" s="249" t="s">
        <v>18</v>
      </c>
      <c r="M12" s="249"/>
      <c r="N12" s="253"/>
      <c r="O12" s="253"/>
      <c r="P12" s="261"/>
    </row>
    <row r="13" spans="1:16" s="14" customFormat="1" ht="56.25" customHeight="1">
      <c r="B13" s="465"/>
      <c r="C13" s="465"/>
      <c r="D13" s="465"/>
      <c r="E13" s="465"/>
      <c r="F13" s="465"/>
      <c r="G13" s="260"/>
      <c r="H13" s="253"/>
      <c r="I13" s="249"/>
      <c r="J13" s="249" t="s">
        <v>19</v>
      </c>
      <c r="K13" s="249"/>
      <c r="L13" s="249" t="s">
        <v>20</v>
      </c>
      <c r="M13" s="253"/>
      <c r="N13" s="257"/>
      <c r="O13" s="257"/>
      <c r="P13" s="253"/>
    </row>
    <row r="14" spans="1:16" s="14" customFormat="1" ht="56.25" customHeight="1">
      <c r="B14" s="249" t="s">
        <v>21</v>
      </c>
      <c r="C14" s="249"/>
      <c r="D14" s="249" t="s">
        <v>22</v>
      </c>
      <c r="E14" s="249"/>
      <c r="F14" s="249"/>
      <c r="G14" s="262"/>
      <c r="H14" s="249"/>
      <c r="I14" s="249"/>
      <c r="J14" s="249" t="s">
        <v>23</v>
      </c>
      <c r="K14" s="249"/>
      <c r="L14" s="257" t="s">
        <v>224</v>
      </c>
      <c r="M14" s="257"/>
      <c r="N14" s="257"/>
      <c r="O14" s="257"/>
      <c r="P14" s="257"/>
    </row>
    <row r="15" spans="1:16" s="14" customFormat="1" ht="56.25" customHeight="1">
      <c r="B15" s="246" t="s">
        <v>24</v>
      </c>
      <c r="C15" s="246"/>
      <c r="D15" s="246"/>
      <c r="E15" s="254"/>
      <c r="F15" s="254"/>
      <c r="G15" s="263"/>
      <c r="H15" s="254"/>
      <c r="I15" s="254"/>
      <c r="J15" s="254"/>
      <c r="K15" s="254"/>
      <c r="L15" s="254"/>
      <c r="M15" s="254"/>
      <c r="N15" s="254"/>
      <c r="O15" s="254"/>
      <c r="P15" s="254"/>
    </row>
    <row r="16" spans="1:16" s="32" customFormat="1" ht="18.75" customHeight="1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</row>
    <row r="17" spans="2:22" s="306" customFormat="1" ht="51.75" customHeight="1">
      <c r="B17" s="339"/>
      <c r="C17" s="340" t="s">
        <v>25</v>
      </c>
      <c r="D17" s="340" t="s">
        <v>26</v>
      </c>
      <c r="E17" s="314" t="s">
        <v>27</v>
      </c>
      <c r="F17" s="314"/>
      <c r="G17" s="314" t="s">
        <v>111</v>
      </c>
      <c r="H17" s="314" t="s">
        <v>28</v>
      </c>
      <c r="I17" s="314" t="s">
        <v>29</v>
      </c>
      <c r="J17" s="314" t="s">
        <v>30</v>
      </c>
      <c r="K17" s="314" t="s">
        <v>31</v>
      </c>
      <c r="L17" s="314" t="s">
        <v>32</v>
      </c>
      <c r="M17" s="314"/>
      <c r="N17" s="314"/>
      <c r="O17" s="314"/>
      <c r="P17" s="339" t="s">
        <v>34</v>
      </c>
    </row>
    <row r="18" spans="2:22" s="306" customFormat="1" ht="51.75" customHeight="1">
      <c r="B18" s="341" t="s">
        <v>35</v>
      </c>
      <c r="C18" s="341"/>
      <c r="D18" s="315" t="s">
        <v>41</v>
      </c>
      <c r="E18" s="316"/>
      <c r="F18" s="317"/>
      <c r="G18" s="342">
        <v>1</v>
      </c>
      <c r="H18" s="342">
        <v>0</v>
      </c>
      <c r="I18" s="342">
        <v>1</v>
      </c>
      <c r="J18" s="342">
        <v>0</v>
      </c>
      <c r="K18" s="342">
        <v>1</v>
      </c>
      <c r="L18" s="342">
        <v>0</v>
      </c>
      <c r="M18" s="317"/>
      <c r="N18" s="317"/>
      <c r="O18" s="317"/>
      <c r="P18" s="318">
        <f>SUM(G18:O18)</f>
        <v>3</v>
      </c>
      <c r="Q18" s="319"/>
      <c r="R18" s="319"/>
      <c r="S18" s="319"/>
      <c r="T18" s="319"/>
      <c r="U18" s="319"/>
      <c r="V18" s="319"/>
    </row>
    <row r="19" spans="2:22" s="306" customFormat="1" ht="51.75" customHeight="1">
      <c r="B19" s="341" t="s">
        <v>37</v>
      </c>
      <c r="C19" s="341"/>
      <c r="D19" s="320" t="str">
        <f>D18</f>
        <v>BLACK</v>
      </c>
      <c r="E19" s="316"/>
      <c r="F19" s="317"/>
      <c r="G19" s="317">
        <v>0</v>
      </c>
      <c r="H19" s="317">
        <v>0</v>
      </c>
      <c r="I19" s="317">
        <v>2</v>
      </c>
      <c r="J19" s="317">
        <f t="shared" ref="J19:L19" si="0">ROUNDUP(J18*5%,0)</f>
        <v>0</v>
      </c>
      <c r="K19" s="317">
        <v>0</v>
      </c>
      <c r="L19" s="317">
        <f t="shared" si="0"/>
        <v>0</v>
      </c>
      <c r="M19" s="317"/>
      <c r="N19" s="317"/>
      <c r="O19" s="317"/>
      <c r="P19" s="318">
        <f>SUM(G19:O19)</f>
        <v>2</v>
      </c>
    </row>
    <row r="20" spans="2:22" s="305" customFormat="1" ht="51.75" customHeight="1">
      <c r="B20" s="321" t="s">
        <v>38</v>
      </c>
      <c r="C20" s="321"/>
      <c r="D20" s="322" t="str">
        <f>D19</f>
        <v>BLACK</v>
      </c>
      <c r="E20" s="322"/>
      <c r="F20" s="323"/>
      <c r="G20" s="323">
        <f>SUM(G18:G19)</f>
        <v>1</v>
      </c>
      <c r="H20" s="323">
        <f t="shared" ref="H20:L20" si="1">SUM(H18:H19)</f>
        <v>0</v>
      </c>
      <c r="I20" s="323">
        <f t="shared" si="1"/>
        <v>3</v>
      </c>
      <c r="J20" s="323">
        <f t="shared" si="1"/>
        <v>0</v>
      </c>
      <c r="K20" s="323">
        <f t="shared" si="1"/>
        <v>1</v>
      </c>
      <c r="L20" s="323">
        <f t="shared" si="1"/>
        <v>0</v>
      </c>
      <c r="M20" s="323"/>
      <c r="N20" s="323"/>
      <c r="O20" s="323"/>
      <c r="P20" s="323">
        <f>SUM(G20:O20)</f>
        <v>5</v>
      </c>
    </row>
    <row r="21" spans="2:22" s="328" customFormat="1" ht="51.75" hidden="1" customHeight="1">
      <c r="B21" s="324" t="s">
        <v>39</v>
      </c>
      <c r="C21" s="324"/>
      <c r="D21" s="325" t="str">
        <f>D20</f>
        <v>BLACK</v>
      </c>
      <c r="E21" s="325"/>
      <c r="F21" s="326"/>
      <c r="G21" s="326">
        <v>0</v>
      </c>
      <c r="H21" s="326">
        <v>0</v>
      </c>
      <c r="I21" s="326">
        <v>0</v>
      </c>
      <c r="J21" s="326">
        <v>0</v>
      </c>
      <c r="K21" s="326">
        <v>0</v>
      </c>
      <c r="L21" s="326">
        <v>0</v>
      </c>
      <c r="M21" s="327"/>
      <c r="N21" s="327"/>
      <c r="O21" s="327"/>
      <c r="P21" s="327">
        <f>SUM(G21:O21)</f>
        <v>0</v>
      </c>
    </row>
    <row r="22" spans="2:22" s="328" customFormat="1" ht="51.75" hidden="1" customHeight="1">
      <c r="B22" s="329" t="s">
        <v>40</v>
      </c>
      <c r="C22" s="329"/>
      <c r="D22" s="325" t="str">
        <f>D21</f>
        <v>BLACK</v>
      </c>
      <c r="E22" s="325"/>
      <c r="F22" s="326"/>
      <c r="G22" s="326">
        <v>0</v>
      </c>
      <c r="H22" s="326">
        <v>0</v>
      </c>
      <c r="I22" s="326">
        <v>0</v>
      </c>
      <c r="J22" s="326">
        <v>0</v>
      </c>
      <c r="K22" s="326">
        <v>0</v>
      </c>
      <c r="L22" s="326">
        <v>0</v>
      </c>
      <c r="M22" s="327"/>
      <c r="N22" s="327"/>
      <c r="O22" s="327"/>
      <c r="P22" s="327">
        <f>SUM(G22:O22)</f>
        <v>0</v>
      </c>
    </row>
    <row r="23" spans="2:22" s="306" customFormat="1" ht="18" customHeight="1">
      <c r="B23" s="330"/>
      <c r="C23" s="330"/>
      <c r="D23" s="330"/>
      <c r="E23" s="331"/>
      <c r="F23" s="331"/>
      <c r="G23" s="332"/>
      <c r="H23" s="331"/>
      <c r="I23" s="331"/>
      <c r="J23" s="331"/>
      <c r="L23" s="331"/>
      <c r="M23" s="333"/>
      <c r="N23" s="334"/>
      <c r="O23" s="334"/>
      <c r="P23" s="334"/>
    </row>
    <row r="24" spans="2:22" s="306" customFormat="1" ht="55.5" hidden="1" customHeight="1">
      <c r="B24" s="339"/>
      <c r="C24" s="340" t="s">
        <v>25</v>
      </c>
      <c r="D24" s="340" t="s">
        <v>26</v>
      </c>
      <c r="E24" s="314" t="s">
        <v>27</v>
      </c>
      <c r="F24" s="314"/>
      <c r="G24" s="314" t="s">
        <v>28</v>
      </c>
      <c r="H24" s="314" t="s">
        <v>29</v>
      </c>
      <c r="I24" s="314" t="s">
        <v>30</v>
      </c>
      <c r="J24" s="314" t="s">
        <v>31</v>
      </c>
      <c r="K24" s="314" t="s">
        <v>32</v>
      </c>
      <c r="L24" s="314" t="s">
        <v>33</v>
      </c>
      <c r="M24" s="314"/>
      <c r="N24" s="314"/>
      <c r="O24" s="314"/>
      <c r="P24" s="339" t="s">
        <v>34</v>
      </c>
    </row>
    <row r="25" spans="2:22" s="306" customFormat="1" ht="55.5" hidden="1" customHeight="1">
      <c r="B25" s="341" t="s">
        <v>35</v>
      </c>
      <c r="C25" s="341"/>
      <c r="D25" s="315" t="s">
        <v>41</v>
      </c>
      <c r="E25" s="316"/>
      <c r="F25" s="317"/>
      <c r="G25" s="342">
        <v>0</v>
      </c>
      <c r="H25" s="342">
        <v>0</v>
      </c>
      <c r="I25" s="342">
        <v>0</v>
      </c>
      <c r="J25" s="342">
        <v>0</v>
      </c>
      <c r="K25" s="342">
        <v>0</v>
      </c>
      <c r="L25" s="342">
        <v>0</v>
      </c>
      <c r="M25" s="317"/>
      <c r="N25" s="317"/>
      <c r="O25" s="317"/>
      <c r="P25" s="318">
        <f>SUM(G25:O25)</f>
        <v>0</v>
      </c>
      <c r="Q25" s="319"/>
      <c r="R25" s="319"/>
      <c r="S25" s="319"/>
      <c r="T25" s="319"/>
      <c r="U25" s="319"/>
      <c r="V25" s="319"/>
    </row>
    <row r="26" spans="2:22" s="306" customFormat="1" ht="55.5" hidden="1" customHeight="1">
      <c r="B26" s="341" t="s">
        <v>37</v>
      </c>
      <c r="C26" s="341"/>
      <c r="D26" s="320" t="str">
        <f>D25</f>
        <v>BLACK</v>
      </c>
      <c r="E26" s="316"/>
      <c r="F26" s="317"/>
      <c r="G26" s="317">
        <f>ROUNDUP(G25*5%,0)</f>
        <v>0</v>
      </c>
      <c r="H26" s="317">
        <f t="shared" ref="H26:L26" si="2">ROUNDUP(H25*5%,0)</f>
        <v>0</v>
      </c>
      <c r="I26" s="317">
        <f t="shared" si="2"/>
        <v>0</v>
      </c>
      <c r="J26" s="317">
        <f t="shared" si="2"/>
        <v>0</v>
      </c>
      <c r="K26" s="317">
        <f t="shared" si="2"/>
        <v>0</v>
      </c>
      <c r="L26" s="317">
        <f t="shared" si="2"/>
        <v>0</v>
      </c>
      <c r="M26" s="317"/>
      <c r="N26" s="317"/>
      <c r="O26" s="317"/>
      <c r="P26" s="318">
        <f>SUM(G26:O26)</f>
        <v>0</v>
      </c>
    </row>
    <row r="27" spans="2:22" s="305" customFormat="1" ht="55.5" hidden="1" customHeight="1">
      <c r="B27" s="321" t="s">
        <v>38</v>
      </c>
      <c r="C27" s="321"/>
      <c r="D27" s="322" t="str">
        <f>D26</f>
        <v>BLACK</v>
      </c>
      <c r="E27" s="322"/>
      <c r="F27" s="323"/>
      <c r="G27" s="323">
        <f>SUM(G25:G26)</f>
        <v>0</v>
      </c>
      <c r="H27" s="323">
        <f t="shared" ref="H27:L27" si="3">SUM(H25:H26)</f>
        <v>0</v>
      </c>
      <c r="I27" s="323">
        <f t="shared" si="3"/>
        <v>0</v>
      </c>
      <c r="J27" s="323">
        <f t="shared" si="3"/>
        <v>0</v>
      </c>
      <c r="K27" s="323">
        <f t="shared" si="3"/>
        <v>0</v>
      </c>
      <c r="L27" s="323">
        <f t="shared" si="3"/>
        <v>0</v>
      </c>
      <c r="M27" s="323"/>
      <c r="N27" s="323"/>
      <c r="O27" s="323"/>
      <c r="P27" s="323">
        <f>SUM(G27:O27)</f>
        <v>0</v>
      </c>
    </row>
    <row r="28" spans="2:22" s="328" customFormat="1" ht="55.5" hidden="1" customHeight="1">
      <c r="B28" s="324" t="s">
        <v>39</v>
      </c>
      <c r="C28" s="324"/>
      <c r="D28" s="325" t="str">
        <f>D27</f>
        <v>BLACK</v>
      </c>
      <c r="E28" s="325"/>
      <c r="F28" s="326"/>
      <c r="G28" s="326">
        <v>0</v>
      </c>
      <c r="H28" s="326">
        <v>0</v>
      </c>
      <c r="I28" s="326">
        <v>0</v>
      </c>
      <c r="J28" s="326">
        <v>0</v>
      </c>
      <c r="K28" s="326">
        <v>0</v>
      </c>
      <c r="L28" s="326">
        <v>0</v>
      </c>
      <c r="M28" s="327"/>
      <c r="N28" s="327"/>
      <c r="O28" s="327"/>
      <c r="P28" s="327">
        <f>SUM(G28:O28)</f>
        <v>0</v>
      </c>
    </row>
    <row r="29" spans="2:22" s="328" customFormat="1" ht="55.5" hidden="1" customHeight="1">
      <c r="B29" s="329" t="s">
        <v>40</v>
      </c>
      <c r="C29" s="329"/>
      <c r="D29" s="325" t="str">
        <f>D28</f>
        <v>BLACK</v>
      </c>
      <c r="E29" s="325"/>
      <c r="F29" s="326"/>
      <c r="G29" s="326">
        <v>0</v>
      </c>
      <c r="H29" s="326">
        <v>0</v>
      </c>
      <c r="I29" s="326">
        <v>0</v>
      </c>
      <c r="J29" s="326">
        <v>0</v>
      </c>
      <c r="K29" s="326">
        <v>0</v>
      </c>
      <c r="L29" s="326">
        <v>0</v>
      </c>
      <c r="M29" s="327"/>
      <c r="N29" s="327"/>
      <c r="O29" s="327"/>
      <c r="P29" s="327">
        <f>SUM(G29:O29)</f>
        <v>0</v>
      </c>
    </row>
    <row r="30" spans="2:22" s="306" customFormat="1" ht="55.5" hidden="1" customHeight="1">
      <c r="B30" s="330"/>
      <c r="C30" s="330"/>
      <c r="D30" s="330"/>
      <c r="E30" s="331"/>
      <c r="F30" s="331"/>
      <c r="G30" s="332"/>
      <c r="H30" s="331"/>
      <c r="I30" s="331"/>
      <c r="J30" s="331"/>
      <c r="L30" s="331"/>
      <c r="M30" s="333"/>
      <c r="N30" s="334"/>
      <c r="O30" s="334"/>
      <c r="P30" s="334"/>
    </row>
    <row r="31" spans="2:22" s="305" customFormat="1" ht="51.75" customHeight="1">
      <c r="B31" s="335" t="s">
        <v>42</v>
      </c>
      <c r="C31" s="336"/>
      <c r="D31" s="335"/>
      <c r="E31" s="337"/>
      <c r="F31" s="338"/>
      <c r="G31" s="338">
        <f>SUM(G20,G27)</f>
        <v>1</v>
      </c>
      <c r="H31" s="338">
        <f>SUM(H20,H27)</f>
        <v>0</v>
      </c>
      <c r="I31" s="338">
        <f t="shared" ref="I31:L31" si="4">SUM(I20,I27)</f>
        <v>3</v>
      </c>
      <c r="J31" s="338">
        <f t="shared" si="4"/>
        <v>0</v>
      </c>
      <c r="K31" s="338">
        <f t="shared" si="4"/>
        <v>1</v>
      </c>
      <c r="L31" s="338">
        <f t="shared" si="4"/>
        <v>0</v>
      </c>
      <c r="M31" s="338"/>
      <c r="N31" s="338"/>
      <c r="O31" s="338"/>
      <c r="P31" s="338">
        <f>SUM(G31:O31)</f>
        <v>5</v>
      </c>
    </row>
    <row r="32" spans="2:22" s="47" customFormat="1" ht="53.25" customHeight="1">
      <c r="B32" s="48"/>
      <c r="C32" s="48"/>
      <c r="D32" s="472"/>
      <c r="E32" s="472"/>
      <c r="F32" s="472"/>
      <c r="G32" s="472"/>
      <c r="H32" s="472"/>
      <c r="I32" s="472"/>
      <c r="J32" s="472"/>
      <c r="K32" s="472"/>
      <c r="L32" s="54"/>
      <c r="M32" s="343"/>
      <c r="N32" s="344"/>
      <c r="O32" s="344"/>
      <c r="P32" s="345"/>
    </row>
    <row r="33" spans="1:17" s="4" customFormat="1" ht="30.75" customHeight="1" thickBot="1">
      <c r="B33" s="17" t="s">
        <v>43</v>
      </c>
      <c r="C33" s="346"/>
      <c r="D33" s="346"/>
      <c r="E33" s="346"/>
      <c r="F33" s="57"/>
      <c r="G33" s="58"/>
      <c r="H33" s="57"/>
      <c r="I33" s="57"/>
      <c r="J33" s="57"/>
      <c r="K33" s="57"/>
      <c r="L33" s="57"/>
      <c r="N33" s="59"/>
      <c r="O33" s="59"/>
      <c r="P33" s="347"/>
    </row>
    <row r="34" spans="1:17" s="267" customFormat="1" ht="210.5" thickBot="1">
      <c r="A34" s="466" t="s">
        <v>44</v>
      </c>
      <c r="B34" s="467"/>
      <c r="C34" s="467"/>
      <c r="D34" s="264" t="s">
        <v>45</v>
      </c>
      <c r="E34" s="265" t="s">
        <v>46</v>
      </c>
      <c r="F34" s="264" t="s">
        <v>47</v>
      </c>
      <c r="G34" s="266" t="s">
        <v>48</v>
      </c>
      <c r="H34" s="266" t="s">
        <v>49</v>
      </c>
      <c r="I34" s="266" t="s">
        <v>50</v>
      </c>
      <c r="J34" s="266" t="s">
        <v>51</v>
      </c>
      <c r="K34" s="266" t="s">
        <v>52</v>
      </c>
      <c r="L34" s="266" t="s">
        <v>53</v>
      </c>
      <c r="M34" s="468" t="s">
        <v>54</v>
      </c>
      <c r="N34" s="469"/>
      <c r="O34" s="469"/>
      <c r="P34" s="470"/>
    </row>
    <row r="35" spans="1:17" s="14" customFormat="1" ht="80.25" customHeight="1">
      <c r="A35" s="435" t="str">
        <f>D18</f>
        <v>BLACK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7"/>
    </row>
    <row r="36" spans="1:17" s="5" customFormat="1" ht="381.75" customHeight="1">
      <c r="A36" s="268">
        <v>1</v>
      </c>
      <c r="B36" s="447" t="str">
        <f>L11</f>
        <v>RIB 1X1 COTTON_260GSM</v>
      </c>
      <c r="C36" s="447"/>
      <c r="D36" s="270" t="s">
        <v>106</v>
      </c>
      <c r="E36" s="270" t="str">
        <f>D18</f>
        <v>BLACK</v>
      </c>
      <c r="F36" s="271" t="s">
        <v>30</v>
      </c>
      <c r="G36" s="272">
        <f>$P$31</f>
        <v>5</v>
      </c>
      <c r="H36" s="273">
        <v>0.76</v>
      </c>
      <c r="I36" s="274">
        <f>G36*H36</f>
        <v>3.8</v>
      </c>
      <c r="J36" s="272">
        <f>I36/50*0.5+I36*1.55%</f>
        <v>9.6899999999999986E-2</v>
      </c>
      <c r="K36" s="272">
        <v>0</v>
      </c>
      <c r="L36" s="348">
        <f>ROUNDUP(SUM(I36:K36),0)</f>
        <v>4</v>
      </c>
      <c r="M36" s="438" t="s">
        <v>239</v>
      </c>
      <c r="N36" s="439"/>
      <c r="O36" s="439"/>
      <c r="P36" s="439"/>
    </row>
    <row r="37" spans="1:17" s="14" customFormat="1" ht="46" hidden="1" customHeight="1">
      <c r="A37" s="448" t="str">
        <f>D25</f>
        <v>BLACK</v>
      </c>
      <c r="B37" s="449"/>
      <c r="C37" s="449"/>
      <c r="D37" s="449"/>
      <c r="E37" s="449"/>
      <c r="F37" s="449"/>
      <c r="G37" s="449"/>
      <c r="H37" s="449"/>
      <c r="I37" s="449"/>
      <c r="J37" s="449"/>
      <c r="K37" s="450"/>
      <c r="L37" s="450"/>
      <c r="M37" s="450"/>
      <c r="N37" s="450"/>
      <c r="O37" s="450"/>
      <c r="P37" s="451"/>
    </row>
    <row r="38" spans="1:17" s="14" customFormat="1" ht="154.9" hidden="1" customHeight="1">
      <c r="A38" s="191">
        <v>1</v>
      </c>
      <c r="B38" s="434" t="str">
        <f>L11</f>
        <v>RIB 1X1 COTTON_260GSM</v>
      </c>
      <c r="C38" s="434"/>
      <c r="D38" s="226" t="s">
        <v>55</v>
      </c>
      <c r="E38" s="226" t="str">
        <f>A37</f>
        <v>BLACK</v>
      </c>
      <c r="F38" s="160" t="s">
        <v>30</v>
      </c>
      <c r="G38" s="167">
        <f>P27</f>
        <v>0</v>
      </c>
      <c r="H38" s="223">
        <v>0.80500000000000005</v>
      </c>
      <c r="I38" s="169">
        <f>G38*H38</f>
        <v>0</v>
      </c>
      <c r="J38" s="167">
        <f>I38/26*0.5+I38*3.4%</f>
        <v>0</v>
      </c>
      <c r="K38" s="167">
        <v>2</v>
      </c>
      <c r="L38" s="173">
        <f>ROUNDUP(SUM(I38:K38),0)</f>
        <v>2</v>
      </c>
      <c r="M38" s="445"/>
      <c r="N38" s="446"/>
      <c r="O38" s="446"/>
      <c r="P38" s="446"/>
    </row>
    <row r="39" spans="1:17" s="14" customFormat="1" ht="36" hidden="1" customHeight="1">
      <c r="A39" s="191">
        <v>2</v>
      </c>
      <c r="B39" s="434" t="s">
        <v>56</v>
      </c>
      <c r="C39" s="434"/>
      <c r="D39" s="226" t="s">
        <v>57</v>
      </c>
      <c r="E39" s="226" t="str">
        <f>E38</f>
        <v>BLACK</v>
      </c>
      <c r="F39" s="160" t="s">
        <v>30</v>
      </c>
      <c r="G39" s="167">
        <f>G38</f>
        <v>0</v>
      </c>
      <c r="H39" s="168">
        <v>0.02</v>
      </c>
      <c r="I39" s="169">
        <f>G39*H39</f>
        <v>0</v>
      </c>
      <c r="J39" s="167">
        <f>I39/26*0.5+I39*2.3%+2</f>
        <v>2</v>
      </c>
      <c r="K39" s="167">
        <v>0</v>
      </c>
      <c r="L39" s="173">
        <f t="shared" ref="L39" si="5">ROUNDUP(SUM(I39:K39),0)</f>
        <v>2</v>
      </c>
      <c r="M39" s="445"/>
      <c r="N39" s="446"/>
      <c r="O39" s="446"/>
      <c r="P39" s="446"/>
    </row>
    <row r="40" spans="1:17" s="14" customFormat="1" ht="87" hidden="1" customHeight="1">
      <c r="A40" s="70"/>
      <c r="B40" s="234" t="s">
        <v>58</v>
      </c>
      <c r="C40" s="159"/>
      <c r="D40" s="235"/>
      <c r="E40" s="235"/>
      <c r="F40" s="182"/>
      <c r="G40" s="236"/>
      <c r="H40" s="237"/>
      <c r="I40" s="238"/>
      <c r="J40" s="236"/>
      <c r="K40" s="236"/>
      <c r="L40" s="230"/>
      <c r="M40" s="188"/>
      <c r="N40" s="74"/>
      <c r="O40" s="74"/>
      <c r="P40" s="74"/>
    </row>
    <row r="41" spans="1:17" s="64" customFormat="1" ht="33" thickBot="1">
      <c r="A41" s="64">
        <v>1</v>
      </c>
      <c r="B41" s="17" t="s">
        <v>59</v>
      </c>
      <c r="G41" s="66"/>
      <c r="P41" s="67"/>
    </row>
    <row r="42" spans="1:17" s="267" customFormat="1" ht="90">
      <c r="A42" s="440" t="s">
        <v>60</v>
      </c>
      <c r="B42" s="441"/>
      <c r="C42" s="441"/>
      <c r="D42" s="441"/>
      <c r="E42" s="442"/>
      <c r="F42" s="276" t="s">
        <v>61</v>
      </c>
      <c r="G42" s="276" t="s">
        <v>62</v>
      </c>
      <c r="H42" s="443" t="s">
        <v>63</v>
      </c>
      <c r="I42" s="444"/>
      <c r="J42" s="278" t="s">
        <v>47</v>
      </c>
      <c r="K42" s="276" t="s">
        <v>64</v>
      </c>
      <c r="L42" s="276" t="s">
        <v>65</v>
      </c>
      <c r="M42" s="277" t="s">
        <v>66</v>
      </c>
      <c r="N42" s="277" t="s">
        <v>67</v>
      </c>
      <c r="O42" s="277" t="s">
        <v>68</v>
      </c>
      <c r="P42" s="277" t="s">
        <v>69</v>
      </c>
    </row>
    <row r="43" spans="1:17" s="14" customFormat="1" ht="63.75" customHeight="1">
      <c r="A43" s="191">
        <v>1</v>
      </c>
      <c r="B43" s="431" t="s">
        <v>240</v>
      </c>
      <c r="C43" s="431"/>
      <c r="D43" s="431"/>
      <c r="E43" s="432"/>
      <c r="F43" s="354" t="s">
        <v>41</v>
      </c>
      <c r="G43" s="170" t="s">
        <v>41</v>
      </c>
      <c r="H43" s="415" t="s">
        <v>41</v>
      </c>
      <c r="I43" s="416">
        <f>$E$48</f>
        <v>0</v>
      </c>
      <c r="J43" s="167" t="s">
        <v>71</v>
      </c>
      <c r="K43" s="167">
        <v>5</v>
      </c>
      <c r="L43" s="355">
        <f>185/5000</f>
        <v>3.6999999999999998E-2</v>
      </c>
      <c r="M43" s="169">
        <f t="shared" ref="M43:M45" si="6">K43*L43</f>
        <v>0.185</v>
      </c>
      <c r="N43" s="169"/>
      <c r="O43" s="68">
        <f t="shared" ref="O43:O45" si="7">ROUNDUP(N43+M43,0)</f>
        <v>1</v>
      </c>
      <c r="P43" s="395"/>
      <c r="Q43" s="396"/>
    </row>
    <row r="44" spans="1:17" s="14" customFormat="1" ht="65.25" customHeight="1">
      <c r="A44" s="191">
        <v>3</v>
      </c>
      <c r="B44" s="423" t="s">
        <v>241</v>
      </c>
      <c r="C44" s="433"/>
      <c r="D44" s="433"/>
      <c r="E44" s="424"/>
      <c r="F44" s="354" t="s">
        <v>41</v>
      </c>
      <c r="G44" s="170" t="s">
        <v>41</v>
      </c>
      <c r="H44" s="415" t="s">
        <v>41</v>
      </c>
      <c r="I44" s="416">
        <f t="shared" ref="I44:I45" si="8">$E$48</f>
        <v>0</v>
      </c>
      <c r="J44" s="167" t="s">
        <v>242</v>
      </c>
      <c r="K44" s="167">
        <v>5</v>
      </c>
      <c r="L44" s="167">
        <v>1</v>
      </c>
      <c r="M44" s="169">
        <f t="shared" si="6"/>
        <v>5</v>
      </c>
      <c r="N44" s="169"/>
      <c r="O44" s="68">
        <f t="shared" si="7"/>
        <v>5</v>
      </c>
      <c r="P44" s="395"/>
      <c r="Q44" s="396"/>
    </row>
    <row r="45" spans="1:17" s="14" customFormat="1" ht="66" customHeight="1">
      <c r="A45" s="191">
        <v>5</v>
      </c>
      <c r="B45" s="434" t="s">
        <v>243</v>
      </c>
      <c r="C45" s="431"/>
      <c r="D45" s="431"/>
      <c r="E45" s="432"/>
      <c r="F45" s="354" t="s">
        <v>41</v>
      </c>
      <c r="G45" s="170" t="s">
        <v>41</v>
      </c>
      <c r="H45" s="415" t="s">
        <v>41</v>
      </c>
      <c r="I45" s="416">
        <f t="shared" si="8"/>
        <v>0</v>
      </c>
      <c r="J45" s="167" t="s">
        <v>242</v>
      </c>
      <c r="K45" s="167">
        <v>5</v>
      </c>
      <c r="L45" s="167">
        <v>1</v>
      </c>
      <c r="M45" s="169">
        <f t="shared" si="6"/>
        <v>5</v>
      </c>
      <c r="N45" s="169"/>
      <c r="O45" s="68">
        <f t="shared" si="7"/>
        <v>5</v>
      </c>
      <c r="P45" s="395"/>
      <c r="Q45" s="396"/>
    </row>
    <row r="46" spans="1:17" s="64" customFormat="1" ht="43.15" hidden="1" customHeight="1">
      <c r="B46" s="17" t="s">
        <v>73</v>
      </c>
      <c r="F46" s="354" t="s">
        <v>41</v>
      </c>
      <c r="G46" s="66"/>
      <c r="P46" s="67"/>
    </row>
    <row r="47" spans="1:17" s="7" customFormat="1" ht="92.25" hidden="1" customHeight="1">
      <c r="A47" s="279">
        <v>1</v>
      </c>
      <c r="B47" s="410" t="s">
        <v>74</v>
      </c>
      <c r="C47" s="411"/>
      <c r="D47" s="411"/>
      <c r="E47" s="412"/>
      <c r="F47" s="354" t="s">
        <v>41</v>
      </c>
      <c r="G47" s="349"/>
      <c r="H47" s="413" t="str">
        <f>H44</f>
        <v>BLACK</v>
      </c>
      <c r="I47" s="414"/>
      <c r="J47" s="271" t="s">
        <v>72</v>
      </c>
      <c r="K47" s="271">
        <f>$P$31</f>
        <v>5</v>
      </c>
      <c r="L47" s="280">
        <f>1/40</f>
        <v>2.5000000000000001E-2</v>
      </c>
      <c r="M47" s="281">
        <f t="shared" ref="M47:M61" si="9">K47*L47</f>
        <v>0.125</v>
      </c>
      <c r="N47" s="281"/>
      <c r="O47" s="282">
        <f>SUM(M47:N47)</f>
        <v>0.125</v>
      </c>
      <c r="P47" s="283"/>
    </row>
    <row r="48" spans="1:17" s="71" customFormat="1" ht="36.65" hidden="1" customHeight="1">
      <c r="A48" s="225">
        <v>2</v>
      </c>
      <c r="B48" s="405" t="s">
        <v>74</v>
      </c>
      <c r="C48" s="406"/>
      <c r="D48" s="406"/>
      <c r="E48" s="407"/>
      <c r="F48" s="354" t="s">
        <v>41</v>
      </c>
      <c r="G48" s="158"/>
      <c r="H48" s="408" t="e">
        <f>#REF!</f>
        <v>#REF!</v>
      </c>
      <c r="I48" s="409"/>
      <c r="J48" s="160" t="s">
        <v>72</v>
      </c>
      <c r="K48" s="160">
        <f t="shared" ref="K48:K58" si="10">$P$31</f>
        <v>5</v>
      </c>
      <c r="L48" s="156">
        <f>1/40</f>
        <v>2.5000000000000001E-2</v>
      </c>
      <c r="M48" s="157">
        <f t="shared" si="9"/>
        <v>0.125</v>
      </c>
      <c r="N48" s="157"/>
      <c r="O48" s="158">
        <f t="shared" ref="O48" si="11">SUM(M48:N48)</f>
        <v>0.125</v>
      </c>
      <c r="P48" s="224"/>
    </row>
    <row r="49" spans="1:17" s="7" customFormat="1" ht="92.25" hidden="1" customHeight="1">
      <c r="A49" s="279">
        <v>3</v>
      </c>
      <c r="B49" s="410" t="s">
        <v>76</v>
      </c>
      <c r="C49" s="411"/>
      <c r="D49" s="411"/>
      <c r="E49" s="412"/>
      <c r="F49" s="354" t="s">
        <v>41</v>
      </c>
      <c r="G49" s="349"/>
      <c r="H49" s="413" t="str">
        <f t="shared" ref="H49:H61" si="12">H47</f>
        <v>BLACK</v>
      </c>
      <c r="I49" s="414"/>
      <c r="J49" s="271" t="s">
        <v>72</v>
      </c>
      <c r="K49" s="271">
        <f t="shared" si="10"/>
        <v>5</v>
      </c>
      <c r="L49" s="280">
        <f>2/40</f>
        <v>0.05</v>
      </c>
      <c r="M49" s="281">
        <f t="shared" si="9"/>
        <v>0.25</v>
      </c>
      <c r="N49" s="281"/>
      <c r="O49" s="282">
        <f>SUM(M49:N49)-1</f>
        <v>-0.75</v>
      </c>
      <c r="P49" s="283"/>
    </row>
    <row r="50" spans="1:17" s="71" customFormat="1" ht="36.65" hidden="1" customHeight="1">
      <c r="A50" s="225">
        <v>4</v>
      </c>
      <c r="B50" s="405" t="s">
        <v>76</v>
      </c>
      <c r="C50" s="406"/>
      <c r="D50" s="406"/>
      <c r="E50" s="407"/>
      <c r="F50" s="354" t="s">
        <v>41</v>
      </c>
      <c r="G50" s="158"/>
      <c r="H50" s="408" t="e">
        <f t="shared" si="12"/>
        <v>#REF!</v>
      </c>
      <c r="I50" s="409"/>
      <c r="J50" s="160" t="s">
        <v>72</v>
      </c>
      <c r="K50" s="160">
        <f t="shared" si="10"/>
        <v>5</v>
      </c>
      <c r="L50" s="156">
        <f>2/40</f>
        <v>0.05</v>
      </c>
      <c r="M50" s="157">
        <f t="shared" si="9"/>
        <v>0.25</v>
      </c>
      <c r="N50" s="157"/>
      <c r="O50" s="158">
        <f>SUM(M50:N50)+1</f>
        <v>1.25</v>
      </c>
      <c r="P50" s="224"/>
    </row>
    <row r="51" spans="1:17" s="7" customFormat="1" ht="92.25" hidden="1" customHeight="1">
      <c r="A51" s="279">
        <v>5</v>
      </c>
      <c r="B51" s="410" t="s">
        <v>78</v>
      </c>
      <c r="C51" s="411"/>
      <c r="D51" s="411"/>
      <c r="E51" s="412"/>
      <c r="F51" s="354" t="s">
        <v>41</v>
      </c>
      <c r="G51" s="349"/>
      <c r="H51" s="413" t="str">
        <f t="shared" si="12"/>
        <v>BLACK</v>
      </c>
      <c r="I51" s="414"/>
      <c r="J51" s="271" t="s">
        <v>72</v>
      </c>
      <c r="K51" s="271">
        <f t="shared" si="10"/>
        <v>5</v>
      </c>
      <c r="L51" s="280">
        <f>1/40</f>
        <v>2.5000000000000001E-2</v>
      </c>
      <c r="M51" s="281">
        <f t="shared" si="9"/>
        <v>0.125</v>
      </c>
      <c r="N51" s="281"/>
      <c r="O51" s="282">
        <f t="shared" ref="O51:O61" si="13">SUM(M51:N51)</f>
        <v>0.125</v>
      </c>
      <c r="P51" s="283"/>
    </row>
    <row r="52" spans="1:17" s="71" customFormat="1" ht="36.65" hidden="1" customHeight="1">
      <c r="A52" s="225">
        <v>6</v>
      </c>
      <c r="B52" s="434" t="s">
        <v>78</v>
      </c>
      <c r="C52" s="434"/>
      <c r="D52" s="434"/>
      <c r="E52" s="434"/>
      <c r="F52" s="354" t="s">
        <v>41</v>
      </c>
      <c r="G52" s="158"/>
      <c r="H52" s="408" t="e">
        <f t="shared" si="12"/>
        <v>#REF!</v>
      </c>
      <c r="I52" s="409"/>
      <c r="J52" s="160" t="s">
        <v>72</v>
      </c>
      <c r="K52" s="160">
        <f t="shared" si="10"/>
        <v>5</v>
      </c>
      <c r="L52" s="156">
        <f>1/40</f>
        <v>2.5000000000000001E-2</v>
      </c>
      <c r="M52" s="157">
        <f t="shared" si="9"/>
        <v>0.125</v>
      </c>
      <c r="N52" s="157"/>
      <c r="O52" s="158">
        <f t="shared" si="13"/>
        <v>0.125</v>
      </c>
      <c r="P52" s="224"/>
    </row>
    <row r="53" spans="1:17" s="7" customFormat="1" ht="92.25" hidden="1" customHeight="1">
      <c r="A53" s="279">
        <v>7</v>
      </c>
      <c r="B53" s="410" t="s">
        <v>79</v>
      </c>
      <c r="C53" s="411"/>
      <c r="D53" s="411"/>
      <c r="E53" s="412"/>
      <c r="F53" s="354" t="s">
        <v>41</v>
      </c>
      <c r="G53" s="349"/>
      <c r="H53" s="413" t="str">
        <f t="shared" si="12"/>
        <v>BLACK</v>
      </c>
      <c r="I53" s="414"/>
      <c r="J53" s="271" t="s">
        <v>72</v>
      </c>
      <c r="K53" s="271">
        <f t="shared" si="10"/>
        <v>5</v>
      </c>
      <c r="L53" s="280">
        <v>1</v>
      </c>
      <c r="M53" s="281">
        <f t="shared" si="9"/>
        <v>5</v>
      </c>
      <c r="N53" s="281"/>
      <c r="O53" s="282">
        <f t="shared" si="13"/>
        <v>5</v>
      </c>
      <c r="P53" s="283"/>
    </row>
    <row r="54" spans="1:17" s="71" customFormat="1" ht="36.65" hidden="1" customHeight="1">
      <c r="A54" s="225">
        <v>8</v>
      </c>
      <c r="B54" s="434" t="s">
        <v>79</v>
      </c>
      <c r="C54" s="434"/>
      <c r="D54" s="434"/>
      <c r="E54" s="434"/>
      <c r="F54" s="354" t="s">
        <v>41</v>
      </c>
      <c r="G54" s="158"/>
      <c r="H54" s="408" t="e">
        <f t="shared" si="12"/>
        <v>#REF!</v>
      </c>
      <c r="I54" s="409"/>
      <c r="J54" s="160" t="s">
        <v>72</v>
      </c>
      <c r="K54" s="160">
        <f t="shared" si="10"/>
        <v>5</v>
      </c>
      <c r="L54" s="156">
        <v>1</v>
      </c>
      <c r="M54" s="157">
        <f t="shared" si="9"/>
        <v>5</v>
      </c>
      <c r="N54" s="157"/>
      <c r="O54" s="158">
        <f t="shared" si="13"/>
        <v>5</v>
      </c>
      <c r="P54" s="224"/>
    </row>
    <row r="55" spans="1:17" s="71" customFormat="1" ht="36.65" hidden="1" customHeight="1">
      <c r="A55" s="225">
        <v>9</v>
      </c>
      <c r="B55" s="423" t="s">
        <v>80</v>
      </c>
      <c r="C55" s="433"/>
      <c r="D55" s="433"/>
      <c r="E55" s="424"/>
      <c r="F55" s="354" t="s">
        <v>41</v>
      </c>
      <c r="G55" s="158"/>
      <c r="H55" s="408" t="str">
        <f t="shared" si="12"/>
        <v>BLACK</v>
      </c>
      <c r="I55" s="409"/>
      <c r="J55" s="160" t="s">
        <v>72</v>
      </c>
      <c r="K55" s="160">
        <f t="shared" si="10"/>
        <v>5</v>
      </c>
      <c r="L55" s="156">
        <v>1</v>
      </c>
      <c r="M55" s="157">
        <f t="shared" si="9"/>
        <v>5</v>
      </c>
      <c r="N55" s="157"/>
      <c r="O55" s="158">
        <f t="shared" si="13"/>
        <v>5</v>
      </c>
      <c r="P55" s="224"/>
    </row>
    <row r="56" spans="1:17" s="71" customFormat="1" ht="36.65" hidden="1" customHeight="1">
      <c r="A56" s="225">
        <v>10</v>
      </c>
      <c r="B56" s="423" t="s">
        <v>80</v>
      </c>
      <c r="C56" s="433"/>
      <c r="D56" s="433"/>
      <c r="E56" s="424"/>
      <c r="F56" s="354" t="s">
        <v>41</v>
      </c>
      <c r="G56" s="158"/>
      <c r="H56" s="408" t="e">
        <f t="shared" si="12"/>
        <v>#REF!</v>
      </c>
      <c r="I56" s="409"/>
      <c r="J56" s="160" t="s">
        <v>72</v>
      </c>
      <c r="K56" s="160">
        <f t="shared" si="10"/>
        <v>5</v>
      </c>
      <c r="L56" s="156">
        <v>1</v>
      </c>
      <c r="M56" s="157">
        <f t="shared" si="9"/>
        <v>5</v>
      </c>
      <c r="N56" s="157"/>
      <c r="O56" s="158">
        <f t="shared" si="13"/>
        <v>5</v>
      </c>
      <c r="P56" s="224"/>
    </row>
    <row r="57" spans="1:17" s="7" customFormat="1" ht="92.25" hidden="1" customHeight="1">
      <c r="A57" s="279">
        <v>11</v>
      </c>
      <c r="B57" s="410" t="s">
        <v>81</v>
      </c>
      <c r="C57" s="411"/>
      <c r="D57" s="411"/>
      <c r="E57" s="412"/>
      <c r="F57" s="354" t="s">
        <v>41</v>
      </c>
      <c r="G57" s="349"/>
      <c r="H57" s="413" t="e">
        <f>H54</f>
        <v>#REF!</v>
      </c>
      <c r="I57" s="414"/>
      <c r="J57" s="271" t="s">
        <v>72</v>
      </c>
      <c r="K57" s="271">
        <f t="shared" si="10"/>
        <v>5</v>
      </c>
      <c r="L57" s="280">
        <v>1</v>
      </c>
      <c r="M57" s="281">
        <f t="shared" ref="M57:M58" si="14">K57*L57</f>
        <v>5</v>
      </c>
      <c r="N57" s="281"/>
      <c r="O57" s="282">
        <f t="shared" ref="O57:O58" si="15">SUM(M57:N57)</f>
        <v>5</v>
      </c>
      <c r="P57" s="283"/>
    </row>
    <row r="58" spans="1:17" s="7" customFormat="1" ht="92.25" hidden="1" customHeight="1">
      <c r="A58" s="269">
        <v>12</v>
      </c>
      <c r="B58" s="475" t="s">
        <v>82</v>
      </c>
      <c r="C58" s="476"/>
      <c r="D58" s="476"/>
      <c r="E58" s="477"/>
      <c r="F58" s="354" t="s">
        <v>41</v>
      </c>
      <c r="G58" s="282"/>
      <c r="H58" s="413" t="e">
        <f t="shared" ref="H58" si="16">H56</f>
        <v>#REF!</v>
      </c>
      <c r="I58" s="414"/>
      <c r="J58" s="271" t="s">
        <v>72</v>
      </c>
      <c r="K58" s="271">
        <f t="shared" si="10"/>
        <v>5</v>
      </c>
      <c r="L58" s="280">
        <v>1</v>
      </c>
      <c r="M58" s="281">
        <f t="shared" si="14"/>
        <v>5</v>
      </c>
      <c r="N58" s="281"/>
      <c r="O58" s="282">
        <f t="shared" si="15"/>
        <v>5</v>
      </c>
      <c r="P58" s="284"/>
    </row>
    <row r="59" spans="1:17" s="71" customFormat="1" ht="36.65" hidden="1" customHeight="1">
      <c r="A59" s="225">
        <v>3</v>
      </c>
      <c r="B59" s="423" t="s">
        <v>83</v>
      </c>
      <c r="C59" s="433"/>
      <c r="D59" s="433"/>
      <c r="E59" s="424"/>
      <c r="F59" s="354" t="s">
        <v>41</v>
      </c>
      <c r="G59" s="158"/>
      <c r="H59" s="408" t="e">
        <f>H56</f>
        <v>#REF!</v>
      </c>
      <c r="I59" s="409"/>
      <c r="J59" s="160" t="s">
        <v>72</v>
      </c>
      <c r="K59" s="160">
        <f>K56</f>
        <v>5</v>
      </c>
      <c r="L59" s="156">
        <v>1</v>
      </c>
      <c r="M59" s="157">
        <f t="shared" si="9"/>
        <v>5</v>
      </c>
      <c r="N59" s="157"/>
      <c r="O59" s="158">
        <f t="shared" si="13"/>
        <v>5</v>
      </c>
      <c r="P59" s="224"/>
    </row>
    <row r="60" spans="1:17" s="71" customFormat="1" ht="36.65" hidden="1" customHeight="1">
      <c r="A60" s="146">
        <v>3</v>
      </c>
      <c r="B60" s="423" t="s">
        <v>82</v>
      </c>
      <c r="C60" s="433"/>
      <c r="D60" s="433"/>
      <c r="E60" s="424"/>
      <c r="F60" s="354" t="s">
        <v>41</v>
      </c>
      <c r="G60" s="158"/>
      <c r="H60" s="408" t="e">
        <f t="shared" si="12"/>
        <v>#REF!</v>
      </c>
      <c r="I60" s="409"/>
      <c r="J60" s="160" t="s">
        <v>72</v>
      </c>
      <c r="K60" s="160">
        <f t="shared" ref="K60:K61" si="17">K58</f>
        <v>5</v>
      </c>
      <c r="L60" s="156">
        <v>1</v>
      </c>
      <c r="M60" s="157">
        <f t="shared" si="9"/>
        <v>5</v>
      </c>
      <c r="N60" s="157"/>
      <c r="O60" s="158">
        <f t="shared" si="13"/>
        <v>5</v>
      </c>
      <c r="P60" s="233"/>
    </row>
    <row r="61" spans="1:17" s="71" customFormat="1" ht="36.65" hidden="1" customHeight="1">
      <c r="A61" s="146">
        <v>3</v>
      </c>
      <c r="B61" s="423" t="s">
        <v>82</v>
      </c>
      <c r="C61" s="433"/>
      <c r="D61" s="433"/>
      <c r="E61" s="424"/>
      <c r="F61" s="354" t="s">
        <v>41</v>
      </c>
      <c r="G61" s="158"/>
      <c r="H61" s="408" t="e">
        <f t="shared" si="12"/>
        <v>#REF!</v>
      </c>
      <c r="I61" s="409"/>
      <c r="J61" s="160" t="s">
        <v>72</v>
      </c>
      <c r="K61" s="160">
        <f t="shared" si="17"/>
        <v>5</v>
      </c>
      <c r="L61" s="156">
        <v>1</v>
      </c>
      <c r="M61" s="157">
        <f t="shared" si="9"/>
        <v>5</v>
      </c>
      <c r="N61" s="157"/>
      <c r="O61" s="158">
        <f t="shared" si="13"/>
        <v>5</v>
      </c>
      <c r="P61" s="233"/>
    </row>
    <row r="62" spans="1:17" s="174" customFormat="1" ht="24" customHeight="1">
      <c r="A62" s="159"/>
      <c r="B62" s="159"/>
      <c r="C62" s="159"/>
      <c r="D62" s="159"/>
      <c r="E62" s="159"/>
      <c r="F62" s="185"/>
      <c r="G62" s="187"/>
      <c r="H62" s="185"/>
      <c r="I62" s="185"/>
      <c r="J62" s="227"/>
      <c r="K62" s="182"/>
      <c r="L62" s="228"/>
      <c r="M62" s="229"/>
      <c r="N62" s="229"/>
      <c r="O62" s="230"/>
      <c r="P62" s="231"/>
    </row>
    <row r="63" spans="1:17" s="302" customFormat="1" ht="49.5" customHeight="1">
      <c r="A63" s="295"/>
      <c r="B63" s="305" t="s">
        <v>84</v>
      </c>
      <c r="C63" s="295"/>
      <c r="D63" s="295"/>
      <c r="E63" s="295"/>
      <c r="F63" s="296"/>
      <c r="G63" s="350"/>
      <c r="H63" s="296"/>
      <c r="I63" s="296"/>
      <c r="J63" s="297"/>
      <c r="K63" s="305" t="s">
        <v>85</v>
      </c>
      <c r="L63" s="298"/>
      <c r="M63" s="299"/>
      <c r="N63" s="299"/>
      <c r="O63" s="300"/>
      <c r="P63" s="301"/>
    </row>
    <row r="64" spans="1:17" s="147" customFormat="1" ht="54.65" customHeight="1">
      <c r="A64" s="147">
        <v>1</v>
      </c>
      <c r="B64" s="148" t="s">
        <v>244</v>
      </c>
      <c r="C64" s="356" t="s">
        <v>245</v>
      </c>
      <c r="D64" s="14"/>
      <c r="E64" s="14"/>
      <c r="F64" s="14"/>
      <c r="G64" s="71"/>
      <c r="H64" s="71"/>
      <c r="I64" s="71"/>
      <c r="J64" s="71"/>
      <c r="K64" s="18"/>
      <c r="L64" s="18"/>
      <c r="M64" s="71"/>
      <c r="N64" s="71"/>
      <c r="O64" s="71"/>
      <c r="P64" s="71"/>
      <c r="Q64" s="71"/>
    </row>
    <row r="65" spans="1:17" s="14" customFormat="1" ht="34.5" customHeight="1">
      <c r="A65" s="147"/>
      <c r="B65" s="397" t="s">
        <v>86</v>
      </c>
      <c r="C65" s="398"/>
      <c r="D65" s="398"/>
      <c r="E65" s="398"/>
      <c r="F65" s="398"/>
      <c r="G65" s="398"/>
      <c r="H65" s="398"/>
      <c r="I65" s="399"/>
      <c r="J65" s="71"/>
      <c r="K65" s="18"/>
      <c r="L65" s="18"/>
      <c r="M65" s="71"/>
      <c r="N65" s="71"/>
      <c r="O65" s="71"/>
      <c r="P65" s="71"/>
      <c r="Q65" s="71"/>
    </row>
    <row r="66" spans="1:17" s="14" customFormat="1" ht="59.25" customHeight="1">
      <c r="A66" s="147"/>
      <c r="B66" s="400" t="s">
        <v>63</v>
      </c>
      <c r="C66" s="401"/>
      <c r="D66" s="402" t="s">
        <v>91</v>
      </c>
      <c r="E66" s="403"/>
      <c r="F66" s="403"/>
      <c r="G66" s="403"/>
      <c r="H66" s="403"/>
      <c r="I66" s="404"/>
      <c r="J66" s="71"/>
      <c r="K66" s="71"/>
      <c r="L66" s="71"/>
      <c r="M66" s="71"/>
      <c r="N66" s="71"/>
      <c r="O66" s="71"/>
      <c r="P66" s="71"/>
      <c r="Q66" s="71"/>
    </row>
    <row r="67" spans="1:17" s="14" customFormat="1" ht="78.650000000000006" customHeight="1">
      <c r="A67" s="147"/>
      <c r="B67" s="391" t="str">
        <f>$D$20</f>
        <v>BLACK</v>
      </c>
      <c r="C67" s="391">
        <f t="shared" ref="C67" si="18">$E$49</f>
        <v>0</v>
      </c>
      <c r="D67" s="392" t="s">
        <v>246</v>
      </c>
      <c r="E67" s="393"/>
      <c r="F67" s="393"/>
      <c r="G67" s="393"/>
      <c r="H67" s="393"/>
      <c r="I67" s="394"/>
      <c r="J67" s="71"/>
      <c r="K67" s="71"/>
      <c r="L67" s="71"/>
      <c r="M67" s="71"/>
      <c r="N67" s="71"/>
      <c r="O67" s="71"/>
    </row>
    <row r="68" spans="1:17" s="14" customFormat="1" ht="32.5"/>
    <row r="69" spans="1:17" s="14" customFormat="1" ht="32.5">
      <c r="A69" s="147"/>
      <c r="B69" s="397"/>
      <c r="C69" s="398"/>
      <c r="D69" s="421"/>
      <c r="E69" s="421"/>
      <c r="F69" s="421"/>
      <c r="G69" s="421"/>
      <c r="H69" s="421"/>
      <c r="I69" s="422"/>
      <c r="J69" s="71"/>
      <c r="K69" s="71"/>
      <c r="L69" s="71"/>
    </row>
    <row r="70" spans="1:17" s="14" customFormat="1" ht="40.5" customHeight="1">
      <c r="A70" s="147"/>
      <c r="B70" s="423"/>
      <c r="C70" s="424"/>
      <c r="D70" s="357" t="s">
        <v>111</v>
      </c>
      <c r="E70" s="357" t="s">
        <v>28</v>
      </c>
      <c r="F70" s="357" t="s">
        <v>29</v>
      </c>
      <c r="G70" s="357" t="s">
        <v>30</v>
      </c>
      <c r="H70" s="357" t="s">
        <v>31</v>
      </c>
      <c r="I70" s="357" t="s">
        <v>32</v>
      </c>
      <c r="J70" s="71"/>
    </row>
    <row r="71" spans="1:17" s="14" customFormat="1" ht="178.5" customHeight="1">
      <c r="A71" s="147"/>
      <c r="B71" s="420" t="s">
        <v>247</v>
      </c>
      <c r="C71" s="420"/>
      <c r="D71" s="358" t="s">
        <v>248</v>
      </c>
      <c r="E71" s="358"/>
      <c r="F71" s="358" t="s">
        <v>248</v>
      </c>
      <c r="G71" s="358"/>
      <c r="H71" s="358" t="s">
        <v>248</v>
      </c>
      <c r="I71" s="358"/>
      <c r="J71" s="71"/>
    </row>
    <row r="72" spans="1:17" s="303" customFormat="1" ht="49.5" customHeight="1">
      <c r="A72" s="309">
        <v>2</v>
      </c>
      <c r="B72" s="304" t="s">
        <v>89</v>
      </c>
      <c r="C72" s="309" t="s">
        <v>90</v>
      </c>
      <c r="D72" s="310"/>
      <c r="E72" s="310"/>
      <c r="F72" s="310"/>
      <c r="G72" s="307"/>
      <c r="H72" s="307"/>
      <c r="I72" s="307"/>
      <c r="J72" s="307"/>
      <c r="K72" s="308"/>
      <c r="L72" s="307"/>
      <c r="M72" s="307"/>
      <c r="N72" s="307"/>
      <c r="O72" s="307"/>
      <c r="P72" s="307"/>
    </row>
    <row r="73" spans="1:17" s="285" customFormat="1" ht="16.899999999999999" hidden="1" customHeight="1">
      <c r="A73" s="286"/>
      <c r="B73" s="286"/>
      <c r="C73" s="11"/>
      <c r="D73" s="11"/>
      <c r="E73" s="11"/>
      <c r="F73" s="11"/>
      <c r="G73" s="7"/>
      <c r="H73" s="7"/>
      <c r="I73" s="7"/>
      <c r="J73" s="7"/>
      <c r="K73" s="9"/>
      <c r="L73" s="7"/>
      <c r="M73" s="7"/>
      <c r="N73" s="7"/>
      <c r="O73" s="7"/>
      <c r="P73" s="7"/>
    </row>
    <row r="74" spans="1:17" s="5" customFormat="1" ht="34.5" hidden="1" customHeight="1">
      <c r="A74" s="285"/>
      <c r="B74" s="425" t="s">
        <v>86</v>
      </c>
      <c r="C74" s="426"/>
      <c r="D74" s="426"/>
      <c r="E74" s="426"/>
      <c r="F74" s="426"/>
      <c r="G74" s="426"/>
      <c r="H74" s="426"/>
      <c r="I74" s="427"/>
      <c r="J74" s="7"/>
      <c r="K74" s="9"/>
      <c r="L74" s="7"/>
      <c r="M74" s="7"/>
      <c r="N74" s="7"/>
      <c r="O74" s="7"/>
      <c r="P74" s="7"/>
      <c r="Q74" s="7"/>
    </row>
    <row r="75" spans="1:17" s="5" customFormat="1" ht="34.5" hidden="1" customHeight="1">
      <c r="A75" s="285"/>
      <c r="B75" s="287" t="s">
        <v>63</v>
      </c>
      <c r="C75" s="428" t="s">
        <v>91</v>
      </c>
      <c r="D75" s="429"/>
      <c r="E75" s="429"/>
      <c r="F75" s="429"/>
      <c r="G75" s="429"/>
      <c r="H75" s="429"/>
      <c r="I75" s="430"/>
      <c r="J75" s="7"/>
      <c r="K75" s="7"/>
      <c r="L75" s="7"/>
      <c r="M75" s="7"/>
      <c r="N75" s="7"/>
      <c r="O75" s="7"/>
      <c r="P75" s="7"/>
      <c r="Q75" s="7"/>
    </row>
    <row r="76" spans="1:17" s="5" customFormat="1" ht="88.9" hidden="1" customHeight="1">
      <c r="A76" s="285"/>
      <c r="B76" s="288" t="e">
        <f>#REF!</f>
        <v>#REF!</v>
      </c>
      <c r="C76" s="417" t="s">
        <v>92</v>
      </c>
      <c r="D76" s="418"/>
      <c r="E76" s="418"/>
      <c r="F76" s="418"/>
      <c r="G76" s="418"/>
      <c r="H76" s="418"/>
      <c r="I76" s="419"/>
      <c r="J76" s="7"/>
      <c r="K76" s="7"/>
      <c r="L76" s="7"/>
      <c r="M76" s="7"/>
      <c r="N76" s="7"/>
    </row>
    <row r="77" spans="1:17" s="5" customFormat="1" ht="121.9" hidden="1" customHeight="1">
      <c r="A77" s="285"/>
      <c r="B77" s="288" t="e">
        <f>#REF!</f>
        <v>#REF!</v>
      </c>
      <c r="C77" s="417" t="s">
        <v>93</v>
      </c>
      <c r="D77" s="418"/>
      <c r="E77" s="418"/>
      <c r="F77" s="418"/>
      <c r="G77" s="418"/>
      <c r="H77" s="418"/>
      <c r="I77" s="419"/>
      <c r="J77" s="7"/>
      <c r="K77" s="7"/>
      <c r="L77" s="7"/>
      <c r="M77" s="7"/>
      <c r="N77" s="7"/>
    </row>
    <row r="78" spans="1:17" s="5" customFormat="1" ht="34.5" hidden="1" customHeight="1">
      <c r="A78" s="285"/>
      <c r="B78" s="425" t="s">
        <v>88</v>
      </c>
      <c r="C78" s="426"/>
      <c r="D78" s="478"/>
      <c r="E78" s="478"/>
      <c r="F78" s="478"/>
      <c r="G78" s="478"/>
      <c r="H78" s="478"/>
      <c r="I78" s="479"/>
      <c r="J78" s="7"/>
      <c r="K78" s="7"/>
    </row>
    <row r="79" spans="1:17" s="5" customFormat="1" ht="34.5" hidden="1" customHeight="1">
      <c r="A79" s="285"/>
      <c r="B79" s="475"/>
      <c r="C79" s="477"/>
      <c r="D79" s="289" t="s">
        <v>28</v>
      </c>
      <c r="E79" s="289" t="s">
        <v>29</v>
      </c>
      <c r="F79" s="289" t="s">
        <v>30</v>
      </c>
      <c r="G79" s="289" t="s">
        <v>31</v>
      </c>
      <c r="H79" s="289" t="s">
        <v>32</v>
      </c>
      <c r="I79" s="289" t="s">
        <v>33</v>
      </c>
    </row>
    <row r="80" spans="1:17" s="5" customFormat="1" ht="120.65" hidden="1" customHeight="1">
      <c r="A80" s="285"/>
      <c r="B80" s="480" t="s">
        <v>94</v>
      </c>
      <c r="C80" s="480"/>
      <c r="D80" s="290" t="s">
        <v>95</v>
      </c>
      <c r="E80" s="290" t="s">
        <v>95</v>
      </c>
      <c r="F80" s="290" t="s">
        <v>95</v>
      </c>
      <c r="G80" s="290" t="s">
        <v>95</v>
      </c>
      <c r="H80" s="290" t="s">
        <v>95</v>
      </c>
      <c r="I80" s="290" t="s">
        <v>95</v>
      </c>
    </row>
    <row r="81" spans="1:17" s="303" customFormat="1" ht="49.5" customHeight="1">
      <c r="A81" s="309">
        <v>3</v>
      </c>
      <c r="B81" s="304" t="s">
        <v>96</v>
      </c>
      <c r="C81" s="310" t="s">
        <v>97</v>
      </c>
      <c r="D81" s="310"/>
      <c r="E81" s="310"/>
      <c r="F81" s="310"/>
      <c r="G81" s="307"/>
      <c r="H81" s="307"/>
      <c r="I81" s="307"/>
      <c r="J81" s="307"/>
      <c r="K81" s="308"/>
      <c r="L81" s="307"/>
      <c r="M81" s="307"/>
      <c r="N81" s="307"/>
      <c r="O81" s="307"/>
      <c r="P81" s="307"/>
    </row>
    <row r="82" spans="1:17" s="5" customFormat="1" ht="64.5" hidden="1" customHeight="1">
      <c r="A82" s="285"/>
      <c r="B82" s="287" t="s">
        <v>63</v>
      </c>
      <c r="C82" s="428" t="s">
        <v>98</v>
      </c>
      <c r="D82" s="429"/>
      <c r="E82" s="429"/>
      <c r="F82" s="429"/>
      <c r="G82" s="429"/>
      <c r="H82" s="429"/>
      <c r="I82" s="430"/>
      <c r="J82" s="7"/>
      <c r="K82" s="7"/>
      <c r="L82" s="7"/>
      <c r="M82" s="7"/>
      <c r="N82" s="7"/>
      <c r="O82" s="7"/>
      <c r="P82" s="7"/>
      <c r="Q82" s="7"/>
    </row>
    <row r="83" spans="1:17" s="5" customFormat="1" ht="153.75" hidden="1" customHeight="1">
      <c r="A83" s="285"/>
      <c r="B83" s="288" t="str">
        <f>D20</f>
        <v>BLACK</v>
      </c>
      <c r="C83" s="482" t="s">
        <v>99</v>
      </c>
      <c r="D83" s="483"/>
      <c r="E83" s="483"/>
      <c r="F83" s="483"/>
      <c r="G83" s="483"/>
      <c r="H83" s="483"/>
      <c r="I83" s="484"/>
      <c r="J83" s="7"/>
      <c r="K83" s="7"/>
      <c r="L83" s="7"/>
      <c r="M83" s="7"/>
      <c r="N83" s="7"/>
    </row>
    <row r="84" spans="1:17" s="306" customFormat="1" ht="49.5" customHeight="1">
      <c r="B84" s="485" t="s">
        <v>100</v>
      </c>
      <c r="C84" s="485"/>
      <c r="D84" s="485"/>
      <c r="E84" s="485"/>
      <c r="G84" s="307"/>
      <c r="M84" s="311"/>
      <c r="N84" s="312"/>
      <c r="O84" s="312"/>
      <c r="P84" s="311"/>
    </row>
    <row r="85" spans="1:17" s="306" customFormat="1" ht="49.5" customHeight="1">
      <c r="A85" s="303">
        <v>1</v>
      </c>
      <c r="B85" s="313" t="s">
        <v>101</v>
      </c>
      <c r="C85" s="303"/>
      <c r="D85" s="303"/>
      <c r="G85" s="307"/>
      <c r="L85" s="481"/>
      <c r="M85" s="481"/>
      <c r="N85" s="481"/>
      <c r="O85" s="481"/>
      <c r="P85" s="481"/>
    </row>
    <row r="86" spans="1:17" s="306" customFormat="1" ht="49.5" customHeight="1">
      <c r="A86" s="303">
        <v>2</v>
      </c>
      <c r="B86" s="313" t="s">
        <v>102</v>
      </c>
      <c r="C86" s="303"/>
      <c r="D86" s="303"/>
      <c r="G86" s="307"/>
      <c r="L86" s="481"/>
      <c r="M86" s="481"/>
      <c r="N86" s="481"/>
      <c r="O86" s="481"/>
      <c r="P86" s="481"/>
    </row>
    <row r="87" spans="1:17" s="306" customFormat="1" ht="49.5" customHeight="1">
      <c r="A87" s="303">
        <v>3</v>
      </c>
      <c r="B87" s="313" t="s">
        <v>103</v>
      </c>
      <c r="C87" s="303"/>
      <c r="D87" s="303"/>
      <c r="G87" s="307"/>
      <c r="L87" s="481"/>
      <c r="M87" s="481"/>
      <c r="N87" s="481"/>
      <c r="O87" s="481"/>
      <c r="P87" s="481"/>
    </row>
    <row r="88" spans="1:17" s="6" customFormat="1" ht="58.9" customHeight="1">
      <c r="A88" s="286"/>
      <c r="B88" s="291" t="s">
        <v>104</v>
      </c>
      <c r="C88" s="275" t="s">
        <v>28</v>
      </c>
      <c r="D88" s="275" t="s">
        <v>29</v>
      </c>
      <c r="E88" s="275" t="s">
        <v>30</v>
      </c>
      <c r="F88" s="275" t="s">
        <v>31</v>
      </c>
      <c r="G88" s="275" t="s">
        <v>32</v>
      </c>
      <c r="H88" s="275" t="s">
        <v>33</v>
      </c>
      <c r="I88" s="275" t="s">
        <v>34</v>
      </c>
      <c r="J88" s="292"/>
      <c r="K88" s="293"/>
      <c r="L88" s="293"/>
      <c r="M88" s="292"/>
    </row>
    <row r="89" spans="1:17" s="6" customFormat="1" ht="62.25" customHeight="1">
      <c r="A89" s="286"/>
      <c r="B89" s="291" t="s">
        <v>105</v>
      </c>
      <c r="C89" s="294">
        <f t="shared" ref="C89:H89" si="19">G31</f>
        <v>1</v>
      </c>
      <c r="D89" s="294">
        <f t="shared" si="19"/>
        <v>0</v>
      </c>
      <c r="E89" s="294">
        <f t="shared" si="19"/>
        <v>3</v>
      </c>
      <c r="F89" s="294">
        <f t="shared" si="19"/>
        <v>0</v>
      </c>
      <c r="G89" s="294">
        <f t="shared" si="19"/>
        <v>1</v>
      </c>
      <c r="H89" s="294">
        <f t="shared" si="19"/>
        <v>0</v>
      </c>
      <c r="I89" s="294">
        <f>SUM(C89:H89)</f>
        <v>5</v>
      </c>
      <c r="J89" s="292"/>
      <c r="K89" s="293"/>
      <c r="L89" s="293"/>
      <c r="M89" s="292"/>
    </row>
    <row r="90" spans="1:17" s="351" customFormat="1" ht="32.5">
      <c r="G90" s="174"/>
    </row>
    <row r="91" spans="1:17" s="151" customFormat="1" ht="81">
      <c r="B91" s="388" t="s">
        <v>177</v>
      </c>
      <c r="G91" s="152"/>
    </row>
    <row r="92" spans="1:17" s="389" customFormat="1" ht="41.5">
      <c r="B92" s="389" t="s">
        <v>405</v>
      </c>
      <c r="G92" s="390"/>
    </row>
    <row r="93" spans="1:17" s="389" customFormat="1" ht="41.5">
      <c r="B93" s="389" t="s">
        <v>406</v>
      </c>
      <c r="G93" s="390"/>
    </row>
    <row r="94" spans="1:17" s="389" customFormat="1" ht="41.5">
      <c r="B94" s="389" t="s">
        <v>407</v>
      </c>
      <c r="G94" s="390"/>
    </row>
    <row r="95" spans="1:17" s="389" customFormat="1" ht="41.5">
      <c r="B95" s="359" t="s">
        <v>408</v>
      </c>
      <c r="G95" s="390"/>
    </row>
    <row r="96" spans="1:17" s="389" customFormat="1" ht="41.5">
      <c r="B96" s="389" t="s">
        <v>409</v>
      </c>
      <c r="G96" s="390"/>
    </row>
    <row r="97" spans="2:7" s="359" customFormat="1" ht="41.5">
      <c r="B97" s="359" t="s">
        <v>410</v>
      </c>
      <c r="G97" s="360"/>
    </row>
    <row r="98" spans="2:7" s="389" customFormat="1" ht="41.5">
      <c r="B98" s="389" t="s">
        <v>411</v>
      </c>
      <c r="G98" s="390"/>
    </row>
    <row r="99" spans="2:7" s="359" customFormat="1" ht="41.5">
      <c r="B99" s="359" t="s">
        <v>412</v>
      </c>
      <c r="G99" s="360"/>
    </row>
    <row r="100" spans="2:7" s="389" customFormat="1" ht="41.5">
      <c r="B100" s="389" t="s">
        <v>413</v>
      </c>
      <c r="G100" s="390"/>
    </row>
    <row r="101" spans="2:7" s="389" customFormat="1" ht="41.5">
      <c r="B101" s="359" t="s">
        <v>414</v>
      </c>
      <c r="G101" s="390"/>
    </row>
    <row r="102" spans="2:7" s="389" customFormat="1" ht="41.5">
      <c r="B102" s="389" t="s">
        <v>415</v>
      </c>
      <c r="G102" s="390"/>
    </row>
    <row r="103" spans="2:7" s="389" customFormat="1" ht="41.5">
      <c r="B103" s="359" t="s">
        <v>416</v>
      </c>
      <c r="G103" s="390"/>
    </row>
    <row r="104" spans="2:7" s="389" customFormat="1" ht="41.5">
      <c r="B104" s="389" t="s">
        <v>417</v>
      </c>
      <c r="G104" s="390"/>
    </row>
    <row r="105" spans="2:7" s="389" customFormat="1" ht="41.5">
      <c r="B105" s="359" t="s">
        <v>418</v>
      </c>
      <c r="G105" s="390"/>
    </row>
    <row r="106" spans="2:7" s="389" customFormat="1" ht="41.5">
      <c r="B106" s="389" t="s">
        <v>419</v>
      </c>
      <c r="G106" s="390"/>
    </row>
    <row r="107" spans="2:7" s="389" customFormat="1" ht="41.5">
      <c r="B107" s="359" t="s">
        <v>420</v>
      </c>
      <c r="G107" s="390"/>
    </row>
    <row r="108" spans="2:7" s="389" customFormat="1" ht="41.5">
      <c r="B108" s="389" t="s">
        <v>421</v>
      </c>
      <c r="G108" s="390"/>
    </row>
    <row r="109" spans="2:7" s="359" customFormat="1" ht="41.5">
      <c r="B109" s="359" t="s">
        <v>422</v>
      </c>
      <c r="G109" s="360"/>
    </row>
    <row r="110" spans="2:7" s="389" customFormat="1" ht="41.5">
      <c r="B110" s="389" t="s">
        <v>423</v>
      </c>
      <c r="G110" s="390"/>
    </row>
    <row r="111" spans="2:7" s="359" customFormat="1" ht="41.5">
      <c r="B111" s="359" t="s">
        <v>424</v>
      </c>
      <c r="G111" s="360"/>
    </row>
    <row r="112" spans="2:7" s="389" customFormat="1" ht="41.5">
      <c r="B112" s="389" t="s">
        <v>425</v>
      </c>
      <c r="G112" s="390"/>
    </row>
  </sheetData>
  <mergeCells count="81">
    <mergeCell ref="B78:I78"/>
    <mergeCell ref="B79:C79"/>
    <mergeCell ref="B80:C80"/>
    <mergeCell ref="L85:P87"/>
    <mergeCell ref="C82:I82"/>
    <mergeCell ref="C83:I83"/>
    <mergeCell ref="B84:E84"/>
    <mergeCell ref="B56:E56"/>
    <mergeCell ref="H56:I56"/>
    <mergeCell ref="B61:E61"/>
    <mergeCell ref="H61:I61"/>
    <mergeCell ref="B58:E58"/>
    <mergeCell ref="H58:I58"/>
    <mergeCell ref="B59:E59"/>
    <mergeCell ref="H59:I59"/>
    <mergeCell ref="B60:E60"/>
    <mergeCell ref="H60:I60"/>
    <mergeCell ref="B57:E57"/>
    <mergeCell ref="H57:I57"/>
    <mergeCell ref="B53:E53"/>
    <mergeCell ref="H53:I53"/>
    <mergeCell ref="B54:E54"/>
    <mergeCell ref="H54:I54"/>
    <mergeCell ref="B55:E55"/>
    <mergeCell ref="H55:I55"/>
    <mergeCell ref="B50:E50"/>
    <mergeCell ref="H50:I50"/>
    <mergeCell ref="B51:E51"/>
    <mergeCell ref="H51:I51"/>
    <mergeCell ref="B52:E52"/>
    <mergeCell ref="H52:I52"/>
    <mergeCell ref="G5:L8"/>
    <mergeCell ref="B13:F13"/>
    <mergeCell ref="A34:C34"/>
    <mergeCell ref="M34:P34"/>
    <mergeCell ref="L11:P11"/>
    <mergeCell ref="D32:K32"/>
    <mergeCell ref="D8:F8"/>
    <mergeCell ref="M1:N1"/>
    <mergeCell ref="O1:P1"/>
    <mergeCell ref="M2:N2"/>
    <mergeCell ref="O2:P2"/>
    <mergeCell ref="M3:N3"/>
    <mergeCell ref="O3:P3"/>
    <mergeCell ref="B43:E43"/>
    <mergeCell ref="B44:E44"/>
    <mergeCell ref="B45:E45"/>
    <mergeCell ref="H45:I45"/>
    <mergeCell ref="A35:P35"/>
    <mergeCell ref="M36:P36"/>
    <mergeCell ref="A42:E42"/>
    <mergeCell ref="H42:I42"/>
    <mergeCell ref="B38:C38"/>
    <mergeCell ref="M38:P38"/>
    <mergeCell ref="B39:C39"/>
    <mergeCell ref="M39:P39"/>
    <mergeCell ref="B36:C36"/>
    <mergeCell ref="A37:P37"/>
    <mergeCell ref="C77:I77"/>
    <mergeCell ref="B71:C71"/>
    <mergeCell ref="B69:I69"/>
    <mergeCell ref="B70:C70"/>
    <mergeCell ref="B74:I74"/>
    <mergeCell ref="C75:I75"/>
    <mergeCell ref="C76:I76"/>
    <mergeCell ref="B67:C67"/>
    <mergeCell ref="D67:I67"/>
    <mergeCell ref="P43:Q43"/>
    <mergeCell ref="P44:Q44"/>
    <mergeCell ref="P45:Q45"/>
    <mergeCell ref="B65:I65"/>
    <mergeCell ref="B66:C66"/>
    <mergeCell ref="D66:I66"/>
    <mergeCell ref="B48:E48"/>
    <mergeCell ref="H48:I48"/>
    <mergeCell ref="B49:E49"/>
    <mergeCell ref="H49:I49"/>
    <mergeCell ref="H43:I43"/>
    <mergeCell ref="B47:E47"/>
    <mergeCell ref="H47:I47"/>
    <mergeCell ref="H44:I44"/>
  </mergeCells>
  <printOptions horizontalCentered="1"/>
  <pageMargins left="0.25" right="0" top="0.61388888888888904" bottom="0.75" header="0" footer="0"/>
  <pageSetup paperSize="9" scale="2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5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4"/>
  <sheetViews>
    <sheetView view="pageBreakPreview" topLeftCell="A7" zoomScale="40" zoomScaleNormal="40" zoomScaleSheetLayoutView="40" zoomScalePageLayoutView="13" workbookViewId="0">
      <selection activeCell="B13" sqref="B13:D13"/>
    </sheetView>
  </sheetViews>
  <sheetFormatPr defaultColWidth="9.1796875" defaultRowHeight="24"/>
  <cols>
    <col min="1" max="1" width="56.453125" style="121" customWidth="1"/>
    <col min="2" max="2" width="215.7265625" style="122" customWidth="1"/>
    <col min="3" max="3" width="94" style="122" hidden="1" customWidth="1"/>
    <col min="4" max="4" width="66.453125" style="122" hidden="1" customWidth="1"/>
    <col min="5" max="5" width="9.1796875" style="122" customWidth="1"/>
    <col min="6" max="16384" width="9.1796875" style="122"/>
  </cols>
  <sheetData>
    <row r="1" spans="1:9" s="112" customFormat="1" ht="64.150000000000006" customHeight="1">
      <c r="A1" s="110"/>
      <c r="B1" s="111"/>
      <c r="C1" s="111"/>
      <c r="D1" s="111"/>
    </row>
    <row r="2" spans="1:9" s="112" customFormat="1" ht="49.15" customHeight="1">
      <c r="A2" s="111" t="str">
        <f>'[19]1. CUTTING '!B6</f>
        <v xml:space="preserve">JOB NUMBER:  </v>
      </c>
      <c r="B2" s="111" t="str">
        <f>'1. CUTTING'!D6</f>
        <v>R12  SS25  S2737</v>
      </c>
      <c r="C2" s="111"/>
      <c r="D2" s="111"/>
    </row>
    <row r="3" spans="1:9" s="112" customFormat="1" ht="49.15" customHeight="1">
      <c r="A3" s="113" t="str">
        <f>'[19]1. CUTTING '!B7</f>
        <v xml:space="preserve">STYLE NUMBER: </v>
      </c>
      <c r="B3" s="113" t="str">
        <f>'1. CUTTING'!D7</f>
        <v>R12-SS01</v>
      </c>
      <c r="C3" s="113"/>
      <c r="D3" s="113"/>
    </row>
    <row r="4" spans="1:9" s="112" customFormat="1" ht="49.15" customHeight="1">
      <c r="A4" s="113" t="str">
        <f>'[19]1. CUTTING '!B8</f>
        <v xml:space="preserve">STYLE NAME : </v>
      </c>
      <c r="B4" s="111" t="str">
        <f>'1. CUTTING'!D8</f>
        <v>Ws_COTTON_SLIM_TSHIRT</v>
      </c>
      <c r="C4" s="111"/>
      <c r="D4" s="111"/>
    </row>
    <row r="5" spans="1:9" s="112" customFormat="1" ht="76" customHeight="1">
      <c r="A5" s="114"/>
      <c r="B5" s="194" t="str">
        <f>'1. CUTTING'!A35</f>
        <v>BLACK</v>
      </c>
      <c r="C5" s="194" t="str">
        <f>'1. CUTTING'!D25</f>
        <v>BLACK</v>
      </c>
      <c r="D5" s="194" t="e">
        <f>'1. CUTTING'!#REF!</f>
        <v>#REF!</v>
      </c>
    </row>
    <row r="6" spans="1:9" s="116" customFormat="1" ht="41.5">
      <c r="A6" s="115" t="s">
        <v>106</v>
      </c>
      <c r="B6" s="218" t="str">
        <f t="shared" ref="B6:C6" si="0">B5</f>
        <v>BLACK</v>
      </c>
      <c r="C6" s="218" t="str">
        <f t="shared" si="0"/>
        <v>BLACK</v>
      </c>
      <c r="D6" s="218" t="e">
        <f t="shared" ref="D6" si="1">D5</f>
        <v>#REF!</v>
      </c>
    </row>
    <row r="7" spans="1:9" s="116" customFormat="1" ht="41.5">
      <c r="A7" s="117" t="s">
        <v>107</v>
      </c>
      <c r="B7" s="490" t="str">
        <f>'1. CUTTING'!L11</f>
        <v>RIB 1X1 COTTON_260GSM</v>
      </c>
      <c r="C7" s="491"/>
      <c r="D7" s="491"/>
    </row>
    <row r="8" spans="1:9" s="116" customFormat="1" ht="327" customHeight="1">
      <c r="A8" s="118" t="str">
        <f>'1. CUTTING'!D36</f>
        <v xml:space="preserve">VẢI CHÍNH </v>
      </c>
      <c r="B8" s="361" t="s">
        <v>249</v>
      </c>
      <c r="C8" s="181"/>
      <c r="D8" s="181"/>
      <c r="I8" s="119"/>
    </row>
    <row r="9" spans="1:9" s="116" customFormat="1" ht="96.75" customHeight="1">
      <c r="A9" s="115" t="str">
        <f>'1. CUTTING'!B43</f>
        <v xml:space="preserve">CHỈ 40/2 MAY CHÍNH + VẮT SỔ </v>
      </c>
      <c r="B9" s="232" t="str">
        <f>'1. CUTTING'!F43</f>
        <v>BLACK</v>
      </c>
      <c r="C9" s="232" t="e">
        <f>'1. CUTTING'!#REF!</f>
        <v>#REF!</v>
      </c>
      <c r="D9" s="232" t="e">
        <f>'1. CUTTING'!#REF!</f>
        <v>#REF!</v>
      </c>
    </row>
    <row r="10" spans="1:9" s="116" customFormat="1" ht="53.5">
      <c r="A10" s="118" t="s">
        <v>108</v>
      </c>
      <c r="B10" s="189"/>
      <c r="C10" s="189" t="e">
        <f>'1. CUTTING'!#REF!</f>
        <v>#REF!</v>
      </c>
      <c r="D10" s="189"/>
    </row>
    <row r="11" spans="1:9" s="116" customFormat="1" ht="83">
      <c r="A11" s="115" t="str">
        <f>'1. CUTTING'!B44</f>
        <v>NHÃN ÉP CHÍNH + SIZE</v>
      </c>
      <c r="B11" s="486" t="str">
        <f>'1. CUTTING'!F44</f>
        <v>BLACK</v>
      </c>
      <c r="C11" s="487"/>
      <c r="D11" s="487"/>
    </row>
    <row r="12" spans="1:9" s="116" customFormat="1" ht="341.5" customHeight="1">
      <c r="A12" s="120" t="s">
        <v>250</v>
      </c>
      <c r="B12" s="488"/>
      <c r="C12" s="489"/>
      <c r="D12" s="489"/>
    </row>
    <row r="13" spans="1:9" s="116" customFormat="1" ht="140.25" customHeight="1">
      <c r="A13" s="115" t="str">
        <f>'1. CUTTING'!B45</f>
        <v>NHÃN THÀNH PHẦN 100% COTTON</v>
      </c>
      <c r="B13" s="486" t="s">
        <v>36</v>
      </c>
      <c r="C13" s="487"/>
      <c r="D13" s="487"/>
    </row>
    <row r="14" spans="1:9" s="116" customFormat="1" ht="341.5" customHeight="1">
      <c r="A14" s="120" t="s">
        <v>230</v>
      </c>
      <c r="B14" s="488"/>
      <c r="C14" s="489"/>
      <c r="D14" s="489"/>
    </row>
  </sheetData>
  <mergeCells count="5">
    <mergeCell ref="B13:D13"/>
    <mergeCell ref="B14:D14"/>
    <mergeCell ref="B7:D7"/>
    <mergeCell ref="B11:D11"/>
    <mergeCell ref="B12:D12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6ACA-72DC-4D2C-A877-8568947BF61C}">
  <sheetPr>
    <pageSetUpPr fitToPage="1"/>
  </sheetPr>
  <dimension ref="A1:K32"/>
  <sheetViews>
    <sheetView topLeftCell="B3" workbookViewId="0">
      <selection activeCell="C11" sqref="C11"/>
    </sheetView>
  </sheetViews>
  <sheetFormatPr defaultColWidth="7.54296875" defaultRowHeight="13"/>
  <cols>
    <col min="1" max="1" width="12.1796875" style="362" customWidth="1"/>
    <col min="2" max="2" width="19.26953125" style="362" customWidth="1"/>
    <col min="3" max="4" width="37.81640625" style="362" customWidth="1"/>
    <col min="5" max="5" width="8" style="362" customWidth="1"/>
    <col min="6" max="6" width="7.54296875" style="362"/>
    <col min="7" max="7" width="8" style="362" customWidth="1"/>
    <col min="8" max="8" width="7.54296875" style="362"/>
    <col min="9" max="9" width="12.1796875" style="362" customWidth="1"/>
    <col min="10" max="10" width="7.54296875" style="362"/>
    <col min="11" max="11" width="47.1796875" style="362" customWidth="1"/>
    <col min="12" max="16384" width="7.54296875" style="362"/>
  </cols>
  <sheetData>
    <row r="1" spans="1:11" ht="15.5">
      <c r="A1" s="493" t="s">
        <v>387</v>
      </c>
      <c r="B1" s="493" t="s">
        <v>388</v>
      </c>
      <c r="C1" s="493" t="s">
        <v>389</v>
      </c>
      <c r="D1" s="494"/>
      <c r="E1" s="493" t="s">
        <v>390</v>
      </c>
      <c r="F1" s="493" t="s">
        <v>391</v>
      </c>
      <c r="G1" s="496" t="s">
        <v>398</v>
      </c>
      <c r="H1" s="496"/>
      <c r="I1" s="496"/>
      <c r="J1" s="496"/>
      <c r="K1" s="493" t="s">
        <v>399</v>
      </c>
    </row>
    <row r="2" spans="1:11" ht="31">
      <c r="A2" s="493"/>
      <c r="B2" s="493"/>
      <c r="C2" s="493"/>
      <c r="D2" s="495"/>
      <c r="E2" s="493"/>
      <c r="F2" s="493"/>
      <c r="G2" s="382" t="s">
        <v>400</v>
      </c>
      <c r="H2" s="381" t="s">
        <v>401</v>
      </c>
      <c r="I2" s="381" t="s">
        <v>402</v>
      </c>
      <c r="J2" s="377" t="s">
        <v>403</v>
      </c>
      <c r="K2" s="493"/>
    </row>
    <row r="3" spans="1:11" ht="32.15" customHeight="1">
      <c r="A3" s="367" t="s">
        <v>251</v>
      </c>
      <c r="B3" s="367" t="s">
        <v>252</v>
      </c>
      <c r="C3" s="367" t="s">
        <v>236</v>
      </c>
      <c r="D3" s="364" t="s">
        <v>253</v>
      </c>
      <c r="E3" s="368">
        <v>-1</v>
      </c>
      <c r="F3" s="368">
        <v>1</v>
      </c>
      <c r="G3" s="383">
        <v>60</v>
      </c>
      <c r="H3" s="370">
        <v>59.5</v>
      </c>
      <c r="I3" s="370">
        <v>-0.5</v>
      </c>
      <c r="J3" s="384">
        <v>59.5</v>
      </c>
      <c r="K3" s="367" t="s">
        <v>254</v>
      </c>
    </row>
    <row r="4" spans="1:11" ht="32.5" customHeight="1">
      <c r="A4" s="367" t="s">
        <v>255</v>
      </c>
      <c r="B4" s="367" t="s">
        <v>256</v>
      </c>
      <c r="C4" s="367" t="s">
        <v>257</v>
      </c>
      <c r="D4" s="364" t="s">
        <v>258</v>
      </c>
      <c r="E4" s="368">
        <v>-1</v>
      </c>
      <c r="F4" s="368">
        <v>1</v>
      </c>
      <c r="G4" s="383">
        <v>61</v>
      </c>
      <c r="H4" s="370">
        <v>60.5</v>
      </c>
      <c r="I4" s="370">
        <v>-0.5</v>
      </c>
      <c r="J4" s="384">
        <v>0</v>
      </c>
      <c r="K4" s="367" t="s">
        <v>259</v>
      </c>
    </row>
    <row r="5" spans="1:11" ht="31.5" customHeight="1">
      <c r="A5" s="367" t="s">
        <v>260</v>
      </c>
      <c r="B5" s="367" t="s">
        <v>261</v>
      </c>
      <c r="C5" s="367" t="s">
        <v>262</v>
      </c>
      <c r="D5" s="364" t="s">
        <v>211</v>
      </c>
      <c r="E5" s="368">
        <v>-1</v>
      </c>
      <c r="F5" s="368">
        <v>1</v>
      </c>
      <c r="G5" s="383">
        <v>30</v>
      </c>
      <c r="H5" s="385">
        <v>30</v>
      </c>
      <c r="I5" s="385">
        <v>0</v>
      </c>
      <c r="J5" s="384">
        <v>0</v>
      </c>
      <c r="K5" s="367" t="s">
        <v>259</v>
      </c>
    </row>
    <row r="6" spans="1:11" ht="34" customHeight="1">
      <c r="A6" s="367" t="s">
        <v>263</v>
      </c>
      <c r="B6" s="367" t="s">
        <v>264</v>
      </c>
      <c r="C6" s="367" t="s">
        <v>265</v>
      </c>
      <c r="D6" s="364" t="s">
        <v>225</v>
      </c>
      <c r="E6" s="368">
        <v>-0.5</v>
      </c>
      <c r="F6" s="368">
        <v>0.5</v>
      </c>
      <c r="G6" s="383">
        <v>8</v>
      </c>
      <c r="H6" s="370">
        <v>8</v>
      </c>
      <c r="I6" s="370">
        <v>0</v>
      </c>
      <c r="J6" s="384">
        <v>0</v>
      </c>
      <c r="K6" s="367" t="s">
        <v>259</v>
      </c>
    </row>
    <row r="7" spans="1:11" ht="25.5" customHeight="1">
      <c r="A7" s="367" t="s">
        <v>266</v>
      </c>
      <c r="B7" s="367" t="s">
        <v>267</v>
      </c>
      <c r="C7" s="367" t="s">
        <v>268</v>
      </c>
      <c r="D7" s="364" t="s">
        <v>237</v>
      </c>
      <c r="E7" s="368">
        <v>-1</v>
      </c>
      <c r="F7" s="368">
        <v>1</v>
      </c>
      <c r="G7" s="383">
        <v>28</v>
      </c>
      <c r="H7" s="370">
        <v>28</v>
      </c>
      <c r="I7" s="370">
        <v>0</v>
      </c>
      <c r="J7" s="384">
        <v>28</v>
      </c>
      <c r="K7" s="367" t="s">
        <v>269</v>
      </c>
    </row>
    <row r="8" spans="1:11" ht="25.5" customHeight="1">
      <c r="A8" s="367" t="s">
        <v>270</v>
      </c>
      <c r="B8" s="367" t="s">
        <v>271</v>
      </c>
      <c r="C8" s="367" t="s">
        <v>268</v>
      </c>
      <c r="D8" s="364" t="s">
        <v>226</v>
      </c>
      <c r="E8" s="368">
        <v>-1</v>
      </c>
      <c r="F8" s="368">
        <v>1</v>
      </c>
      <c r="G8" s="383">
        <v>24.5</v>
      </c>
      <c r="H8" s="370">
        <v>26</v>
      </c>
      <c r="I8" s="370">
        <v>1.5</v>
      </c>
      <c r="J8" s="368">
        <v>24.5</v>
      </c>
      <c r="K8" s="367" t="s">
        <v>269</v>
      </c>
    </row>
    <row r="9" spans="1:11" ht="25.5" customHeight="1">
      <c r="A9" s="367" t="s">
        <v>272</v>
      </c>
      <c r="B9" s="367" t="s">
        <v>273</v>
      </c>
      <c r="C9" s="367" t="s">
        <v>274</v>
      </c>
      <c r="D9" s="364" t="s">
        <v>275</v>
      </c>
      <c r="E9" s="368">
        <v>-1</v>
      </c>
      <c r="F9" s="368">
        <v>1</v>
      </c>
      <c r="G9" s="383">
        <v>40</v>
      </c>
      <c r="H9" s="370">
        <v>39</v>
      </c>
      <c r="I9" s="370">
        <v>-1</v>
      </c>
      <c r="J9" s="368">
        <v>40</v>
      </c>
      <c r="K9" s="367" t="s">
        <v>269</v>
      </c>
    </row>
    <row r="10" spans="1:11" ht="25.5" customHeight="1">
      <c r="A10" s="367" t="s">
        <v>276</v>
      </c>
      <c r="B10" s="367" t="s">
        <v>277</v>
      </c>
      <c r="C10" s="367" t="s">
        <v>278</v>
      </c>
      <c r="D10" s="364" t="s">
        <v>227</v>
      </c>
      <c r="E10" s="368">
        <v>0</v>
      </c>
      <c r="F10" s="368">
        <v>0</v>
      </c>
      <c r="G10" s="383">
        <v>37</v>
      </c>
      <c r="H10" s="370">
        <v>37</v>
      </c>
      <c r="I10" s="370">
        <v>0</v>
      </c>
      <c r="J10" s="368">
        <v>37</v>
      </c>
      <c r="K10" s="367"/>
    </row>
    <row r="11" spans="1:11" ht="25.5" customHeight="1">
      <c r="A11" s="367" t="s">
        <v>279</v>
      </c>
      <c r="B11" s="367" t="s">
        <v>280</v>
      </c>
      <c r="C11" s="367" t="s">
        <v>281</v>
      </c>
      <c r="D11" s="364" t="s">
        <v>231</v>
      </c>
      <c r="E11" s="368">
        <v>-1</v>
      </c>
      <c r="F11" s="368">
        <v>1</v>
      </c>
      <c r="G11" s="383">
        <v>37</v>
      </c>
      <c r="H11" s="370">
        <v>37</v>
      </c>
      <c r="I11" s="370">
        <v>0</v>
      </c>
      <c r="J11" s="368">
        <v>37</v>
      </c>
      <c r="K11" s="367"/>
    </row>
    <row r="12" spans="1:11" ht="32.15" customHeight="1">
      <c r="A12" s="367" t="s">
        <v>282</v>
      </c>
      <c r="B12" s="367" t="s">
        <v>283</v>
      </c>
      <c r="C12" s="386" t="s">
        <v>284</v>
      </c>
      <c r="D12" s="365" t="s">
        <v>232</v>
      </c>
      <c r="E12" s="368">
        <v>-1</v>
      </c>
      <c r="F12" s="368">
        <v>1</v>
      </c>
      <c r="G12" s="383">
        <v>44</v>
      </c>
      <c r="H12" s="370">
        <v>43</v>
      </c>
      <c r="I12" s="370">
        <v>-1</v>
      </c>
      <c r="J12" s="368">
        <v>0</v>
      </c>
      <c r="K12" s="367" t="s">
        <v>259</v>
      </c>
    </row>
    <row r="13" spans="1:11" ht="25.5" customHeight="1">
      <c r="A13" s="367" t="s">
        <v>285</v>
      </c>
      <c r="B13" s="367" t="s">
        <v>286</v>
      </c>
      <c r="C13" s="386"/>
      <c r="D13" s="365" t="s">
        <v>287</v>
      </c>
      <c r="E13" s="368">
        <v>-0.3</v>
      </c>
      <c r="F13" s="368">
        <v>0.3</v>
      </c>
      <c r="G13" s="383">
        <v>2</v>
      </c>
      <c r="H13" s="370">
        <v>2</v>
      </c>
      <c r="I13" s="370">
        <v>0</v>
      </c>
      <c r="J13" s="368">
        <v>2</v>
      </c>
      <c r="K13" s="386"/>
    </row>
    <row r="14" spans="1:11" ht="32.15" customHeight="1">
      <c r="A14" s="367" t="s">
        <v>288</v>
      </c>
      <c r="B14" s="367" t="s">
        <v>289</v>
      </c>
      <c r="C14" s="367"/>
      <c r="D14" s="364" t="s">
        <v>290</v>
      </c>
      <c r="E14" s="368">
        <v>0</v>
      </c>
      <c r="F14" s="368">
        <v>0</v>
      </c>
      <c r="G14" s="383">
        <v>1.5</v>
      </c>
      <c r="H14" s="370">
        <v>1.5</v>
      </c>
      <c r="I14" s="370">
        <v>0</v>
      </c>
      <c r="J14" s="368">
        <v>2.5</v>
      </c>
      <c r="K14" s="367" t="s">
        <v>291</v>
      </c>
    </row>
    <row r="15" spans="1:11" ht="32.15" customHeight="1">
      <c r="A15" s="367" t="s">
        <v>292</v>
      </c>
      <c r="B15" s="367" t="s">
        <v>293</v>
      </c>
      <c r="C15" s="367" t="s">
        <v>294</v>
      </c>
      <c r="D15" s="364" t="s">
        <v>228</v>
      </c>
      <c r="E15" s="368">
        <v>-1</v>
      </c>
      <c r="F15" s="368">
        <v>1</v>
      </c>
      <c r="G15" s="383">
        <v>18</v>
      </c>
      <c r="H15" s="370">
        <v>17</v>
      </c>
      <c r="I15" s="370">
        <v>-1</v>
      </c>
      <c r="J15" s="368">
        <v>16</v>
      </c>
      <c r="K15" s="367" t="s">
        <v>295</v>
      </c>
    </row>
    <row r="16" spans="1:11" ht="25.5" customHeight="1">
      <c r="A16" s="367" t="s">
        <v>296</v>
      </c>
      <c r="B16" s="367" t="s">
        <v>297</v>
      </c>
      <c r="C16" s="367" t="s">
        <v>298</v>
      </c>
      <c r="D16" s="364" t="s">
        <v>229</v>
      </c>
      <c r="E16" s="368">
        <v>-0.3</v>
      </c>
      <c r="F16" s="368">
        <v>0.3</v>
      </c>
      <c r="G16" s="383">
        <v>7.5</v>
      </c>
      <c r="H16" s="385">
        <v>7.5</v>
      </c>
      <c r="I16" s="385">
        <v>0</v>
      </c>
      <c r="J16" s="368">
        <v>7.5</v>
      </c>
      <c r="K16" s="367"/>
    </row>
    <row r="17" spans="1:11" ht="25.5" customHeight="1">
      <c r="A17" s="367" t="s">
        <v>299</v>
      </c>
      <c r="B17" s="367" t="s">
        <v>300</v>
      </c>
      <c r="C17" s="367" t="s">
        <v>301</v>
      </c>
      <c r="D17" s="364" t="s">
        <v>233</v>
      </c>
      <c r="E17" s="368">
        <v>-0.3</v>
      </c>
      <c r="F17" s="368">
        <v>0.3</v>
      </c>
      <c r="G17" s="383">
        <v>2.5</v>
      </c>
      <c r="H17" s="385">
        <v>2.5</v>
      </c>
      <c r="I17" s="385">
        <v>0</v>
      </c>
      <c r="J17" s="368">
        <v>2.5</v>
      </c>
      <c r="K17" s="367"/>
    </row>
    <row r="18" spans="1:11" ht="25.5" customHeight="1">
      <c r="A18" s="367" t="s">
        <v>302</v>
      </c>
      <c r="B18" s="367" t="s">
        <v>303</v>
      </c>
      <c r="C18" s="367" t="s">
        <v>304</v>
      </c>
      <c r="D18" s="364" t="s">
        <v>305</v>
      </c>
      <c r="E18" s="368">
        <v>-0.5</v>
      </c>
      <c r="F18" s="368">
        <v>0.5</v>
      </c>
      <c r="G18" s="383">
        <v>17</v>
      </c>
      <c r="H18" s="370">
        <v>17</v>
      </c>
      <c r="I18" s="370">
        <v>0</v>
      </c>
      <c r="J18" s="384">
        <v>17</v>
      </c>
      <c r="K18" s="367" t="s">
        <v>306</v>
      </c>
    </row>
    <row r="19" spans="1:11" ht="62.15" customHeight="1">
      <c r="A19" s="367" t="s">
        <v>307</v>
      </c>
      <c r="B19" s="367" t="s">
        <v>308</v>
      </c>
      <c r="C19" s="367" t="s">
        <v>309</v>
      </c>
      <c r="D19" s="364" t="s">
        <v>310</v>
      </c>
      <c r="E19" s="368">
        <v>-1</v>
      </c>
      <c r="F19" s="368">
        <v>1</v>
      </c>
      <c r="G19" s="383">
        <v>17</v>
      </c>
      <c r="H19" s="370">
        <v>16</v>
      </c>
      <c r="I19" s="370">
        <v>-1</v>
      </c>
      <c r="J19" s="368">
        <v>0</v>
      </c>
      <c r="K19" s="367" t="s">
        <v>311</v>
      </c>
    </row>
    <row r="20" spans="1:11" ht="32.15" customHeight="1">
      <c r="A20" s="367" t="s">
        <v>312</v>
      </c>
      <c r="B20" s="367" t="s">
        <v>313</v>
      </c>
      <c r="C20" s="387" t="s">
        <v>314</v>
      </c>
      <c r="D20" s="364" t="s">
        <v>315</v>
      </c>
      <c r="E20" s="368">
        <v>-0.5</v>
      </c>
      <c r="F20" s="368">
        <v>0.5</v>
      </c>
      <c r="G20" s="383">
        <v>13.5</v>
      </c>
      <c r="H20" s="370">
        <v>13.5</v>
      </c>
      <c r="I20" s="370">
        <v>0</v>
      </c>
      <c r="J20" s="368">
        <v>0</v>
      </c>
      <c r="K20" s="367" t="s">
        <v>316</v>
      </c>
    </row>
    <row r="21" spans="1:11" ht="30.65" customHeight="1">
      <c r="A21" s="367" t="s">
        <v>317</v>
      </c>
      <c r="B21" s="367" t="s">
        <v>318</v>
      </c>
      <c r="C21" s="367" t="s">
        <v>319</v>
      </c>
      <c r="D21" s="364" t="s">
        <v>320</v>
      </c>
      <c r="E21" s="368">
        <v>-1</v>
      </c>
      <c r="F21" s="368">
        <v>1</v>
      </c>
      <c r="G21" s="383">
        <v>16.5</v>
      </c>
      <c r="H21" s="370">
        <v>16</v>
      </c>
      <c r="I21" s="370">
        <v>-0.5</v>
      </c>
      <c r="J21" s="368">
        <v>16</v>
      </c>
      <c r="K21" s="367" t="s">
        <v>321</v>
      </c>
    </row>
    <row r="22" spans="1:11" ht="31.5" customHeight="1">
      <c r="A22" s="367" t="s">
        <v>322</v>
      </c>
      <c r="B22" s="367" t="s">
        <v>323</v>
      </c>
      <c r="C22" s="367" t="s">
        <v>324</v>
      </c>
      <c r="D22" s="364" t="s">
        <v>325</v>
      </c>
      <c r="E22" s="368">
        <v>-0.3</v>
      </c>
      <c r="F22" s="368">
        <v>0.3</v>
      </c>
      <c r="G22" s="383">
        <v>4</v>
      </c>
      <c r="H22" s="385"/>
      <c r="I22" s="385"/>
      <c r="J22" s="368">
        <v>4</v>
      </c>
      <c r="K22" s="367" t="s">
        <v>326</v>
      </c>
    </row>
    <row r="23" spans="1:11" ht="15.5">
      <c r="A23" s="497" t="s">
        <v>327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</row>
    <row r="24" spans="1:11" ht="15.5">
      <c r="A24" s="499" t="s">
        <v>404</v>
      </c>
      <c r="B24" s="499"/>
      <c r="C24" s="499"/>
      <c r="D24" s="499"/>
      <c r="E24" s="499"/>
      <c r="F24" s="499"/>
      <c r="G24" s="499"/>
      <c r="H24" s="499"/>
      <c r="I24" s="499"/>
      <c r="J24" s="499"/>
      <c r="K24" s="499"/>
    </row>
    <row r="25" spans="1:11">
      <c r="A25" s="500"/>
      <c r="B25" s="500"/>
      <c r="C25" s="500"/>
      <c r="D25" s="500"/>
      <c r="E25" s="500"/>
      <c r="F25" s="500"/>
      <c r="G25" s="500"/>
      <c r="H25" s="500"/>
      <c r="I25" s="500"/>
      <c r="J25" s="500"/>
      <c r="K25" s="500"/>
    </row>
    <row r="26" spans="1:11">
      <c r="A26" s="492"/>
      <c r="B26" s="492"/>
      <c r="C26" s="492"/>
      <c r="D26" s="492"/>
      <c r="E26" s="492"/>
      <c r="F26" s="492"/>
      <c r="G26" s="492"/>
      <c r="H26" s="492"/>
      <c r="I26" s="492"/>
      <c r="J26" s="492"/>
      <c r="K26" s="492"/>
    </row>
    <row r="27" spans="1:11">
      <c r="A27" s="492"/>
      <c r="B27" s="492"/>
      <c r="C27" s="492"/>
      <c r="D27" s="492"/>
      <c r="E27" s="492"/>
      <c r="F27" s="492"/>
      <c r="G27" s="492"/>
      <c r="H27" s="492"/>
      <c r="I27" s="492"/>
      <c r="J27" s="492"/>
      <c r="K27" s="492"/>
    </row>
    <row r="28" spans="1:11">
      <c r="A28" s="492"/>
      <c r="B28" s="492"/>
      <c r="C28" s="492"/>
      <c r="D28" s="492"/>
      <c r="E28" s="492"/>
      <c r="F28" s="492"/>
      <c r="G28" s="492"/>
      <c r="H28" s="492"/>
      <c r="I28" s="492"/>
      <c r="J28" s="492"/>
      <c r="K28" s="492"/>
    </row>
    <row r="29" spans="1:11">
      <c r="A29" s="492"/>
      <c r="B29" s="492"/>
      <c r="C29" s="492"/>
      <c r="D29" s="492"/>
      <c r="E29" s="492"/>
      <c r="F29" s="492"/>
      <c r="G29" s="492"/>
      <c r="H29" s="492"/>
      <c r="I29" s="492"/>
      <c r="J29" s="492"/>
      <c r="K29" s="492"/>
    </row>
    <row r="30" spans="1:11">
      <c r="A30" s="492"/>
      <c r="B30" s="492"/>
      <c r="C30" s="492"/>
      <c r="D30" s="492"/>
      <c r="E30" s="492"/>
      <c r="F30" s="492"/>
      <c r="G30" s="492"/>
      <c r="H30" s="492"/>
      <c r="I30" s="492"/>
      <c r="J30" s="492"/>
      <c r="K30" s="492"/>
    </row>
    <row r="31" spans="1:11">
      <c r="A31" s="492"/>
      <c r="B31" s="492"/>
      <c r="C31" s="492"/>
      <c r="D31" s="492"/>
      <c r="E31" s="492"/>
      <c r="F31" s="492"/>
      <c r="G31" s="492"/>
      <c r="H31" s="492"/>
      <c r="I31" s="492"/>
      <c r="J31" s="492"/>
      <c r="K31" s="492"/>
    </row>
    <row r="32" spans="1:11">
      <c r="A32" s="492"/>
      <c r="B32" s="492"/>
      <c r="C32" s="492"/>
      <c r="D32" s="492"/>
      <c r="E32" s="492"/>
      <c r="F32" s="492"/>
      <c r="G32" s="492"/>
      <c r="H32" s="492"/>
      <c r="I32" s="492"/>
      <c r="J32" s="492"/>
      <c r="K32" s="492"/>
    </row>
  </sheetData>
  <mergeCells count="17">
    <mergeCell ref="A26:K26"/>
    <mergeCell ref="A1:A2"/>
    <mergeCell ref="B1:B2"/>
    <mergeCell ref="C1:C2"/>
    <mergeCell ref="D1:D2"/>
    <mergeCell ref="E1:E2"/>
    <mergeCell ref="F1:F2"/>
    <mergeCell ref="G1:J1"/>
    <mergeCell ref="K1:K2"/>
    <mergeCell ref="A23:K23"/>
    <mergeCell ref="A24:K24"/>
    <mergeCell ref="A25:K25"/>
    <mergeCell ref="A27:K27"/>
    <mergeCell ref="A28:K29"/>
    <mergeCell ref="A30:K30"/>
    <mergeCell ref="A31:K31"/>
    <mergeCell ref="A32:K32"/>
  </mergeCells>
  <pageMargins left="0.7" right="0.7" top="0.75" bottom="0.75" header="0.3" footer="0.3"/>
  <pageSetup paperSize="9" scale="63" fitToHeight="0" orientation="landscape" verticalDpi="0" r:id="rId1"/>
  <rowBreaks count="1" manualBreakCount="1">
    <brk id="2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40E00-EAB4-427F-B11C-003688669843}">
  <sheetPr>
    <pageSetUpPr fitToPage="1"/>
  </sheetPr>
  <dimension ref="A1:M22"/>
  <sheetViews>
    <sheetView tabSelected="1" topLeftCell="A18" workbookViewId="0">
      <selection activeCell="D21" sqref="D21"/>
    </sheetView>
  </sheetViews>
  <sheetFormatPr defaultRowHeight="14.5"/>
  <cols>
    <col min="1" max="1" width="8.26953125" bestFit="1" customWidth="1"/>
    <col min="2" max="2" width="28.453125" customWidth="1"/>
    <col min="3" max="3" width="30.26953125" customWidth="1"/>
    <col min="4" max="4" width="33.1796875" customWidth="1"/>
  </cols>
  <sheetData>
    <row r="1" spans="1:13" s="380" customFormat="1" ht="15.5">
      <c r="A1" s="373" t="s">
        <v>387</v>
      </c>
      <c r="B1" s="373" t="s">
        <v>388</v>
      </c>
      <c r="C1" s="373" t="s">
        <v>389</v>
      </c>
      <c r="D1" s="373"/>
      <c r="E1" s="374" t="s">
        <v>390</v>
      </c>
      <c r="F1" s="373" t="s">
        <v>391</v>
      </c>
      <c r="G1" s="375" t="s">
        <v>392</v>
      </c>
      <c r="H1" s="376" t="s">
        <v>393</v>
      </c>
      <c r="I1" s="377" t="s">
        <v>394</v>
      </c>
      <c r="J1" s="376" t="s">
        <v>395</v>
      </c>
      <c r="K1" s="376" t="s">
        <v>396</v>
      </c>
      <c r="L1" s="378" t="s">
        <v>397</v>
      </c>
      <c r="M1" s="379"/>
    </row>
    <row r="2" spans="1:13" ht="34" customHeight="1">
      <c r="A2" s="367" t="s">
        <v>330</v>
      </c>
      <c r="B2" s="367" t="s">
        <v>331</v>
      </c>
      <c r="C2" s="367" t="s">
        <v>332</v>
      </c>
      <c r="D2" s="364" t="s">
        <v>253</v>
      </c>
      <c r="E2" s="368">
        <v>-1</v>
      </c>
      <c r="F2" s="369">
        <v>1</v>
      </c>
      <c r="G2" s="370">
        <v>55.5</v>
      </c>
      <c r="H2" s="368">
        <v>57.5</v>
      </c>
      <c r="I2" s="371">
        <v>59.5</v>
      </c>
      <c r="J2" s="368">
        <v>61.5</v>
      </c>
      <c r="K2" s="368">
        <v>63.5</v>
      </c>
      <c r="L2" s="369">
        <v>65.5</v>
      </c>
      <c r="M2" s="363"/>
    </row>
    <row r="3" spans="1:13" ht="31.5" customHeight="1">
      <c r="A3" s="367" t="s">
        <v>333</v>
      </c>
      <c r="B3" s="367" t="s">
        <v>334</v>
      </c>
      <c r="C3" s="367" t="s">
        <v>335</v>
      </c>
      <c r="D3" s="364" t="s">
        <v>258</v>
      </c>
      <c r="E3" s="368">
        <v>-1</v>
      </c>
      <c r="F3" s="369">
        <v>1</v>
      </c>
      <c r="G3" s="370">
        <v>-4</v>
      </c>
      <c r="H3" s="368">
        <v>-2</v>
      </c>
      <c r="I3" s="371">
        <v>0</v>
      </c>
      <c r="J3" s="368">
        <v>2</v>
      </c>
      <c r="K3" s="368">
        <v>4</v>
      </c>
      <c r="L3" s="369">
        <v>6</v>
      </c>
      <c r="M3" s="363"/>
    </row>
    <row r="4" spans="1:13" ht="25.5" customHeight="1">
      <c r="A4" s="367" t="s">
        <v>336</v>
      </c>
      <c r="B4" s="367" t="s">
        <v>337</v>
      </c>
      <c r="C4" s="367" t="s">
        <v>338</v>
      </c>
      <c r="D4" s="364" t="s">
        <v>211</v>
      </c>
      <c r="E4" s="368">
        <v>-1</v>
      </c>
      <c r="F4" s="369">
        <v>1</v>
      </c>
      <c r="G4" s="370">
        <v>-3</v>
      </c>
      <c r="H4" s="368">
        <v>-1.5</v>
      </c>
      <c r="I4" s="371">
        <v>0</v>
      </c>
      <c r="J4" s="368">
        <v>1.5</v>
      </c>
      <c r="K4" s="368">
        <v>3</v>
      </c>
      <c r="L4" s="369">
        <v>4.5</v>
      </c>
      <c r="M4" s="363"/>
    </row>
    <row r="5" spans="1:13" ht="38.15" customHeight="1">
      <c r="A5" s="367" t="s">
        <v>339</v>
      </c>
      <c r="B5" s="367" t="s">
        <v>340</v>
      </c>
      <c r="C5" s="367" t="s">
        <v>341</v>
      </c>
      <c r="D5" s="364" t="s">
        <v>225</v>
      </c>
      <c r="E5" s="368">
        <v>-0.5</v>
      </c>
      <c r="F5" s="369">
        <v>0.5</v>
      </c>
      <c r="G5" s="370">
        <v>-1</v>
      </c>
      <c r="H5" s="368">
        <v>-0.5</v>
      </c>
      <c r="I5" s="371">
        <v>0</v>
      </c>
      <c r="J5" s="368">
        <v>0.5</v>
      </c>
      <c r="K5" s="368">
        <v>1</v>
      </c>
      <c r="L5" s="369">
        <v>1.5</v>
      </c>
      <c r="M5" s="363"/>
    </row>
    <row r="6" spans="1:13" ht="33" customHeight="1">
      <c r="A6" s="367" t="s">
        <v>342</v>
      </c>
      <c r="B6" s="367" t="s">
        <v>343</v>
      </c>
      <c r="C6" s="367" t="s">
        <v>344</v>
      </c>
      <c r="D6" s="364" t="s">
        <v>237</v>
      </c>
      <c r="E6" s="368">
        <v>-1</v>
      </c>
      <c r="F6" s="369">
        <v>1</v>
      </c>
      <c r="G6" s="370">
        <v>25</v>
      </c>
      <c r="H6" s="368">
        <v>26.5</v>
      </c>
      <c r="I6" s="371">
        <v>28</v>
      </c>
      <c r="J6" s="368">
        <v>29.5</v>
      </c>
      <c r="K6" s="368">
        <v>31</v>
      </c>
      <c r="L6" s="369">
        <v>32.5</v>
      </c>
      <c r="M6" s="363"/>
    </row>
    <row r="7" spans="1:13" ht="31" customHeight="1">
      <c r="A7" s="367" t="s">
        <v>345</v>
      </c>
      <c r="B7" s="367" t="s">
        <v>346</v>
      </c>
      <c r="C7" s="367" t="s">
        <v>344</v>
      </c>
      <c r="D7" s="364" t="s">
        <v>226</v>
      </c>
      <c r="E7" s="368">
        <v>-1</v>
      </c>
      <c r="F7" s="369">
        <v>1</v>
      </c>
      <c r="G7" s="370">
        <v>21.5</v>
      </c>
      <c r="H7" s="368">
        <v>23</v>
      </c>
      <c r="I7" s="371">
        <v>24.5</v>
      </c>
      <c r="J7" s="368">
        <v>26</v>
      </c>
      <c r="K7" s="368">
        <v>27.5</v>
      </c>
      <c r="L7" s="369">
        <v>29</v>
      </c>
      <c r="M7" s="363"/>
    </row>
    <row r="8" spans="1:13" ht="27" customHeight="1">
      <c r="A8" s="367" t="s">
        <v>347</v>
      </c>
      <c r="B8" s="367" t="s">
        <v>348</v>
      </c>
      <c r="C8" s="367" t="s">
        <v>349</v>
      </c>
      <c r="D8" s="364" t="s">
        <v>275</v>
      </c>
      <c r="E8" s="368">
        <v>-1</v>
      </c>
      <c r="F8" s="369">
        <v>1</v>
      </c>
      <c r="G8" s="370">
        <v>35</v>
      </c>
      <c r="H8" s="368">
        <v>37.5</v>
      </c>
      <c r="I8" s="371">
        <v>40</v>
      </c>
      <c r="J8" s="368">
        <v>42.5</v>
      </c>
      <c r="K8" s="368">
        <v>45</v>
      </c>
      <c r="L8" s="369">
        <v>47.5</v>
      </c>
      <c r="M8" s="363"/>
    </row>
    <row r="9" spans="1:13" ht="27" customHeight="1">
      <c r="A9" s="367" t="s">
        <v>350</v>
      </c>
      <c r="B9" s="367" t="s">
        <v>351</v>
      </c>
      <c r="C9" s="367" t="s">
        <v>352</v>
      </c>
      <c r="D9" s="364" t="s">
        <v>227</v>
      </c>
      <c r="E9" s="368">
        <v>0</v>
      </c>
      <c r="F9" s="369">
        <v>0</v>
      </c>
      <c r="G9" s="370">
        <v>37</v>
      </c>
      <c r="H9" s="368">
        <v>37</v>
      </c>
      <c r="I9" s="371">
        <v>37</v>
      </c>
      <c r="J9" s="368">
        <v>37</v>
      </c>
      <c r="K9" s="368">
        <v>37</v>
      </c>
      <c r="L9" s="369">
        <v>37</v>
      </c>
      <c r="M9" s="363"/>
    </row>
    <row r="10" spans="1:13" ht="27" customHeight="1">
      <c r="A10" s="367" t="s">
        <v>353</v>
      </c>
      <c r="B10" s="367" t="s">
        <v>354</v>
      </c>
      <c r="C10" s="367" t="s">
        <v>355</v>
      </c>
      <c r="D10" s="364" t="s">
        <v>231</v>
      </c>
      <c r="E10" s="368">
        <v>-1</v>
      </c>
      <c r="F10" s="369">
        <v>1</v>
      </c>
      <c r="G10" s="370">
        <v>32</v>
      </c>
      <c r="H10" s="368">
        <v>34.5</v>
      </c>
      <c r="I10" s="371">
        <v>37</v>
      </c>
      <c r="J10" s="368">
        <v>39.5</v>
      </c>
      <c r="K10" s="368">
        <v>42</v>
      </c>
      <c r="L10" s="369">
        <v>44.5</v>
      </c>
      <c r="M10" s="363"/>
    </row>
    <row r="11" spans="1:13" ht="27" customHeight="1">
      <c r="A11" s="367" t="s">
        <v>356</v>
      </c>
      <c r="B11" s="367" t="s">
        <v>357</v>
      </c>
      <c r="C11" s="367" t="s">
        <v>358</v>
      </c>
      <c r="D11" s="365" t="s">
        <v>232</v>
      </c>
      <c r="E11" s="368">
        <v>-1</v>
      </c>
      <c r="F11" s="369">
        <v>1</v>
      </c>
      <c r="G11" s="370">
        <v>-5</v>
      </c>
      <c r="H11" s="368">
        <v>-2.5</v>
      </c>
      <c r="I11" s="371">
        <v>0</v>
      </c>
      <c r="J11" s="368">
        <v>2.5</v>
      </c>
      <c r="K11" s="368">
        <v>5</v>
      </c>
      <c r="L11" s="369">
        <v>7.5</v>
      </c>
      <c r="M11" s="363"/>
    </row>
    <row r="12" spans="1:13" ht="27" customHeight="1">
      <c r="A12" s="367" t="s">
        <v>359</v>
      </c>
      <c r="B12" s="367" t="s">
        <v>360</v>
      </c>
      <c r="C12" s="366"/>
      <c r="D12" s="365" t="s">
        <v>287</v>
      </c>
      <c r="E12" s="368">
        <v>-0.3</v>
      </c>
      <c r="F12" s="369">
        <v>0.3</v>
      </c>
      <c r="G12" s="370">
        <v>2</v>
      </c>
      <c r="H12" s="368">
        <v>2</v>
      </c>
      <c r="I12" s="371">
        <v>2</v>
      </c>
      <c r="J12" s="368">
        <v>2</v>
      </c>
      <c r="K12" s="368">
        <v>2</v>
      </c>
      <c r="L12" s="369">
        <v>2</v>
      </c>
      <c r="M12" s="363"/>
    </row>
    <row r="13" spans="1:13" ht="27" customHeight="1">
      <c r="A13" s="367" t="s">
        <v>361</v>
      </c>
      <c r="B13" s="367" t="s">
        <v>362</v>
      </c>
      <c r="C13" s="366"/>
      <c r="D13" s="364" t="s">
        <v>290</v>
      </c>
      <c r="E13" s="368">
        <v>0</v>
      </c>
      <c r="F13" s="369">
        <v>0</v>
      </c>
      <c r="G13" s="372"/>
      <c r="H13" s="372"/>
      <c r="I13" s="371">
        <v>2.5</v>
      </c>
      <c r="J13" s="372"/>
      <c r="K13" s="372"/>
      <c r="L13" s="372"/>
      <c r="M13" s="363"/>
    </row>
    <row r="14" spans="1:13" ht="27" customHeight="1">
      <c r="A14" s="367" t="s">
        <v>363</v>
      </c>
      <c r="B14" s="367" t="s">
        <v>364</v>
      </c>
      <c r="C14" s="367" t="s">
        <v>365</v>
      </c>
      <c r="D14" s="364" t="s">
        <v>228</v>
      </c>
      <c r="E14" s="368">
        <v>-1</v>
      </c>
      <c r="F14" s="369">
        <v>1</v>
      </c>
      <c r="G14" s="370">
        <v>15</v>
      </c>
      <c r="H14" s="368">
        <v>15.5</v>
      </c>
      <c r="I14" s="371">
        <v>16</v>
      </c>
      <c r="J14" s="368">
        <v>16.5</v>
      </c>
      <c r="K14" s="368">
        <v>17</v>
      </c>
      <c r="L14" s="369">
        <v>17.5</v>
      </c>
      <c r="M14" s="363"/>
    </row>
    <row r="15" spans="1:13" ht="27" customHeight="1">
      <c r="A15" s="367" t="s">
        <v>366</v>
      </c>
      <c r="B15" s="367" t="s">
        <v>367</v>
      </c>
      <c r="C15" s="367" t="s">
        <v>368</v>
      </c>
      <c r="D15" s="364" t="s">
        <v>229</v>
      </c>
      <c r="E15" s="368">
        <v>-0.3</v>
      </c>
      <c r="F15" s="369">
        <v>0.3</v>
      </c>
      <c r="G15" s="370">
        <v>6.5</v>
      </c>
      <c r="H15" s="368">
        <v>7</v>
      </c>
      <c r="I15" s="371">
        <v>7.5</v>
      </c>
      <c r="J15" s="368">
        <v>8</v>
      </c>
      <c r="K15" s="368">
        <v>8.5</v>
      </c>
      <c r="L15" s="369">
        <v>9</v>
      </c>
      <c r="M15" s="363"/>
    </row>
    <row r="16" spans="1:13" ht="15.5">
      <c r="A16" s="367" t="s">
        <v>369</v>
      </c>
      <c r="B16" s="367" t="s">
        <v>370</v>
      </c>
      <c r="C16" s="367" t="s">
        <v>371</v>
      </c>
      <c r="D16" s="364" t="s">
        <v>233</v>
      </c>
      <c r="E16" s="368">
        <v>-0.3</v>
      </c>
      <c r="F16" s="369">
        <v>0.3</v>
      </c>
      <c r="G16" s="370">
        <v>2.5</v>
      </c>
      <c r="H16" s="368">
        <v>2.5</v>
      </c>
      <c r="I16" s="371">
        <v>2.5</v>
      </c>
      <c r="J16" s="368">
        <v>2.5</v>
      </c>
      <c r="K16" s="368">
        <v>2.5</v>
      </c>
      <c r="L16" s="369">
        <v>2.5</v>
      </c>
      <c r="M16" s="363"/>
    </row>
    <row r="17" spans="1:13" ht="27" customHeight="1">
      <c r="A17" s="367" t="s">
        <v>372</v>
      </c>
      <c r="B17" s="367" t="s">
        <v>373</v>
      </c>
      <c r="C17" s="367" t="s">
        <v>374</v>
      </c>
      <c r="D17" s="364" t="s">
        <v>305</v>
      </c>
      <c r="E17" s="368">
        <v>-0.5</v>
      </c>
      <c r="F17" s="369">
        <v>0.5</v>
      </c>
      <c r="G17" s="370">
        <v>15</v>
      </c>
      <c r="H17" s="368">
        <v>16</v>
      </c>
      <c r="I17" s="371">
        <v>17</v>
      </c>
      <c r="J17" s="368">
        <v>18</v>
      </c>
      <c r="K17" s="368">
        <v>19</v>
      </c>
      <c r="L17" s="369">
        <v>20</v>
      </c>
      <c r="M17" s="363"/>
    </row>
    <row r="18" spans="1:13" ht="27" customHeight="1">
      <c r="A18" s="367" t="s">
        <v>375</v>
      </c>
      <c r="B18" s="367" t="s">
        <v>376</v>
      </c>
      <c r="C18" s="367" t="s">
        <v>377</v>
      </c>
      <c r="D18" s="364" t="s">
        <v>310</v>
      </c>
      <c r="E18" s="368">
        <v>-1</v>
      </c>
      <c r="F18" s="369">
        <v>1</v>
      </c>
      <c r="G18" s="370">
        <v>-2</v>
      </c>
      <c r="H18" s="368">
        <v>-1</v>
      </c>
      <c r="I18" s="371">
        <v>0</v>
      </c>
      <c r="J18" s="368">
        <v>1</v>
      </c>
      <c r="K18" s="368">
        <v>2</v>
      </c>
      <c r="L18" s="369">
        <v>3</v>
      </c>
      <c r="M18" s="363"/>
    </row>
    <row r="19" spans="1:13" ht="42.65" customHeight="1">
      <c r="A19" s="367" t="s">
        <v>378</v>
      </c>
      <c r="B19" s="367" t="s">
        <v>379</v>
      </c>
      <c r="C19" s="367" t="s">
        <v>380</v>
      </c>
      <c r="D19" s="364" t="s">
        <v>315</v>
      </c>
      <c r="E19" s="368">
        <v>-0.5</v>
      </c>
      <c r="F19" s="369">
        <v>0.5</v>
      </c>
      <c r="G19" s="370">
        <v>-1</v>
      </c>
      <c r="H19" s="368">
        <v>-0.5</v>
      </c>
      <c r="I19" s="371">
        <v>0</v>
      </c>
      <c r="J19" s="368">
        <v>0.5</v>
      </c>
      <c r="K19" s="368">
        <v>1</v>
      </c>
      <c r="L19" s="369">
        <v>1.5</v>
      </c>
      <c r="M19" s="363"/>
    </row>
    <row r="20" spans="1:13" ht="37" customHeight="1">
      <c r="A20" s="367" t="s">
        <v>381</v>
      </c>
      <c r="B20" s="367" t="s">
        <v>382</v>
      </c>
      <c r="C20" s="367" t="s">
        <v>383</v>
      </c>
      <c r="D20" s="364" t="s">
        <v>320</v>
      </c>
      <c r="E20" s="368">
        <v>-1</v>
      </c>
      <c r="F20" s="369">
        <v>1</v>
      </c>
      <c r="G20" s="370">
        <v>14</v>
      </c>
      <c r="H20" s="368">
        <v>15</v>
      </c>
      <c r="I20" s="371">
        <v>16</v>
      </c>
      <c r="J20" s="368">
        <v>17</v>
      </c>
      <c r="K20" s="368">
        <v>18</v>
      </c>
      <c r="L20" s="369">
        <v>19</v>
      </c>
      <c r="M20" s="363"/>
    </row>
    <row r="21" spans="1:13" ht="30.65" customHeight="1">
      <c r="A21" s="367" t="s">
        <v>384</v>
      </c>
      <c r="B21" s="367" t="s">
        <v>385</v>
      </c>
      <c r="C21" s="367" t="s">
        <v>386</v>
      </c>
      <c r="D21" s="364" t="s">
        <v>325</v>
      </c>
      <c r="E21" s="368">
        <v>-0.3</v>
      </c>
      <c r="F21" s="369">
        <v>0.3</v>
      </c>
      <c r="G21" s="370">
        <v>3</v>
      </c>
      <c r="H21" s="368">
        <v>3.5</v>
      </c>
      <c r="I21" s="371">
        <v>4</v>
      </c>
      <c r="J21" s="368">
        <v>4.5</v>
      </c>
      <c r="K21" s="368">
        <v>5</v>
      </c>
      <c r="L21" s="369">
        <v>5.5</v>
      </c>
      <c r="M21" s="363"/>
    </row>
    <row r="22" spans="1:13" ht="17.149999999999999" customHeight="1">
      <c r="A22" s="501" t="s">
        <v>328</v>
      </c>
      <c r="B22" s="501"/>
      <c r="C22" s="501"/>
      <c r="D22" s="501"/>
      <c r="E22" s="501"/>
      <c r="F22" s="501"/>
      <c r="G22" s="501"/>
      <c r="H22" s="501"/>
      <c r="I22" s="501"/>
      <c r="J22" s="501"/>
      <c r="K22" s="501"/>
      <c r="L22" s="501"/>
      <c r="M22" s="363"/>
    </row>
  </sheetData>
  <mergeCells count="1">
    <mergeCell ref="A22:L22"/>
  </mergeCells>
  <pageMargins left="0.7" right="0.7" top="0.75" bottom="0.75" header="0.3" footer="0.3"/>
  <pageSetup paperSize="9" scale="7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796875" defaultRowHeight="16.5"/>
  <cols>
    <col min="1" max="1" width="8.453125" style="76" customWidth="1"/>
    <col min="2" max="2" width="24.54296875" style="76" customWidth="1"/>
    <col min="3" max="3" width="26" style="76" customWidth="1"/>
    <col min="4" max="4" width="22.54296875" style="76" customWidth="1"/>
    <col min="5" max="5" width="26.1796875" style="76" customWidth="1"/>
    <col min="6" max="6" width="18" style="76" customWidth="1"/>
    <col min="7" max="7" width="17.81640625" style="77" customWidth="1"/>
    <col min="8" max="8" width="16" style="76" customWidth="1"/>
    <col min="9" max="9" width="18.54296875" style="76" customWidth="1"/>
    <col min="10" max="10" width="16" style="76" customWidth="1"/>
    <col min="11" max="11" width="19" style="76" customWidth="1"/>
    <col min="12" max="12" width="18.81640625" style="76" customWidth="1"/>
    <col min="13" max="13" width="14.1796875" style="76" customWidth="1"/>
    <col min="14" max="15" width="13.453125" style="76" customWidth="1"/>
    <col min="16" max="16" width="20.81640625" style="76" customWidth="1"/>
    <col min="17" max="17" width="15" style="76" bestFit="1" customWidth="1"/>
    <col min="18" max="21" width="11.1796875" style="76" bestFit="1" customWidth="1"/>
    <col min="22" max="22" width="9.1796875" style="76" bestFit="1" customWidth="1"/>
    <col min="23" max="23" width="16.453125" style="76" bestFit="1" customWidth="1"/>
    <col min="24" max="16384" width="9.17968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452" t="s">
        <v>0</v>
      </c>
      <c r="N1" s="452" t="s">
        <v>0</v>
      </c>
      <c r="O1" s="539" t="s">
        <v>1</v>
      </c>
      <c r="P1" s="539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452" t="s">
        <v>2</v>
      </c>
      <c r="N2" s="452" t="s">
        <v>2</v>
      </c>
      <c r="O2" s="540" t="s">
        <v>3</v>
      </c>
      <c r="P2" s="540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452" t="s">
        <v>4</v>
      </c>
      <c r="N3" s="452" t="s">
        <v>4</v>
      </c>
      <c r="O3" s="541" t="s">
        <v>5</v>
      </c>
      <c r="P3" s="539"/>
    </row>
    <row r="4" spans="1:16" s="5" customFormat="1" ht="39.65" customHeight="1" thickBot="1">
      <c r="B4" s="6" t="s">
        <v>117</v>
      </c>
      <c r="G4" s="7"/>
    </row>
    <row r="5" spans="1:16" s="5" customFormat="1" ht="38.15" customHeight="1">
      <c r="B5" s="8" t="s">
        <v>7</v>
      </c>
      <c r="C5" s="8"/>
      <c r="D5" s="6"/>
      <c r="F5" s="9"/>
      <c r="G5" s="529" t="s">
        <v>118</v>
      </c>
      <c r="H5" s="530"/>
      <c r="I5" s="530"/>
      <c r="J5" s="530"/>
      <c r="K5" s="530"/>
      <c r="L5" s="531"/>
    </row>
    <row r="6" spans="1:16" s="10" customFormat="1" ht="38.15" customHeight="1">
      <c r="B6" s="11" t="s">
        <v>8</v>
      </c>
      <c r="C6" s="11"/>
      <c r="D6" s="12" t="s">
        <v>119</v>
      </c>
      <c r="E6" s="145"/>
      <c r="F6" s="11"/>
      <c r="G6" s="532"/>
      <c r="H6" s="533"/>
      <c r="I6" s="533"/>
      <c r="J6" s="533"/>
      <c r="K6" s="533"/>
      <c r="L6" s="534"/>
      <c r="M6" s="13"/>
      <c r="N6" s="13"/>
      <c r="O6" s="13"/>
      <c r="P6" s="13"/>
    </row>
    <row r="7" spans="1:16" s="10" customFormat="1" ht="38.15" customHeight="1">
      <c r="B7" s="11" t="s">
        <v>9</v>
      </c>
      <c r="C7" s="11"/>
      <c r="D7" s="12" t="s">
        <v>120</v>
      </c>
      <c r="E7" s="12"/>
      <c r="F7" s="11"/>
      <c r="G7" s="532"/>
      <c r="H7" s="533"/>
      <c r="I7" s="533"/>
      <c r="J7" s="533"/>
      <c r="K7" s="533"/>
      <c r="L7" s="534"/>
      <c r="M7" s="13"/>
      <c r="N7" s="13"/>
      <c r="O7" s="13"/>
      <c r="P7" s="13"/>
    </row>
    <row r="8" spans="1:16" s="10" customFormat="1" ht="38.15" customHeight="1" thickBot="1">
      <c r="B8" s="11" t="s">
        <v>10</v>
      </c>
      <c r="C8" s="11"/>
      <c r="D8" s="180" t="s">
        <v>121</v>
      </c>
      <c r="E8" s="153"/>
      <c r="F8" s="153"/>
      <c r="G8" s="535"/>
      <c r="H8" s="536"/>
      <c r="I8" s="536"/>
      <c r="J8" s="536"/>
      <c r="K8" s="536"/>
      <c r="L8" s="537"/>
      <c r="M8" s="13"/>
      <c r="N8" s="13"/>
      <c r="O8" s="13"/>
      <c r="P8" s="13"/>
    </row>
    <row r="9" spans="1:16" s="14" customFormat="1" ht="39">
      <c r="B9" s="15" t="s">
        <v>11</v>
      </c>
      <c r="C9" s="15"/>
      <c r="D9" s="166" t="s">
        <v>122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5">
      <c r="B10" s="19" t="s">
        <v>12</v>
      </c>
      <c r="C10" s="19"/>
      <c r="D10" s="20" t="s">
        <v>123</v>
      </c>
      <c r="E10" s="20"/>
      <c r="F10" s="20"/>
      <c r="G10" s="21"/>
      <c r="H10" s="20"/>
      <c r="I10" s="22"/>
      <c r="J10" s="22" t="s">
        <v>13</v>
      </c>
      <c r="K10" s="22"/>
      <c r="L10" s="22" t="s">
        <v>124</v>
      </c>
      <c r="M10" s="23"/>
      <c r="N10" s="23"/>
      <c r="O10" s="23"/>
      <c r="P10" s="23"/>
    </row>
    <row r="11" spans="1:16" s="14" customFormat="1" ht="60.65" customHeight="1">
      <c r="B11" s="22" t="s">
        <v>14</v>
      </c>
      <c r="C11" s="22"/>
      <c r="D11" s="154"/>
      <c r="E11" s="155"/>
      <c r="F11" s="155"/>
      <c r="G11" s="24"/>
      <c r="H11" s="25"/>
      <c r="I11" s="22"/>
      <c r="J11" s="22" t="s">
        <v>15</v>
      </c>
      <c r="K11" s="22"/>
      <c r="L11" s="538" t="s">
        <v>125</v>
      </c>
      <c r="M11" s="538"/>
      <c r="N11" s="538"/>
      <c r="O11" s="538"/>
      <c r="P11" s="538"/>
    </row>
    <row r="12" spans="1:16" s="14" customFormat="1" ht="32.5">
      <c r="B12" s="22" t="s">
        <v>16</v>
      </c>
      <c r="C12" s="22"/>
      <c r="D12" s="26"/>
      <c r="E12" s="22"/>
      <c r="F12" s="22"/>
      <c r="G12" s="27"/>
      <c r="H12" s="28"/>
      <c r="I12" s="22"/>
      <c r="J12" s="203" t="s">
        <v>17</v>
      </c>
      <c r="L12" s="22" t="s">
        <v>126</v>
      </c>
      <c r="M12" s="22"/>
      <c r="N12" s="28"/>
      <c r="O12" s="28"/>
      <c r="P12" s="23"/>
    </row>
    <row r="13" spans="1:16" s="14" customFormat="1" ht="32.5">
      <c r="B13" s="526"/>
      <c r="C13" s="526"/>
      <c r="D13" s="526"/>
      <c r="E13" s="526"/>
      <c r="F13" s="526"/>
      <c r="G13" s="27"/>
      <c r="H13" s="28"/>
      <c r="I13" s="22"/>
      <c r="J13" s="22" t="s">
        <v>19</v>
      </c>
      <c r="K13" s="22"/>
      <c r="L13" s="22" t="s">
        <v>127</v>
      </c>
      <c r="M13" s="28"/>
      <c r="N13" s="23"/>
      <c r="O13" s="23"/>
      <c r="P13" s="28"/>
    </row>
    <row r="14" spans="1:16" s="14" customFormat="1" ht="32.5">
      <c r="B14" s="22" t="s">
        <v>21</v>
      </c>
      <c r="C14" s="22"/>
      <c r="D14" s="22" t="s">
        <v>22</v>
      </c>
      <c r="E14" s="22"/>
      <c r="F14" s="22"/>
      <c r="G14" s="29"/>
      <c r="H14" s="22"/>
      <c r="I14" s="22"/>
      <c r="J14" s="22" t="s">
        <v>23</v>
      </c>
      <c r="K14" s="22"/>
      <c r="L14" s="23" t="s">
        <v>128</v>
      </c>
      <c r="M14" s="23"/>
      <c r="N14" s="23"/>
      <c r="O14" s="23"/>
      <c r="P14" s="23"/>
    </row>
    <row r="15" spans="1:16" s="14" customFormat="1" ht="21" customHeight="1">
      <c r="B15" s="30" t="s">
        <v>24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7" t="s">
        <v>25</v>
      </c>
      <c r="D17" s="137" t="s">
        <v>26</v>
      </c>
      <c r="E17" s="35" t="s">
        <v>27</v>
      </c>
      <c r="F17" s="35"/>
      <c r="G17" s="35" t="s">
        <v>111</v>
      </c>
      <c r="H17" s="35" t="s">
        <v>28</v>
      </c>
      <c r="I17" s="35" t="s">
        <v>29</v>
      </c>
      <c r="J17" s="35" t="s">
        <v>30</v>
      </c>
      <c r="K17" s="35" t="s">
        <v>31</v>
      </c>
      <c r="L17" s="35" t="s">
        <v>32</v>
      </c>
      <c r="M17" s="35"/>
      <c r="N17" s="35"/>
      <c r="O17" s="35"/>
      <c r="P17" s="139" t="s">
        <v>34</v>
      </c>
    </row>
    <row r="18" spans="2:22" s="5" customFormat="1" ht="35.5" customHeight="1">
      <c r="B18" s="138" t="s">
        <v>35</v>
      </c>
      <c r="C18" s="36"/>
      <c r="D18" s="37" t="s">
        <v>129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9">
        <v>13</v>
      </c>
      <c r="R18" s="209">
        <v>77</v>
      </c>
      <c r="S18" s="209">
        <v>95</v>
      </c>
      <c r="T18" s="209">
        <v>68</v>
      </c>
      <c r="U18" s="209">
        <v>41</v>
      </c>
      <c r="V18" s="209">
        <v>6</v>
      </c>
    </row>
    <row r="19" spans="2:22" s="5" customFormat="1" ht="35.5" customHeight="1">
      <c r="B19" s="138" t="s">
        <v>37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1" t="s">
        <v>38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7" t="s">
        <v>25</v>
      </c>
      <c r="D22" s="137" t="s">
        <v>26</v>
      </c>
      <c r="E22" s="35" t="s">
        <v>27</v>
      </c>
      <c r="F22" s="35"/>
      <c r="G22" s="35" t="s">
        <v>111</v>
      </c>
      <c r="H22" s="35" t="s">
        <v>28</v>
      </c>
      <c r="I22" s="35" t="s">
        <v>29</v>
      </c>
      <c r="J22" s="35" t="s">
        <v>30</v>
      </c>
      <c r="K22" s="35" t="s">
        <v>31</v>
      </c>
      <c r="L22" s="35" t="s">
        <v>32</v>
      </c>
      <c r="M22" s="35"/>
      <c r="N22" s="35"/>
      <c r="O22" s="35"/>
      <c r="P22" s="139" t="s">
        <v>34</v>
      </c>
    </row>
    <row r="23" spans="2:22" s="5" customFormat="1" ht="35.5" customHeight="1">
      <c r="B23" s="138" t="s">
        <v>35</v>
      </c>
      <c r="C23" s="36"/>
      <c r="D23" s="37" t="s">
        <v>130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10">
        <v>14</v>
      </c>
      <c r="R23" s="210">
        <v>77</v>
      </c>
      <c r="S23" s="210">
        <v>95</v>
      </c>
      <c r="T23" s="210">
        <v>68</v>
      </c>
      <c r="U23" s="210">
        <v>40</v>
      </c>
      <c r="V23" s="210">
        <v>6</v>
      </c>
    </row>
    <row r="24" spans="2:22" s="5" customFormat="1" ht="35.5" customHeight="1">
      <c r="B24" s="138" t="s">
        <v>37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1" t="s">
        <v>38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7" t="s">
        <v>25</v>
      </c>
      <c r="D27" s="137" t="s">
        <v>26</v>
      </c>
      <c r="E27" s="35" t="s">
        <v>27</v>
      </c>
      <c r="F27" s="35"/>
      <c r="G27" s="35" t="s">
        <v>111</v>
      </c>
      <c r="H27" s="35" t="s">
        <v>28</v>
      </c>
      <c r="I27" s="35" t="s">
        <v>29</v>
      </c>
      <c r="J27" s="35" t="s">
        <v>30</v>
      </c>
      <c r="K27" s="35" t="s">
        <v>31</v>
      </c>
      <c r="L27" s="35" t="s">
        <v>32</v>
      </c>
      <c r="M27" s="35"/>
      <c r="N27" s="35"/>
      <c r="O27" s="35"/>
      <c r="P27" s="139" t="s">
        <v>34</v>
      </c>
    </row>
    <row r="28" spans="2:22" s="5" customFormat="1" ht="35.5" customHeight="1">
      <c r="B28" s="138" t="s">
        <v>35</v>
      </c>
      <c r="C28" s="36"/>
      <c r="D28" s="37" t="s">
        <v>131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9">
        <v>13</v>
      </c>
      <c r="R28" s="209">
        <v>77</v>
      </c>
      <c r="S28" s="209">
        <v>95</v>
      </c>
      <c r="T28" s="209">
        <v>68</v>
      </c>
      <c r="U28" s="209">
        <v>41</v>
      </c>
      <c r="V28" s="209">
        <v>6</v>
      </c>
    </row>
    <row r="29" spans="2:22" s="5" customFormat="1" ht="35.5" customHeight="1">
      <c r="B29" s="138" t="s">
        <v>37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1" t="s">
        <v>38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7" t="s">
        <v>25</v>
      </c>
      <c r="D32" s="137" t="s">
        <v>26</v>
      </c>
      <c r="E32" s="35" t="s">
        <v>27</v>
      </c>
      <c r="F32" s="35"/>
      <c r="G32" s="35" t="s">
        <v>111</v>
      </c>
      <c r="H32" s="35" t="s">
        <v>28</v>
      </c>
      <c r="I32" s="35" t="s">
        <v>29</v>
      </c>
      <c r="J32" s="35" t="s">
        <v>30</v>
      </c>
      <c r="K32" s="35" t="s">
        <v>31</v>
      </c>
      <c r="L32" s="35" t="s">
        <v>32</v>
      </c>
      <c r="M32" s="35"/>
      <c r="N32" s="35"/>
      <c r="O32" s="35"/>
      <c r="P32" s="139" t="s">
        <v>34</v>
      </c>
    </row>
    <row r="33" spans="1:23" s="5" customFormat="1" ht="35.5" customHeight="1">
      <c r="B33" s="138" t="s">
        <v>35</v>
      </c>
      <c r="C33" s="36"/>
      <c r="D33" s="37" t="s">
        <v>132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10">
        <v>14</v>
      </c>
      <c r="R33" s="210">
        <v>77</v>
      </c>
      <c r="S33" s="210">
        <v>95</v>
      </c>
      <c r="T33" s="210">
        <v>68</v>
      </c>
      <c r="U33" s="210">
        <v>40</v>
      </c>
      <c r="V33" s="210">
        <v>6</v>
      </c>
    </row>
    <row r="34" spans="1:23" s="5" customFormat="1" ht="35.5" customHeight="1">
      <c r="B34" s="138" t="s">
        <v>37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1" t="s">
        <v>38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42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43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20.5" thickBot="1">
      <c r="A40" s="527" t="s">
        <v>44</v>
      </c>
      <c r="B40" s="528"/>
      <c r="C40" s="528"/>
      <c r="D40" s="123" t="s">
        <v>45</v>
      </c>
      <c r="E40" s="124" t="s">
        <v>46</v>
      </c>
      <c r="F40" s="123" t="s">
        <v>47</v>
      </c>
      <c r="G40" s="125" t="s">
        <v>48</v>
      </c>
      <c r="H40" s="125" t="s">
        <v>49</v>
      </c>
      <c r="I40" s="125" t="s">
        <v>50</v>
      </c>
      <c r="J40" s="125" t="s">
        <v>51</v>
      </c>
      <c r="K40" s="125" t="s">
        <v>133</v>
      </c>
      <c r="L40" s="125" t="s">
        <v>53</v>
      </c>
      <c r="M40" s="543" t="s">
        <v>54</v>
      </c>
      <c r="N40" s="544"/>
      <c r="O40" s="544"/>
      <c r="P40" s="545"/>
    </row>
    <row r="41" spans="1:23" s="14" customFormat="1" ht="46" customHeight="1">
      <c r="A41" s="448" t="str">
        <f>D18</f>
        <v xml:space="preserve">DARKEST BLACK       </v>
      </c>
      <c r="B41" s="449"/>
      <c r="C41" s="449"/>
      <c r="D41" s="449"/>
      <c r="E41" s="449"/>
      <c r="F41" s="449"/>
      <c r="G41" s="449"/>
      <c r="H41" s="449"/>
      <c r="I41" s="449"/>
      <c r="J41" s="449"/>
      <c r="K41" s="449"/>
      <c r="L41" s="449"/>
      <c r="M41" s="449"/>
      <c r="N41" s="449"/>
      <c r="O41" s="449"/>
      <c r="P41" s="542"/>
    </row>
    <row r="42" spans="1:23" s="14" customFormat="1" ht="106" customHeight="1">
      <c r="A42" s="191">
        <v>1</v>
      </c>
      <c r="B42" s="434" t="str">
        <f>L11</f>
        <v>FRENCH TERRY 100% ORGANIC COTTON 430GSM</v>
      </c>
      <c r="C42" s="434"/>
      <c r="D42" s="146" t="s">
        <v>134</v>
      </c>
      <c r="E42" s="146" t="str">
        <f>A41</f>
        <v xml:space="preserve">DARKEST BLACK       </v>
      </c>
      <c r="F42" s="160" t="s">
        <v>30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90">
        <f t="shared" ref="L42:L43" si="22">ROUNDUP(SUM(I42:K42),0)</f>
        <v>299</v>
      </c>
      <c r="M42" s="445"/>
      <c r="N42" s="446"/>
      <c r="O42" s="446"/>
      <c r="P42" s="446"/>
    </row>
    <row r="43" spans="1:23" s="14" customFormat="1" ht="106" customHeight="1">
      <c r="A43" s="191">
        <v>2</v>
      </c>
      <c r="B43" s="434" t="s">
        <v>135</v>
      </c>
      <c r="C43" s="434"/>
      <c r="D43" s="146" t="s">
        <v>136</v>
      </c>
      <c r="E43" s="146" t="str">
        <f>E42</f>
        <v xml:space="preserve">DARKEST BLACK       </v>
      </c>
      <c r="F43" s="160" t="s">
        <v>30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90">
        <f t="shared" si="22"/>
        <v>7</v>
      </c>
      <c r="M43" s="445"/>
      <c r="N43" s="446"/>
      <c r="O43" s="446"/>
      <c r="P43" s="446"/>
    </row>
    <row r="44" spans="1:23" s="14" customFormat="1" ht="106" customHeight="1">
      <c r="A44" s="191">
        <v>3</v>
      </c>
      <c r="B44" s="434" t="s">
        <v>137</v>
      </c>
      <c r="C44" s="434"/>
      <c r="D44" s="146" t="s">
        <v>138</v>
      </c>
      <c r="E44" s="146" t="str">
        <f>E43</f>
        <v xml:space="preserve">DARKEST BLACK       </v>
      </c>
      <c r="F44" s="160" t="s">
        <v>30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90">
        <f t="shared" ref="L44" si="24">ROUNDUP(SUM(I44:K44),0)</f>
        <v>46</v>
      </c>
      <c r="M44" s="445"/>
      <c r="N44" s="446"/>
      <c r="O44" s="446"/>
      <c r="P44" s="446"/>
    </row>
    <row r="45" spans="1:23" s="14" customFormat="1" ht="46" customHeight="1">
      <c r="A45" s="446" t="str">
        <f>D23</f>
        <v xml:space="preserve">HYPER LILAC         </v>
      </c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</row>
    <row r="46" spans="1:23" s="14" customFormat="1" ht="106" customHeight="1">
      <c r="A46" s="191">
        <v>1</v>
      </c>
      <c r="B46" s="434" t="str">
        <f>L11</f>
        <v>FRENCH TERRY 100% ORGANIC COTTON 430GSM</v>
      </c>
      <c r="C46" s="434"/>
      <c r="D46" s="146" t="s">
        <v>134</v>
      </c>
      <c r="E46" s="146" t="str">
        <f>A45</f>
        <v xml:space="preserve">HYPER LILAC         </v>
      </c>
      <c r="F46" s="160" t="s">
        <v>30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90">
        <f t="shared" ref="L46:L47" si="25">ROUNDUP(SUM(I46:K46),0)</f>
        <v>298</v>
      </c>
      <c r="M46" s="445"/>
      <c r="N46" s="446"/>
      <c r="O46" s="446"/>
      <c r="P46" s="446"/>
    </row>
    <row r="47" spans="1:23" s="14" customFormat="1" ht="106" customHeight="1">
      <c r="A47" s="191">
        <v>2</v>
      </c>
      <c r="B47" s="434" t="s">
        <v>135</v>
      </c>
      <c r="C47" s="434"/>
      <c r="D47" s="146" t="s">
        <v>136</v>
      </c>
      <c r="E47" s="146" t="str">
        <f>E46</f>
        <v xml:space="preserve">HYPER LILAC         </v>
      </c>
      <c r="F47" s="160" t="s">
        <v>30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90">
        <f t="shared" si="25"/>
        <v>7</v>
      </c>
      <c r="M47" s="445"/>
      <c r="N47" s="446"/>
      <c r="O47" s="446"/>
      <c r="P47" s="446"/>
    </row>
    <row r="48" spans="1:23" s="14" customFormat="1" ht="106" customHeight="1">
      <c r="A48" s="191">
        <v>3</v>
      </c>
      <c r="B48" s="434" t="s">
        <v>137</v>
      </c>
      <c r="C48" s="434"/>
      <c r="D48" s="146" t="s">
        <v>138</v>
      </c>
      <c r="E48" s="146" t="str">
        <f>E47</f>
        <v xml:space="preserve">HYPER LILAC         </v>
      </c>
      <c r="F48" s="160" t="s">
        <v>30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90">
        <f t="shared" ref="L48" si="27">ROUNDUP(SUM(I48:K48),0)</f>
        <v>46</v>
      </c>
      <c r="M48" s="445"/>
      <c r="N48" s="446"/>
      <c r="O48" s="446"/>
      <c r="P48" s="446"/>
    </row>
    <row r="49" spans="1:16" s="14" customFormat="1" ht="46" customHeight="1">
      <c r="A49" s="446" t="str">
        <f>D28</f>
        <v xml:space="preserve">ATOMIC BLASTER      </v>
      </c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446"/>
    </row>
    <row r="50" spans="1:16" s="14" customFormat="1" ht="106" customHeight="1">
      <c r="A50" s="191">
        <v>1</v>
      </c>
      <c r="B50" s="434" t="str">
        <f>L11</f>
        <v>FRENCH TERRY 100% ORGANIC COTTON 430GSM</v>
      </c>
      <c r="C50" s="434"/>
      <c r="D50" s="146" t="s">
        <v>134</v>
      </c>
      <c r="E50" s="146" t="str">
        <f>A49</f>
        <v xml:space="preserve">ATOMIC BLASTER      </v>
      </c>
      <c r="F50" s="160" t="s">
        <v>30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90">
        <f t="shared" ref="L50:L51" si="28">ROUNDUP(SUM(I50:K50),0)</f>
        <v>299</v>
      </c>
      <c r="M50" s="445"/>
      <c r="N50" s="446"/>
      <c r="O50" s="446"/>
      <c r="P50" s="446"/>
    </row>
    <row r="51" spans="1:16" s="14" customFormat="1" ht="106" customHeight="1">
      <c r="A51" s="191">
        <v>2</v>
      </c>
      <c r="B51" s="434" t="s">
        <v>135</v>
      </c>
      <c r="C51" s="434"/>
      <c r="D51" s="146" t="s">
        <v>136</v>
      </c>
      <c r="E51" s="146" t="str">
        <f>E50</f>
        <v xml:space="preserve">ATOMIC BLASTER      </v>
      </c>
      <c r="F51" s="160" t="s">
        <v>30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90">
        <f t="shared" si="28"/>
        <v>7</v>
      </c>
      <c r="M51" s="445"/>
      <c r="N51" s="446"/>
      <c r="O51" s="446"/>
      <c r="P51" s="446"/>
    </row>
    <row r="52" spans="1:16" s="14" customFormat="1" ht="106" customHeight="1">
      <c r="A52" s="191">
        <v>3</v>
      </c>
      <c r="B52" s="434" t="s">
        <v>137</v>
      </c>
      <c r="C52" s="434"/>
      <c r="D52" s="146" t="s">
        <v>138</v>
      </c>
      <c r="E52" s="146" t="str">
        <f>E51</f>
        <v xml:space="preserve">ATOMIC BLASTER      </v>
      </c>
      <c r="F52" s="160" t="s">
        <v>30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90">
        <f t="shared" ref="L52" si="30">ROUNDUP(SUM(I52:K52),0)</f>
        <v>46</v>
      </c>
      <c r="M52" s="445"/>
      <c r="N52" s="446"/>
      <c r="O52" s="446"/>
      <c r="P52" s="446"/>
    </row>
    <row r="53" spans="1:16" s="14" customFormat="1" ht="46" customHeight="1">
      <c r="A53" s="446" t="str">
        <f>D33</f>
        <v xml:space="preserve">OPTIC WHITE         </v>
      </c>
      <c r="B53" s="446"/>
      <c r="C53" s="446"/>
      <c r="D53" s="446"/>
      <c r="E53" s="446"/>
      <c r="F53" s="446"/>
      <c r="G53" s="446"/>
      <c r="H53" s="446"/>
      <c r="I53" s="446"/>
      <c r="J53" s="446"/>
      <c r="K53" s="446"/>
      <c r="L53" s="446"/>
      <c r="M53" s="446"/>
      <c r="N53" s="446"/>
      <c r="O53" s="446"/>
      <c r="P53" s="446"/>
    </row>
    <row r="54" spans="1:16" s="14" customFormat="1" ht="106" customHeight="1">
      <c r="A54" s="191">
        <v>1</v>
      </c>
      <c r="B54" s="434" t="str">
        <f>L11</f>
        <v>FRENCH TERRY 100% ORGANIC COTTON 430GSM</v>
      </c>
      <c r="C54" s="434"/>
      <c r="D54" s="146" t="s">
        <v>134</v>
      </c>
      <c r="E54" s="146" t="str">
        <f>A53</f>
        <v xml:space="preserve">OPTIC WHITE         </v>
      </c>
      <c r="F54" s="160" t="s">
        <v>30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90">
        <f t="shared" ref="L54:L55" si="31">ROUNDUP(SUM(I54:K54),0)</f>
        <v>298</v>
      </c>
      <c r="M54" s="445"/>
      <c r="N54" s="446"/>
      <c r="O54" s="446"/>
      <c r="P54" s="446"/>
    </row>
    <row r="55" spans="1:16" s="14" customFormat="1" ht="106" customHeight="1">
      <c r="A55" s="191">
        <v>2</v>
      </c>
      <c r="B55" s="434" t="s">
        <v>135</v>
      </c>
      <c r="C55" s="434"/>
      <c r="D55" s="146" t="s">
        <v>136</v>
      </c>
      <c r="E55" s="146" t="str">
        <f>E54</f>
        <v xml:space="preserve">OPTIC WHITE         </v>
      </c>
      <c r="F55" s="160" t="s">
        <v>30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90">
        <f t="shared" si="31"/>
        <v>7</v>
      </c>
      <c r="M55" s="445"/>
      <c r="N55" s="446"/>
      <c r="O55" s="446"/>
      <c r="P55" s="446"/>
    </row>
    <row r="56" spans="1:16" s="14" customFormat="1" ht="106" customHeight="1">
      <c r="A56" s="191">
        <v>3</v>
      </c>
      <c r="B56" s="434" t="s">
        <v>137</v>
      </c>
      <c r="C56" s="434"/>
      <c r="D56" s="146" t="s">
        <v>138</v>
      </c>
      <c r="E56" s="146" t="str">
        <f>E55</f>
        <v xml:space="preserve">OPTIC WHITE         </v>
      </c>
      <c r="F56" s="160" t="s">
        <v>30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90">
        <f t="shared" ref="L56" si="33">ROUNDUP(SUM(I56:K56),0)</f>
        <v>46</v>
      </c>
      <c r="M56" s="445"/>
      <c r="N56" s="446"/>
      <c r="O56" s="446"/>
      <c r="P56" s="446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59</v>
      </c>
      <c r="C58" s="65"/>
      <c r="D58" s="65"/>
      <c r="E58" s="65"/>
      <c r="G58" s="66"/>
      <c r="P58" s="67"/>
    </row>
    <row r="59" spans="1:16" s="78" customFormat="1" ht="96">
      <c r="A59" s="546" t="s">
        <v>60</v>
      </c>
      <c r="B59" s="547"/>
      <c r="C59" s="547"/>
      <c r="D59" s="547"/>
      <c r="E59" s="548"/>
      <c r="F59" s="126" t="s">
        <v>61</v>
      </c>
      <c r="G59" s="126" t="s">
        <v>62</v>
      </c>
      <c r="H59" s="524" t="s">
        <v>63</v>
      </c>
      <c r="I59" s="525"/>
      <c r="J59" s="127" t="s">
        <v>47</v>
      </c>
      <c r="K59" s="126" t="s">
        <v>64</v>
      </c>
      <c r="L59" s="126" t="s">
        <v>65</v>
      </c>
      <c r="M59" s="128" t="s">
        <v>66</v>
      </c>
      <c r="N59" s="128" t="s">
        <v>67</v>
      </c>
      <c r="O59" s="128" t="s">
        <v>68</v>
      </c>
      <c r="P59" s="128" t="s">
        <v>69</v>
      </c>
    </row>
    <row r="60" spans="1:16" s="71" customFormat="1" ht="96.65" customHeight="1">
      <c r="A60" s="146">
        <v>1</v>
      </c>
      <c r="B60" s="423" t="s">
        <v>70</v>
      </c>
      <c r="C60" s="433"/>
      <c r="D60" s="433"/>
      <c r="E60" s="424"/>
      <c r="F60" s="170" t="str">
        <f>$A$41</f>
        <v xml:space="preserve">DARKEST BLACK       </v>
      </c>
      <c r="G60" s="204"/>
      <c r="H60" s="408" t="str">
        <f>$A$41</f>
        <v xml:space="preserve">DARKEST BLACK       </v>
      </c>
      <c r="I60" s="409"/>
      <c r="J60" s="160" t="s">
        <v>71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520"/>
    </row>
    <row r="61" spans="1:16" s="71" customFormat="1" ht="96.65" customHeight="1">
      <c r="A61" s="146">
        <v>1</v>
      </c>
      <c r="B61" s="423" t="s">
        <v>70</v>
      </c>
      <c r="C61" s="433"/>
      <c r="D61" s="433"/>
      <c r="E61" s="424"/>
      <c r="F61" s="170" t="str">
        <f>$A$45</f>
        <v xml:space="preserve">HYPER LILAC         </v>
      </c>
      <c r="G61" s="204"/>
      <c r="H61" s="408" t="str">
        <f>$A$45</f>
        <v xml:space="preserve">HYPER LILAC         </v>
      </c>
      <c r="I61" s="409"/>
      <c r="J61" s="160" t="s">
        <v>71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521"/>
    </row>
    <row r="62" spans="1:16" s="71" customFormat="1" ht="96.65" customHeight="1">
      <c r="A62" s="146">
        <v>1</v>
      </c>
      <c r="B62" s="423" t="s">
        <v>70</v>
      </c>
      <c r="C62" s="433"/>
      <c r="D62" s="433"/>
      <c r="E62" s="424"/>
      <c r="F62" s="170" t="str">
        <f>$D$28</f>
        <v xml:space="preserve">ATOMIC BLASTER      </v>
      </c>
      <c r="G62" s="204"/>
      <c r="H62" s="408" t="str">
        <f>$A$49</f>
        <v xml:space="preserve">ATOMIC BLASTER      </v>
      </c>
      <c r="I62" s="409"/>
      <c r="J62" s="160" t="s">
        <v>71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521"/>
    </row>
    <row r="63" spans="1:16" s="71" customFormat="1" ht="96.65" customHeight="1">
      <c r="A63" s="146">
        <v>1</v>
      </c>
      <c r="B63" s="423" t="s">
        <v>70</v>
      </c>
      <c r="C63" s="433"/>
      <c r="D63" s="433"/>
      <c r="E63" s="424"/>
      <c r="F63" s="170" t="str">
        <f>$E$54</f>
        <v xml:space="preserve">OPTIC WHITE         </v>
      </c>
      <c r="G63" s="204"/>
      <c r="H63" s="408" t="str">
        <f>$A$53</f>
        <v xml:space="preserve">OPTIC WHITE         </v>
      </c>
      <c r="I63" s="409"/>
      <c r="J63" s="160" t="s">
        <v>71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522"/>
    </row>
    <row r="64" spans="1:16" s="71" customFormat="1" ht="71.5" customHeight="1">
      <c r="A64" s="146">
        <v>2</v>
      </c>
      <c r="B64" s="423" t="s">
        <v>139</v>
      </c>
      <c r="C64" s="433"/>
      <c r="D64" s="433"/>
      <c r="E64" s="424"/>
      <c r="F64" s="211" t="s">
        <v>140</v>
      </c>
      <c r="G64" s="519" t="s">
        <v>141</v>
      </c>
      <c r="H64" s="504" t="str">
        <f>$A$41</f>
        <v xml:space="preserve">DARKEST BLACK       </v>
      </c>
      <c r="I64" s="504"/>
      <c r="J64" s="160" t="s">
        <v>72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515"/>
    </row>
    <row r="65" spans="1:16" s="71" customFormat="1" ht="71.5" customHeight="1">
      <c r="A65" s="146">
        <v>2</v>
      </c>
      <c r="B65" s="423" t="s">
        <v>139</v>
      </c>
      <c r="C65" s="433"/>
      <c r="D65" s="433"/>
      <c r="E65" s="424"/>
      <c r="F65" s="211" t="s">
        <v>140</v>
      </c>
      <c r="G65" s="519"/>
      <c r="H65" s="504" t="str">
        <f>$A$45</f>
        <v xml:space="preserve">HYPER LILAC         </v>
      </c>
      <c r="I65" s="504"/>
      <c r="J65" s="160" t="s">
        <v>72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515"/>
    </row>
    <row r="66" spans="1:16" s="71" customFormat="1" ht="74.150000000000006" customHeight="1">
      <c r="A66" s="146">
        <v>2</v>
      </c>
      <c r="B66" s="423" t="s">
        <v>139</v>
      </c>
      <c r="C66" s="433"/>
      <c r="D66" s="433"/>
      <c r="E66" s="424"/>
      <c r="F66" s="211" t="s">
        <v>140</v>
      </c>
      <c r="G66" s="519"/>
      <c r="H66" s="504" t="str">
        <f>$A$49</f>
        <v xml:space="preserve">ATOMIC BLASTER      </v>
      </c>
      <c r="I66" s="504"/>
      <c r="J66" s="160" t="s">
        <v>72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515"/>
    </row>
    <row r="67" spans="1:16" s="71" customFormat="1" ht="74.150000000000006" customHeight="1">
      <c r="A67" s="146">
        <v>2</v>
      </c>
      <c r="B67" s="423" t="s">
        <v>139</v>
      </c>
      <c r="C67" s="433"/>
      <c r="D67" s="433"/>
      <c r="E67" s="424"/>
      <c r="F67" s="211" t="s">
        <v>140</v>
      </c>
      <c r="G67" s="519"/>
      <c r="H67" s="504" t="str">
        <f>$A$53</f>
        <v xml:space="preserve">OPTIC WHITE         </v>
      </c>
      <c r="I67" s="504"/>
      <c r="J67" s="160" t="s">
        <v>72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515"/>
    </row>
    <row r="68" spans="1:16" s="71" customFormat="1" ht="70" customHeight="1">
      <c r="A68" s="146">
        <v>3</v>
      </c>
      <c r="B68" s="423" t="s">
        <v>142</v>
      </c>
      <c r="C68" s="433"/>
      <c r="D68" s="433"/>
      <c r="E68" s="424"/>
      <c r="F68" s="211" t="s">
        <v>143</v>
      </c>
      <c r="G68" s="205"/>
      <c r="H68" s="504" t="str">
        <f>$A$41</f>
        <v xml:space="preserve">DARKEST BLACK       </v>
      </c>
      <c r="I68" s="504"/>
      <c r="J68" s="160" t="s">
        <v>72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515" t="s">
        <v>144</v>
      </c>
    </row>
    <row r="69" spans="1:16" s="71" customFormat="1" ht="70" customHeight="1">
      <c r="A69" s="146">
        <v>3</v>
      </c>
      <c r="B69" s="423" t="s">
        <v>142</v>
      </c>
      <c r="C69" s="433"/>
      <c r="D69" s="433"/>
      <c r="E69" s="424"/>
      <c r="F69" s="211" t="s">
        <v>143</v>
      </c>
      <c r="G69" s="205"/>
      <c r="H69" s="504" t="str">
        <f>$A$45</f>
        <v xml:space="preserve">HYPER LILAC         </v>
      </c>
      <c r="I69" s="504"/>
      <c r="J69" s="160" t="s">
        <v>72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515"/>
    </row>
    <row r="70" spans="1:16" s="71" customFormat="1" ht="70" customHeight="1">
      <c r="A70" s="146">
        <v>3</v>
      </c>
      <c r="B70" s="423" t="s">
        <v>142</v>
      </c>
      <c r="C70" s="433"/>
      <c r="D70" s="433"/>
      <c r="E70" s="424"/>
      <c r="F70" s="211" t="s">
        <v>143</v>
      </c>
      <c r="G70" s="204"/>
      <c r="H70" s="504" t="str">
        <f>$A$49</f>
        <v xml:space="preserve">ATOMIC BLASTER      </v>
      </c>
      <c r="I70" s="504"/>
      <c r="J70" s="160" t="s">
        <v>72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515"/>
    </row>
    <row r="71" spans="1:16" s="71" customFormat="1" ht="70" customHeight="1">
      <c r="A71" s="146">
        <v>3</v>
      </c>
      <c r="B71" s="423" t="s">
        <v>142</v>
      </c>
      <c r="C71" s="433"/>
      <c r="D71" s="433"/>
      <c r="E71" s="424"/>
      <c r="F71" s="211" t="s">
        <v>143</v>
      </c>
      <c r="G71" s="205"/>
      <c r="H71" s="504" t="str">
        <f>$A$53</f>
        <v xml:space="preserve">OPTIC WHITE         </v>
      </c>
      <c r="I71" s="504"/>
      <c r="J71" s="160" t="s">
        <v>72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515"/>
    </row>
    <row r="72" spans="1:16" s="174" customFormat="1" ht="68.5" customHeight="1">
      <c r="A72" s="146">
        <v>4</v>
      </c>
      <c r="B72" s="553" t="s">
        <v>145</v>
      </c>
      <c r="C72" s="554"/>
      <c r="D72" s="554"/>
      <c r="E72" s="555"/>
      <c r="F72" s="211" t="s">
        <v>146</v>
      </c>
      <c r="G72" s="519"/>
      <c r="H72" s="504" t="str">
        <f>$A$41</f>
        <v xml:space="preserve">DARKEST BLACK       </v>
      </c>
      <c r="I72" s="504"/>
      <c r="J72" s="171" t="s">
        <v>72</v>
      </c>
      <c r="K72" s="160">
        <f>$P$20</f>
        <v>319</v>
      </c>
      <c r="L72" s="192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515" t="s">
        <v>144</v>
      </c>
    </row>
    <row r="73" spans="1:16" s="174" customFormat="1" ht="68.5" customHeight="1">
      <c r="A73" s="146">
        <v>4</v>
      </c>
      <c r="B73" s="553" t="s">
        <v>145</v>
      </c>
      <c r="C73" s="554"/>
      <c r="D73" s="554"/>
      <c r="E73" s="555"/>
      <c r="F73" s="211" t="s">
        <v>146</v>
      </c>
      <c r="G73" s="519"/>
      <c r="H73" s="504" t="str">
        <f>$A$45</f>
        <v xml:space="preserve">HYPER LILAC         </v>
      </c>
      <c r="I73" s="504"/>
      <c r="J73" s="171" t="s">
        <v>72</v>
      </c>
      <c r="K73" s="160">
        <f>$P$25</f>
        <v>318</v>
      </c>
      <c r="L73" s="192">
        <v>1</v>
      </c>
      <c r="M73" s="172">
        <f t="shared" si="44"/>
        <v>318</v>
      </c>
      <c r="N73" s="172"/>
      <c r="O73" s="173">
        <f t="shared" si="45"/>
        <v>318</v>
      </c>
      <c r="P73" s="515"/>
    </row>
    <row r="74" spans="1:16" s="174" customFormat="1" ht="72" customHeight="1">
      <c r="A74" s="146">
        <v>4</v>
      </c>
      <c r="B74" s="553" t="s">
        <v>145</v>
      </c>
      <c r="C74" s="554"/>
      <c r="D74" s="554"/>
      <c r="E74" s="555"/>
      <c r="F74" s="211" t="s">
        <v>146</v>
      </c>
      <c r="G74" s="519"/>
      <c r="H74" s="504" t="str">
        <f>$A$49</f>
        <v xml:space="preserve">ATOMIC BLASTER      </v>
      </c>
      <c r="I74" s="504"/>
      <c r="J74" s="171" t="s">
        <v>72</v>
      </c>
      <c r="K74" s="160">
        <f>$P$30</f>
        <v>319</v>
      </c>
      <c r="L74" s="192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515"/>
    </row>
    <row r="75" spans="1:16" s="174" customFormat="1" ht="72" customHeight="1">
      <c r="A75" s="146">
        <v>4</v>
      </c>
      <c r="B75" s="553" t="s">
        <v>145</v>
      </c>
      <c r="C75" s="554"/>
      <c r="D75" s="554"/>
      <c r="E75" s="555"/>
      <c r="F75" s="211" t="s">
        <v>146</v>
      </c>
      <c r="G75" s="519"/>
      <c r="H75" s="504" t="str">
        <f>$A$53</f>
        <v xml:space="preserve">OPTIC WHITE         </v>
      </c>
      <c r="I75" s="504"/>
      <c r="J75" s="171" t="s">
        <v>72</v>
      </c>
      <c r="K75" s="160">
        <f>$P$35</f>
        <v>318</v>
      </c>
      <c r="L75" s="192">
        <v>1</v>
      </c>
      <c r="M75" s="172">
        <f t="shared" ref="M75" si="47">K75*L75</f>
        <v>318</v>
      </c>
      <c r="N75" s="172"/>
      <c r="O75" s="173">
        <f t="shared" si="46"/>
        <v>318</v>
      </c>
      <c r="P75" s="515"/>
    </row>
    <row r="76" spans="1:16" s="174" customFormat="1" ht="51" customHeight="1">
      <c r="A76" s="146">
        <v>5</v>
      </c>
      <c r="B76" s="553" t="s">
        <v>147</v>
      </c>
      <c r="C76" s="554"/>
      <c r="D76" s="554"/>
      <c r="E76" s="555"/>
      <c r="F76" s="211" t="s">
        <v>148</v>
      </c>
      <c r="G76" s="212" t="s">
        <v>149</v>
      </c>
      <c r="H76" s="504" t="str">
        <f>$A$41</f>
        <v xml:space="preserve">DARKEST BLACK       </v>
      </c>
      <c r="I76" s="504"/>
      <c r="J76" s="171" t="s">
        <v>30</v>
      </c>
      <c r="K76" s="160">
        <f>$P$20</f>
        <v>319</v>
      </c>
      <c r="L76" s="192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3"/>
    </row>
    <row r="77" spans="1:16" s="174" customFormat="1" ht="51" customHeight="1">
      <c r="A77" s="146">
        <v>5</v>
      </c>
      <c r="B77" s="553" t="s">
        <v>147</v>
      </c>
      <c r="C77" s="554"/>
      <c r="D77" s="554"/>
      <c r="E77" s="555"/>
      <c r="F77" s="211" t="s">
        <v>148</v>
      </c>
      <c r="G77" s="212" t="s">
        <v>149</v>
      </c>
      <c r="H77" s="504" t="str">
        <f>$A$45</f>
        <v xml:space="preserve">HYPER LILAC         </v>
      </c>
      <c r="I77" s="504"/>
      <c r="J77" s="171" t="s">
        <v>30</v>
      </c>
      <c r="K77" s="160">
        <f>$P$25</f>
        <v>318</v>
      </c>
      <c r="L77" s="192">
        <v>0.1</v>
      </c>
      <c r="M77" s="172">
        <f t="shared" si="48"/>
        <v>31.8</v>
      </c>
      <c r="N77" s="172"/>
      <c r="O77" s="173">
        <f t="shared" si="49"/>
        <v>31.8</v>
      </c>
      <c r="P77" s="193"/>
    </row>
    <row r="78" spans="1:16" s="174" customFormat="1" ht="51" customHeight="1">
      <c r="A78" s="146">
        <v>5</v>
      </c>
      <c r="B78" s="553" t="s">
        <v>147</v>
      </c>
      <c r="C78" s="554"/>
      <c r="D78" s="554"/>
      <c r="E78" s="555"/>
      <c r="F78" s="211" t="s">
        <v>148</v>
      </c>
      <c r="G78" s="212" t="s">
        <v>149</v>
      </c>
      <c r="H78" s="504" t="str">
        <f>$A$49</f>
        <v xml:space="preserve">ATOMIC BLASTER      </v>
      </c>
      <c r="I78" s="504"/>
      <c r="J78" s="171" t="s">
        <v>30</v>
      </c>
      <c r="K78" s="160">
        <f>$P$30</f>
        <v>319</v>
      </c>
      <c r="L78" s="192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3"/>
    </row>
    <row r="79" spans="1:16" s="174" customFormat="1" ht="51" customHeight="1">
      <c r="A79" s="146">
        <v>5</v>
      </c>
      <c r="B79" s="553" t="s">
        <v>147</v>
      </c>
      <c r="C79" s="554"/>
      <c r="D79" s="554"/>
      <c r="E79" s="555"/>
      <c r="F79" s="211" t="s">
        <v>148</v>
      </c>
      <c r="G79" s="212" t="s">
        <v>149</v>
      </c>
      <c r="H79" s="504" t="str">
        <f>$A$53</f>
        <v xml:space="preserve">OPTIC WHITE         </v>
      </c>
      <c r="I79" s="504"/>
      <c r="J79" s="171" t="s">
        <v>30</v>
      </c>
      <c r="K79" s="160">
        <f>$P$35</f>
        <v>318</v>
      </c>
      <c r="L79" s="192">
        <v>0.1</v>
      </c>
      <c r="M79" s="172">
        <f t="shared" si="50"/>
        <v>31.8</v>
      </c>
      <c r="N79" s="172"/>
      <c r="O79" s="173">
        <f t="shared" si="51"/>
        <v>31.8</v>
      </c>
      <c r="P79" s="193"/>
    </row>
    <row r="80" spans="1:16" s="174" customFormat="1" ht="70" customHeight="1">
      <c r="A80" s="146">
        <v>6</v>
      </c>
      <c r="B80" s="553" t="s">
        <v>150</v>
      </c>
      <c r="C80" s="554"/>
      <c r="D80" s="554"/>
      <c r="E80" s="555"/>
      <c r="F80" s="211" t="s">
        <v>143</v>
      </c>
      <c r="G80" s="206"/>
      <c r="H80" s="504" t="str">
        <f>$A$41</f>
        <v xml:space="preserve">DARKEST BLACK       </v>
      </c>
      <c r="I80" s="504"/>
      <c r="J80" s="171" t="s">
        <v>72</v>
      </c>
      <c r="K80" s="160">
        <f>$P$20</f>
        <v>319</v>
      </c>
      <c r="L80" s="192">
        <v>1</v>
      </c>
      <c r="M80" s="172">
        <f t="shared" si="37"/>
        <v>319</v>
      </c>
      <c r="N80" s="172"/>
      <c r="O80" s="173">
        <f t="shared" si="38"/>
        <v>319</v>
      </c>
      <c r="P80" s="523"/>
    </row>
    <row r="81" spans="1:16" s="174" customFormat="1" ht="70" customHeight="1">
      <c r="A81" s="146">
        <v>6</v>
      </c>
      <c r="B81" s="553" t="s">
        <v>150</v>
      </c>
      <c r="C81" s="554"/>
      <c r="D81" s="554"/>
      <c r="E81" s="555"/>
      <c r="F81" s="211" t="s">
        <v>143</v>
      </c>
      <c r="G81" s="206"/>
      <c r="H81" s="504" t="str">
        <f>$A$45</f>
        <v xml:space="preserve">HYPER LILAC         </v>
      </c>
      <c r="I81" s="504"/>
      <c r="J81" s="171" t="s">
        <v>72</v>
      </c>
      <c r="K81" s="160">
        <f>$P$25</f>
        <v>318</v>
      </c>
      <c r="L81" s="192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523"/>
    </row>
    <row r="82" spans="1:16" s="174" customFormat="1" ht="72.650000000000006" customHeight="1">
      <c r="A82" s="146">
        <v>6</v>
      </c>
      <c r="B82" s="553" t="s">
        <v>150</v>
      </c>
      <c r="C82" s="554"/>
      <c r="D82" s="554"/>
      <c r="E82" s="555"/>
      <c r="F82" s="211" t="s">
        <v>143</v>
      </c>
      <c r="G82" s="206"/>
      <c r="H82" s="504" t="str">
        <f>$A$49</f>
        <v xml:space="preserve">ATOMIC BLASTER      </v>
      </c>
      <c r="I82" s="504"/>
      <c r="J82" s="171" t="s">
        <v>72</v>
      </c>
      <c r="K82" s="160">
        <f>$P$30</f>
        <v>319</v>
      </c>
      <c r="L82" s="192">
        <v>1</v>
      </c>
      <c r="M82" s="172">
        <f t="shared" si="52"/>
        <v>319</v>
      </c>
      <c r="N82" s="172"/>
      <c r="O82" s="173">
        <f t="shared" si="53"/>
        <v>319</v>
      </c>
      <c r="P82" s="523"/>
    </row>
    <row r="83" spans="1:16" s="174" customFormat="1" ht="72.650000000000006" customHeight="1">
      <c r="A83" s="146">
        <v>6</v>
      </c>
      <c r="B83" s="553" t="s">
        <v>150</v>
      </c>
      <c r="C83" s="554"/>
      <c r="D83" s="554"/>
      <c r="E83" s="555"/>
      <c r="F83" s="211" t="s">
        <v>143</v>
      </c>
      <c r="G83" s="206"/>
      <c r="H83" s="504" t="str">
        <f>$A$53</f>
        <v xml:space="preserve">OPTIC WHITE         </v>
      </c>
      <c r="I83" s="504"/>
      <c r="J83" s="171" t="s">
        <v>72</v>
      </c>
      <c r="K83" s="160">
        <f>$P$35</f>
        <v>318</v>
      </c>
      <c r="L83" s="192">
        <v>1</v>
      </c>
      <c r="M83" s="172">
        <f t="shared" si="52"/>
        <v>318</v>
      </c>
      <c r="N83" s="172"/>
      <c r="O83" s="173">
        <f t="shared" si="53"/>
        <v>318</v>
      </c>
      <c r="P83" s="523"/>
    </row>
    <row r="84" spans="1:16" s="174" customFormat="1" ht="67.5" customHeight="1">
      <c r="A84" s="146">
        <v>7</v>
      </c>
      <c r="B84" s="556" t="s">
        <v>151</v>
      </c>
      <c r="C84" s="557"/>
      <c r="D84" s="557"/>
      <c r="E84" s="558"/>
      <c r="F84" s="213" t="s">
        <v>143</v>
      </c>
      <c r="G84" s="516"/>
      <c r="H84" s="408" t="str">
        <f>$A$41</f>
        <v xml:space="preserve">DARKEST BLACK       </v>
      </c>
      <c r="I84" s="409"/>
      <c r="J84" s="171" t="s">
        <v>72</v>
      </c>
      <c r="K84" s="160">
        <f>$P$20</f>
        <v>319</v>
      </c>
      <c r="L84" s="192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4" t="s">
        <v>152</v>
      </c>
    </row>
    <row r="85" spans="1:16" s="174" customFormat="1" ht="67.5" customHeight="1">
      <c r="A85" s="146">
        <v>7</v>
      </c>
      <c r="B85" s="556" t="s">
        <v>151</v>
      </c>
      <c r="C85" s="557"/>
      <c r="D85" s="557"/>
      <c r="E85" s="558"/>
      <c r="F85" s="213" t="s">
        <v>143</v>
      </c>
      <c r="G85" s="517"/>
      <c r="H85" s="408" t="str">
        <f>$A$45</f>
        <v xml:space="preserve">HYPER LILAC         </v>
      </c>
      <c r="I85" s="409"/>
      <c r="J85" s="171" t="s">
        <v>72</v>
      </c>
      <c r="K85" s="160">
        <f>$P$25</f>
        <v>318</v>
      </c>
      <c r="L85" s="192">
        <v>1</v>
      </c>
      <c r="M85" s="172">
        <f t="shared" si="54"/>
        <v>318</v>
      </c>
      <c r="N85" s="172"/>
      <c r="O85" s="173">
        <f t="shared" si="55"/>
        <v>318</v>
      </c>
      <c r="P85" s="214" t="s">
        <v>152</v>
      </c>
    </row>
    <row r="86" spans="1:16" s="174" customFormat="1" ht="75" customHeight="1">
      <c r="A86" s="146">
        <v>7</v>
      </c>
      <c r="B86" s="556" t="s">
        <v>151</v>
      </c>
      <c r="C86" s="557"/>
      <c r="D86" s="557"/>
      <c r="E86" s="558"/>
      <c r="F86" s="213" t="s">
        <v>143</v>
      </c>
      <c r="G86" s="517"/>
      <c r="H86" s="408" t="str">
        <f>$A$49</f>
        <v xml:space="preserve">ATOMIC BLASTER      </v>
      </c>
      <c r="I86" s="409"/>
      <c r="J86" s="171" t="s">
        <v>72</v>
      </c>
      <c r="K86" s="160">
        <f>$P$30</f>
        <v>319</v>
      </c>
      <c r="L86" s="192">
        <v>1</v>
      </c>
      <c r="M86" s="172">
        <f t="shared" si="54"/>
        <v>319</v>
      </c>
      <c r="N86" s="172"/>
      <c r="O86" s="173">
        <f t="shared" si="55"/>
        <v>319</v>
      </c>
      <c r="P86" s="214" t="s">
        <v>152</v>
      </c>
    </row>
    <row r="87" spans="1:16" s="174" customFormat="1" ht="75" customHeight="1">
      <c r="A87" s="146">
        <v>7</v>
      </c>
      <c r="B87" s="559" t="s">
        <v>151</v>
      </c>
      <c r="C87" s="559"/>
      <c r="D87" s="559"/>
      <c r="E87" s="559"/>
      <c r="F87" s="211" t="s">
        <v>143</v>
      </c>
      <c r="G87" s="518"/>
      <c r="H87" s="408" t="str">
        <f>$A$53</f>
        <v xml:space="preserve">OPTIC WHITE         </v>
      </c>
      <c r="I87" s="409"/>
      <c r="J87" s="171" t="s">
        <v>72</v>
      </c>
      <c r="K87" s="160">
        <f>$P$35</f>
        <v>318</v>
      </c>
      <c r="L87" s="192">
        <v>1</v>
      </c>
      <c r="M87" s="172">
        <f t="shared" si="54"/>
        <v>318</v>
      </c>
      <c r="N87" s="172"/>
      <c r="O87" s="173">
        <f t="shared" si="55"/>
        <v>318</v>
      </c>
      <c r="P87" s="215" t="s">
        <v>152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153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96">
      <c r="A90" s="546" t="s">
        <v>60</v>
      </c>
      <c r="B90" s="547"/>
      <c r="C90" s="547"/>
      <c r="D90" s="547"/>
      <c r="E90" s="548"/>
      <c r="F90" s="126" t="s">
        <v>61</v>
      </c>
      <c r="G90" s="126" t="s">
        <v>62</v>
      </c>
      <c r="H90" s="524" t="s">
        <v>63</v>
      </c>
      <c r="I90" s="525"/>
      <c r="J90" s="127" t="s">
        <v>47</v>
      </c>
      <c r="K90" s="126" t="s">
        <v>64</v>
      </c>
      <c r="L90" s="126" t="s">
        <v>65</v>
      </c>
      <c r="M90" s="128" t="s">
        <v>66</v>
      </c>
      <c r="N90" s="128" t="s">
        <v>67</v>
      </c>
      <c r="O90" s="128" t="s">
        <v>68</v>
      </c>
      <c r="P90" s="128" t="s">
        <v>69</v>
      </c>
    </row>
    <row r="91" spans="1:16" s="159" customFormat="1" ht="52.5" customHeight="1">
      <c r="A91" s="146">
        <v>1</v>
      </c>
      <c r="B91" s="423" t="s">
        <v>154</v>
      </c>
      <c r="C91" s="433"/>
      <c r="D91" s="433"/>
      <c r="E91" s="424"/>
      <c r="F91" s="216" t="s">
        <v>36</v>
      </c>
      <c r="G91" s="205" t="s">
        <v>155</v>
      </c>
      <c r="H91" s="504" t="str">
        <f t="shared" ref="H91:H95" si="56">$A$41</f>
        <v xml:space="preserve">DARKEST BLACK       </v>
      </c>
      <c r="I91" s="504"/>
      <c r="J91" s="160" t="s">
        <v>72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445"/>
    </row>
    <row r="92" spans="1:16" s="159" customFormat="1" ht="52.5" customHeight="1">
      <c r="A92" s="146">
        <v>1</v>
      </c>
      <c r="B92" s="423" t="s">
        <v>154</v>
      </c>
      <c r="C92" s="433"/>
      <c r="D92" s="433"/>
      <c r="E92" s="424"/>
      <c r="F92" s="216" t="s">
        <v>36</v>
      </c>
      <c r="G92" s="205" t="s">
        <v>155</v>
      </c>
      <c r="H92" s="504" t="str">
        <f t="shared" ref="H92:H96" si="58">$A$45</f>
        <v xml:space="preserve">HYPER LILAC         </v>
      </c>
      <c r="I92" s="504"/>
      <c r="J92" s="160" t="s">
        <v>72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445"/>
    </row>
    <row r="93" spans="1:16" s="159" customFormat="1" ht="52.5" customHeight="1">
      <c r="A93" s="146">
        <v>1</v>
      </c>
      <c r="B93" s="423" t="s">
        <v>154</v>
      </c>
      <c r="C93" s="433"/>
      <c r="D93" s="433"/>
      <c r="E93" s="424"/>
      <c r="F93" s="216" t="s">
        <v>36</v>
      </c>
      <c r="G93" s="205" t="s">
        <v>155</v>
      </c>
      <c r="H93" s="504" t="str">
        <f>$A$49</f>
        <v xml:space="preserve">ATOMIC BLASTER      </v>
      </c>
      <c r="I93" s="504"/>
      <c r="J93" s="160" t="s">
        <v>72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445"/>
    </row>
    <row r="94" spans="1:16" s="159" customFormat="1" ht="52.5" customHeight="1">
      <c r="A94" s="146">
        <v>1</v>
      </c>
      <c r="B94" s="423" t="s">
        <v>154</v>
      </c>
      <c r="C94" s="433"/>
      <c r="D94" s="433"/>
      <c r="E94" s="424"/>
      <c r="F94" s="216" t="s">
        <v>36</v>
      </c>
      <c r="G94" s="205" t="s">
        <v>155</v>
      </c>
      <c r="H94" s="504" t="str">
        <f>$A$53</f>
        <v xml:space="preserve">OPTIC WHITE         </v>
      </c>
      <c r="I94" s="504"/>
      <c r="J94" s="160" t="s">
        <v>72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445"/>
    </row>
    <row r="95" spans="1:16" s="159" customFormat="1" ht="52.5" customHeight="1">
      <c r="A95" s="146">
        <v>2</v>
      </c>
      <c r="B95" s="423" t="s">
        <v>156</v>
      </c>
      <c r="C95" s="433"/>
      <c r="D95" s="433"/>
      <c r="E95" s="424"/>
      <c r="F95" s="216" t="s">
        <v>36</v>
      </c>
      <c r="G95" s="204"/>
      <c r="H95" s="504" t="str">
        <f t="shared" si="56"/>
        <v xml:space="preserve">DARKEST BLACK       </v>
      </c>
      <c r="I95" s="504"/>
      <c r="J95" s="160" t="s">
        <v>72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445" t="s">
        <v>157</v>
      </c>
    </row>
    <row r="96" spans="1:16" s="159" customFormat="1" ht="52.5" customHeight="1">
      <c r="A96" s="146">
        <v>2</v>
      </c>
      <c r="B96" s="423" t="s">
        <v>156</v>
      </c>
      <c r="C96" s="433"/>
      <c r="D96" s="433"/>
      <c r="E96" s="424"/>
      <c r="F96" s="216" t="s">
        <v>36</v>
      </c>
      <c r="G96" s="204"/>
      <c r="H96" s="504" t="str">
        <f t="shared" si="58"/>
        <v xml:space="preserve">HYPER LILAC         </v>
      </c>
      <c r="I96" s="504"/>
      <c r="J96" s="160" t="s">
        <v>72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445"/>
    </row>
    <row r="97" spans="1:16" s="159" customFormat="1" ht="52.5" customHeight="1">
      <c r="A97" s="146">
        <v>2</v>
      </c>
      <c r="B97" s="423" t="s">
        <v>156</v>
      </c>
      <c r="C97" s="433"/>
      <c r="D97" s="433"/>
      <c r="E97" s="424"/>
      <c r="F97" s="216" t="s">
        <v>36</v>
      </c>
      <c r="G97" s="204"/>
      <c r="H97" s="504" t="str">
        <f>$A$49</f>
        <v xml:space="preserve">ATOMIC BLASTER      </v>
      </c>
      <c r="I97" s="504"/>
      <c r="J97" s="160" t="s">
        <v>72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445"/>
    </row>
    <row r="98" spans="1:16" s="159" customFormat="1" ht="52.5" customHeight="1">
      <c r="A98" s="146">
        <v>2</v>
      </c>
      <c r="B98" s="423" t="s">
        <v>156</v>
      </c>
      <c r="C98" s="433"/>
      <c r="D98" s="433"/>
      <c r="E98" s="424"/>
      <c r="F98" s="216" t="s">
        <v>36</v>
      </c>
      <c r="G98" s="204"/>
      <c r="H98" s="504" t="str">
        <f>$A$53</f>
        <v xml:space="preserve">OPTIC WHITE         </v>
      </c>
      <c r="I98" s="504"/>
      <c r="J98" s="160" t="s">
        <v>72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445"/>
    </row>
    <row r="99" spans="1:16" s="159" customFormat="1" ht="74.150000000000006" customHeight="1">
      <c r="A99" s="146">
        <v>3</v>
      </c>
      <c r="B99" s="423" t="s">
        <v>158</v>
      </c>
      <c r="C99" s="433"/>
      <c r="D99" s="433"/>
      <c r="E99" s="424"/>
      <c r="F99" s="216" t="s">
        <v>36</v>
      </c>
      <c r="G99" s="204"/>
      <c r="H99" s="504" t="str">
        <f t="shared" ref="H99:H103" si="66">$A$41</f>
        <v xml:space="preserve">DARKEST BLACK       </v>
      </c>
      <c r="I99" s="504"/>
      <c r="J99" s="160" t="s">
        <v>72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445" t="s">
        <v>152</v>
      </c>
    </row>
    <row r="100" spans="1:16" s="159" customFormat="1" ht="74.150000000000006" customHeight="1">
      <c r="A100" s="146">
        <v>3</v>
      </c>
      <c r="B100" s="423" t="s">
        <v>158</v>
      </c>
      <c r="C100" s="433"/>
      <c r="D100" s="433"/>
      <c r="E100" s="424"/>
      <c r="F100" s="216" t="s">
        <v>36</v>
      </c>
      <c r="G100" s="204"/>
      <c r="H100" s="504" t="str">
        <f t="shared" ref="H100:H104" si="67">$A$45</f>
        <v xml:space="preserve">HYPER LILAC         </v>
      </c>
      <c r="I100" s="504"/>
      <c r="J100" s="160" t="s">
        <v>72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445"/>
    </row>
    <row r="101" spans="1:16" s="159" customFormat="1" ht="69" customHeight="1">
      <c r="A101" s="146">
        <v>3</v>
      </c>
      <c r="B101" s="423" t="s">
        <v>158</v>
      </c>
      <c r="C101" s="433"/>
      <c r="D101" s="433"/>
      <c r="E101" s="424"/>
      <c r="F101" s="216" t="s">
        <v>36</v>
      </c>
      <c r="G101" s="204"/>
      <c r="H101" s="504" t="str">
        <f>$A$49</f>
        <v xml:space="preserve">ATOMIC BLASTER      </v>
      </c>
      <c r="I101" s="504"/>
      <c r="J101" s="160" t="s">
        <v>72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445"/>
    </row>
    <row r="102" spans="1:16" s="159" customFormat="1" ht="69" customHeight="1">
      <c r="A102" s="146">
        <v>3</v>
      </c>
      <c r="B102" s="423" t="s">
        <v>158</v>
      </c>
      <c r="C102" s="433"/>
      <c r="D102" s="433"/>
      <c r="E102" s="424"/>
      <c r="F102" s="216" t="s">
        <v>36</v>
      </c>
      <c r="G102" s="204"/>
      <c r="H102" s="504" t="str">
        <f>$A$53</f>
        <v xml:space="preserve">OPTIC WHITE         </v>
      </c>
      <c r="I102" s="504"/>
      <c r="J102" s="160" t="s">
        <v>72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445"/>
    </row>
    <row r="103" spans="1:16" s="159" customFormat="1" ht="52.5" customHeight="1">
      <c r="A103" s="146">
        <v>4</v>
      </c>
      <c r="B103" s="423" t="s">
        <v>159</v>
      </c>
      <c r="C103" s="433"/>
      <c r="D103" s="433"/>
      <c r="E103" s="424"/>
      <c r="F103" s="216" t="s">
        <v>36</v>
      </c>
      <c r="G103" s="205">
        <v>102507</v>
      </c>
      <c r="H103" s="504" t="str">
        <f t="shared" si="66"/>
        <v xml:space="preserve">DARKEST BLACK       </v>
      </c>
      <c r="I103" s="504"/>
      <c r="J103" s="160" t="s">
        <v>72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445"/>
    </row>
    <row r="104" spans="1:16" s="159" customFormat="1" ht="52.5" customHeight="1">
      <c r="A104" s="146">
        <v>4</v>
      </c>
      <c r="B104" s="423" t="s">
        <v>159</v>
      </c>
      <c r="C104" s="433"/>
      <c r="D104" s="433"/>
      <c r="E104" s="424"/>
      <c r="F104" s="216" t="s">
        <v>36</v>
      </c>
      <c r="G104" s="205">
        <v>102507</v>
      </c>
      <c r="H104" s="504" t="str">
        <f t="shared" si="67"/>
        <v xml:space="preserve">HYPER LILAC         </v>
      </c>
      <c r="I104" s="504"/>
      <c r="J104" s="160" t="s">
        <v>72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445"/>
    </row>
    <row r="105" spans="1:16" s="159" customFormat="1" ht="52.5" customHeight="1">
      <c r="A105" s="146">
        <v>4</v>
      </c>
      <c r="B105" s="423" t="s">
        <v>159</v>
      </c>
      <c r="C105" s="433"/>
      <c r="D105" s="433"/>
      <c r="E105" s="424"/>
      <c r="F105" s="216" t="s">
        <v>36</v>
      </c>
      <c r="G105" s="205">
        <v>102507</v>
      </c>
      <c r="H105" s="504" t="str">
        <f>$A$49</f>
        <v xml:space="preserve">ATOMIC BLASTER      </v>
      </c>
      <c r="I105" s="504"/>
      <c r="J105" s="160" t="s">
        <v>72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445"/>
    </row>
    <row r="106" spans="1:16" s="159" customFormat="1" ht="52.5" customHeight="1">
      <c r="A106" s="146">
        <v>4</v>
      </c>
      <c r="B106" s="423" t="s">
        <v>159</v>
      </c>
      <c r="C106" s="433"/>
      <c r="D106" s="433"/>
      <c r="E106" s="424"/>
      <c r="F106" s="216" t="s">
        <v>36</v>
      </c>
      <c r="G106" s="205">
        <v>102507</v>
      </c>
      <c r="H106" s="504" t="str">
        <f>$A$53</f>
        <v xml:space="preserve">OPTIC WHITE         </v>
      </c>
      <c r="I106" s="504"/>
      <c r="J106" s="160" t="s">
        <v>72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445"/>
    </row>
    <row r="107" spans="1:16" s="159" customFormat="1" ht="52.5" customHeight="1">
      <c r="A107" s="146">
        <v>5</v>
      </c>
      <c r="B107" s="423" t="s">
        <v>160</v>
      </c>
      <c r="C107" s="433"/>
      <c r="D107" s="433"/>
      <c r="E107" s="424"/>
      <c r="F107" s="216" t="s">
        <v>77</v>
      </c>
      <c r="G107" s="204"/>
      <c r="H107" s="504" t="str">
        <f t="shared" ref="H107:H111" si="72">$A$41</f>
        <v xml:space="preserve">DARKEST BLACK       </v>
      </c>
      <c r="I107" s="504"/>
      <c r="J107" s="160" t="s">
        <v>72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445"/>
    </row>
    <row r="108" spans="1:16" s="159" customFormat="1" ht="52.5" customHeight="1">
      <c r="A108" s="146">
        <v>5</v>
      </c>
      <c r="B108" s="423" t="s">
        <v>160</v>
      </c>
      <c r="C108" s="433"/>
      <c r="D108" s="433"/>
      <c r="E108" s="424"/>
      <c r="F108" s="216" t="s">
        <v>77</v>
      </c>
      <c r="G108" s="204"/>
      <c r="H108" s="504" t="str">
        <f t="shared" ref="H108:H112" si="73">$A$45</f>
        <v xml:space="preserve">HYPER LILAC         </v>
      </c>
      <c r="I108" s="504"/>
      <c r="J108" s="160" t="s">
        <v>72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445"/>
    </row>
    <row r="109" spans="1:16" s="159" customFormat="1" ht="52.5" customHeight="1">
      <c r="A109" s="146">
        <v>5</v>
      </c>
      <c r="B109" s="423" t="s">
        <v>160</v>
      </c>
      <c r="C109" s="433"/>
      <c r="D109" s="433"/>
      <c r="E109" s="424"/>
      <c r="F109" s="216" t="s">
        <v>77</v>
      </c>
      <c r="G109" s="204"/>
      <c r="H109" s="504" t="str">
        <f>$A$49</f>
        <v xml:space="preserve">ATOMIC BLASTER      </v>
      </c>
      <c r="I109" s="504"/>
      <c r="J109" s="160" t="s">
        <v>72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445"/>
    </row>
    <row r="110" spans="1:16" s="159" customFormat="1" ht="52.5" customHeight="1">
      <c r="A110" s="146">
        <v>5</v>
      </c>
      <c r="B110" s="423" t="s">
        <v>160</v>
      </c>
      <c r="C110" s="433"/>
      <c r="D110" s="433"/>
      <c r="E110" s="424"/>
      <c r="F110" s="216" t="s">
        <v>77</v>
      </c>
      <c r="G110" s="204"/>
      <c r="H110" s="504" t="str">
        <f>$A$53</f>
        <v xml:space="preserve">OPTIC WHITE         </v>
      </c>
      <c r="I110" s="504"/>
      <c r="J110" s="160" t="s">
        <v>72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445"/>
    </row>
    <row r="111" spans="1:16" s="159" customFormat="1" ht="52.5" customHeight="1">
      <c r="A111" s="146">
        <v>6</v>
      </c>
      <c r="B111" s="423" t="s">
        <v>161</v>
      </c>
      <c r="C111" s="433"/>
      <c r="D111" s="433"/>
      <c r="E111" s="424"/>
      <c r="F111" s="216" t="s">
        <v>77</v>
      </c>
      <c r="G111" s="204"/>
      <c r="H111" s="504" t="str">
        <f t="shared" si="72"/>
        <v xml:space="preserve">DARKEST BLACK       </v>
      </c>
      <c r="I111" s="504"/>
      <c r="J111" s="160" t="s">
        <v>72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445"/>
    </row>
    <row r="112" spans="1:16" s="159" customFormat="1" ht="52.5" customHeight="1">
      <c r="A112" s="146">
        <v>6</v>
      </c>
      <c r="B112" s="423" t="s">
        <v>161</v>
      </c>
      <c r="C112" s="433"/>
      <c r="D112" s="433"/>
      <c r="E112" s="424"/>
      <c r="F112" s="216" t="s">
        <v>77</v>
      </c>
      <c r="G112" s="204"/>
      <c r="H112" s="504" t="str">
        <f t="shared" si="73"/>
        <v xml:space="preserve">HYPER LILAC         </v>
      </c>
      <c r="I112" s="504"/>
      <c r="J112" s="160" t="s">
        <v>72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445"/>
    </row>
    <row r="113" spans="1:16" s="159" customFormat="1" ht="52.5" customHeight="1">
      <c r="A113" s="146">
        <v>6</v>
      </c>
      <c r="B113" s="423" t="s">
        <v>161</v>
      </c>
      <c r="C113" s="433"/>
      <c r="D113" s="433"/>
      <c r="E113" s="424"/>
      <c r="F113" s="216" t="s">
        <v>77</v>
      </c>
      <c r="G113" s="204"/>
      <c r="H113" s="504" t="str">
        <f>$A$49</f>
        <v xml:space="preserve">ATOMIC BLASTER      </v>
      </c>
      <c r="I113" s="504"/>
      <c r="J113" s="160" t="s">
        <v>72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445"/>
    </row>
    <row r="114" spans="1:16" s="159" customFormat="1" ht="52.5" customHeight="1">
      <c r="A114" s="146">
        <v>6</v>
      </c>
      <c r="B114" s="423" t="s">
        <v>161</v>
      </c>
      <c r="C114" s="433"/>
      <c r="D114" s="433"/>
      <c r="E114" s="424"/>
      <c r="F114" s="216" t="s">
        <v>77</v>
      </c>
      <c r="G114" s="204"/>
      <c r="H114" s="504" t="str">
        <f>$A$53</f>
        <v xml:space="preserve">OPTIC WHITE         </v>
      </c>
      <c r="I114" s="504"/>
      <c r="J114" s="160" t="s">
        <v>72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445"/>
    </row>
    <row r="115" spans="1:16" s="159" customFormat="1" ht="52.5" customHeight="1">
      <c r="A115" s="146">
        <v>7</v>
      </c>
      <c r="B115" s="423" t="s">
        <v>162</v>
      </c>
      <c r="C115" s="433"/>
      <c r="D115" s="433"/>
      <c r="E115" s="424"/>
      <c r="F115" s="216" t="s">
        <v>75</v>
      </c>
      <c r="G115" s="204"/>
      <c r="H115" s="504" t="str">
        <f t="shared" ref="H115:H119" si="80">$A$41</f>
        <v xml:space="preserve">DARKEST BLACK       </v>
      </c>
      <c r="I115" s="504"/>
      <c r="J115" s="160" t="s">
        <v>72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445"/>
    </row>
    <row r="116" spans="1:16" s="159" customFormat="1" ht="52.5" customHeight="1">
      <c r="A116" s="146">
        <v>7</v>
      </c>
      <c r="B116" s="423" t="s">
        <v>162</v>
      </c>
      <c r="C116" s="433"/>
      <c r="D116" s="433"/>
      <c r="E116" s="424"/>
      <c r="F116" s="216" t="s">
        <v>75</v>
      </c>
      <c r="G116" s="204"/>
      <c r="H116" s="504" t="str">
        <f t="shared" ref="H116:H120" si="81">$A$45</f>
        <v xml:space="preserve">HYPER LILAC         </v>
      </c>
      <c r="I116" s="504"/>
      <c r="J116" s="160" t="s">
        <v>72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445"/>
    </row>
    <row r="117" spans="1:16" s="159" customFormat="1" ht="45" customHeight="1">
      <c r="A117" s="146">
        <v>7</v>
      </c>
      <c r="B117" s="423" t="s">
        <v>162</v>
      </c>
      <c r="C117" s="433"/>
      <c r="D117" s="433"/>
      <c r="E117" s="424"/>
      <c r="F117" s="216" t="s">
        <v>75</v>
      </c>
      <c r="G117" s="204"/>
      <c r="H117" s="504" t="str">
        <f>$A$49</f>
        <v xml:space="preserve">ATOMIC BLASTER      </v>
      </c>
      <c r="I117" s="504"/>
      <c r="J117" s="160" t="s">
        <v>72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445"/>
    </row>
    <row r="118" spans="1:16" s="159" customFormat="1" ht="45" customHeight="1">
      <c r="A118" s="146">
        <v>7</v>
      </c>
      <c r="B118" s="423" t="s">
        <v>162</v>
      </c>
      <c r="C118" s="433"/>
      <c r="D118" s="433"/>
      <c r="E118" s="424"/>
      <c r="F118" s="216" t="s">
        <v>75</v>
      </c>
      <c r="G118" s="204"/>
      <c r="H118" s="504" t="str">
        <f>$A$53</f>
        <v xml:space="preserve">OPTIC WHITE         </v>
      </c>
      <c r="I118" s="504"/>
      <c r="J118" s="160" t="s">
        <v>72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445"/>
    </row>
    <row r="119" spans="1:16" s="159" customFormat="1" ht="66.650000000000006" customHeight="1">
      <c r="A119" s="146">
        <v>8</v>
      </c>
      <c r="B119" s="423" t="s">
        <v>163</v>
      </c>
      <c r="C119" s="433"/>
      <c r="D119" s="433"/>
      <c r="E119" s="424"/>
      <c r="F119" s="216" t="s">
        <v>36</v>
      </c>
      <c r="G119" s="205" t="s">
        <v>164</v>
      </c>
      <c r="H119" s="504" t="str">
        <f t="shared" si="80"/>
        <v xml:space="preserve">DARKEST BLACK       </v>
      </c>
      <c r="I119" s="504"/>
      <c r="J119" s="160" t="s">
        <v>72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7" t="s">
        <v>152</v>
      </c>
    </row>
    <row r="120" spans="1:16" s="159" customFormat="1" ht="66.650000000000006" customHeight="1">
      <c r="A120" s="146">
        <v>8</v>
      </c>
      <c r="B120" s="423" t="s">
        <v>163</v>
      </c>
      <c r="C120" s="433"/>
      <c r="D120" s="433"/>
      <c r="E120" s="424"/>
      <c r="F120" s="216" t="s">
        <v>36</v>
      </c>
      <c r="G120" s="205" t="s">
        <v>164</v>
      </c>
      <c r="H120" s="504" t="str">
        <f t="shared" si="81"/>
        <v xml:space="preserve">HYPER LILAC         </v>
      </c>
      <c r="I120" s="504"/>
      <c r="J120" s="160" t="s">
        <v>72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7" t="s">
        <v>152</v>
      </c>
    </row>
    <row r="121" spans="1:16" s="159" customFormat="1" ht="71.5" customHeight="1">
      <c r="A121" s="146">
        <v>8</v>
      </c>
      <c r="B121" s="423" t="s">
        <v>163</v>
      </c>
      <c r="C121" s="433"/>
      <c r="D121" s="433"/>
      <c r="E121" s="424"/>
      <c r="F121" s="216" t="s">
        <v>36</v>
      </c>
      <c r="G121" s="205" t="s">
        <v>164</v>
      </c>
      <c r="H121" s="504" t="str">
        <f>$A$49</f>
        <v xml:space="preserve">ATOMIC BLASTER      </v>
      </c>
      <c r="I121" s="504"/>
      <c r="J121" s="160" t="s">
        <v>72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7" t="s">
        <v>152</v>
      </c>
    </row>
    <row r="122" spans="1:16" s="159" customFormat="1" ht="71.5" customHeight="1">
      <c r="A122" s="146">
        <v>8</v>
      </c>
      <c r="B122" s="423" t="s">
        <v>163</v>
      </c>
      <c r="C122" s="433"/>
      <c r="D122" s="433"/>
      <c r="E122" s="424"/>
      <c r="F122" s="216" t="s">
        <v>36</v>
      </c>
      <c r="G122" s="205" t="s">
        <v>164</v>
      </c>
      <c r="H122" s="504" t="str">
        <f>$A$53</f>
        <v xml:space="preserve">OPTIC WHITE         </v>
      </c>
      <c r="I122" s="504"/>
      <c r="J122" s="160" t="s">
        <v>72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7" t="s">
        <v>152</v>
      </c>
    </row>
    <row r="123" spans="1:16" s="159" customFormat="1" ht="32.5" customHeight="1">
      <c r="F123" s="183"/>
      <c r="G123" s="184"/>
      <c r="H123" s="185"/>
      <c r="I123" s="185"/>
      <c r="J123" s="182"/>
      <c r="K123" s="182"/>
      <c r="L123" s="182"/>
      <c r="M123" s="182"/>
      <c r="N123" s="186"/>
      <c r="O123" s="187"/>
      <c r="P123" s="188"/>
    </row>
    <row r="124" spans="1:16" s="14" customFormat="1" ht="33" customHeight="1">
      <c r="B124" s="133" t="s">
        <v>165</v>
      </c>
      <c r="C124" s="134"/>
      <c r="D124" s="135"/>
      <c r="E124" s="135"/>
      <c r="F124" s="135"/>
      <c r="G124" s="136"/>
      <c r="H124" s="135"/>
      <c r="I124" s="135"/>
      <c r="J124" s="514" t="s">
        <v>166</v>
      </c>
      <c r="K124" s="514"/>
      <c r="L124" s="514"/>
      <c r="M124" s="514"/>
      <c r="N124" s="69"/>
      <c r="O124" s="69"/>
      <c r="P124" s="70"/>
    </row>
    <row r="125" spans="1:16" s="147" customFormat="1" ht="34.5" customHeight="1">
      <c r="A125" s="147">
        <v>1</v>
      </c>
      <c r="B125" s="148" t="s">
        <v>167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509" t="s">
        <v>86</v>
      </c>
      <c r="C127" s="509"/>
      <c r="D127" s="509"/>
      <c r="E127" s="509"/>
      <c r="F127" s="509"/>
      <c r="G127" s="509"/>
      <c r="H127" s="509"/>
      <c r="I127" s="509"/>
      <c r="J127" s="509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63</v>
      </c>
      <c r="C128" s="510" t="s">
        <v>87</v>
      </c>
      <c r="D128" s="510"/>
      <c r="E128" s="510"/>
      <c r="F128" s="510"/>
      <c r="G128" s="510"/>
      <c r="H128" s="510"/>
      <c r="I128" s="510"/>
      <c r="J128" s="510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552"/>
      <c r="D129" s="552"/>
      <c r="E129" s="552"/>
      <c r="F129" s="552"/>
      <c r="G129" s="552"/>
      <c r="H129" s="552"/>
      <c r="I129" s="552"/>
      <c r="J129" s="552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552"/>
      <c r="D130" s="552"/>
      <c r="E130" s="552"/>
      <c r="F130" s="552"/>
      <c r="G130" s="552"/>
      <c r="H130" s="552"/>
      <c r="I130" s="552"/>
      <c r="J130" s="552"/>
    </row>
    <row r="131" spans="1:16" s="71" customFormat="1" ht="67.5" customHeight="1">
      <c r="A131" s="161"/>
      <c r="B131" s="175" t="str">
        <f>$A$49</f>
        <v xml:space="preserve">ATOMIC BLASTER      </v>
      </c>
      <c r="C131" s="402"/>
      <c r="D131" s="403"/>
      <c r="E131" s="403"/>
      <c r="F131" s="403"/>
      <c r="G131" s="403"/>
      <c r="H131" s="403"/>
      <c r="I131" s="403"/>
      <c r="J131" s="404"/>
    </row>
    <row r="132" spans="1:16" s="71" customFormat="1" ht="67.5" customHeight="1">
      <c r="A132" s="161"/>
      <c r="B132" s="175" t="str">
        <f>$A$53</f>
        <v xml:space="preserve">OPTIC WHITE         </v>
      </c>
      <c r="C132" s="552"/>
      <c r="D132" s="552"/>
      <c r="E132" s="552"/>
      <c r="F132" s="552"/>
      <c r="G132" s="552"/>
      <c r="H132" s="552"/>
      <c r="I132" s="552"/>
      <c r="J132" s="552"/>
    </row>
    <row r="133" spans="1:16" s="71" customFormat="1" ht="32.5">
      <c r="A133" s="161"/>
      <c r="B133" s="511" t="s">
        <v>168</v>
      </c>
      <c r="C133" s="512"/>
      <c r="D133" s="512"/>
      <c r="E133" s="512"/>
      <c r="F133" s="512"/>
      <c r="G133" s="512"/>
      <c r="H133" s="512"/>
      <c r="I133" s="512"/>
      <c r="J133" s="513"/>
    </row>
    <row r="134" spans="1:16" s="71" customFormat="1" ht="32.5">
      <c r="A134" s="161"/>
      <c r="B134" s="508" t="s">
        <v>104</v>
      </c>
      <c r="C134" s="508"/>
      <c r="D134" s="162" t="s">
        <v>111</v>
      </c>
      <c r="E134" s="162" t="s">
        <v>28</v>
      </c>
      <c r="F134" s="162" t="s">
        <v>29</v>
      </c>
      <c r="G134" s="162" t="s">
        <v>30</v>
      </c>
      <c r="H134" s="162" t="s">
        <v>31</v>
      </c>
      <c r="I134" s="397" t="s">
        <v>32</v>
      </c>
      <c r="J134" s="399"/>
    </row>
    <row r="135" spans="1:16" s="71" customFormat="1" ht="93" customHeight="1">
      <c r="A135" s="161"/>
      <c r="B135" s="423" t="s">
        <v>169</v>
      </c>
      <c r="C135" s="424"/>
      <c r="D135" s="505" t="s">
        <v>170</v>
      </c>
      <c r="E135" s="506"/>
      <c r="F135" s="506"/>
      <c r="G135" s="506"/>
      <c r="H135" s="506"/>
      <c r="I135" s="506"/>
      <c r="J135" s="507"/>
    </row>
    <row r="136" spans="1:16" s="71" customFormat="1" ht="100" customHeight="1">
      <c r="A136" s="161"/>
      <c r="B136" s="550" t="s">
        <v>171</v>
      </c>
      <c r="C136" s="551"/>
      <c r="D136" s="207"/>
      <c r="E136" s="207"/>
      <c r="F136" s="207">
        <v>5.7</v>
      </c>
      <c r="G136" s="207"/>
      <c r="H136" s="207"/>
      <c r="I136" s="502"/>
      <c r="J136" s="503"/>
    </row>
    <row r="137" spans="1:16" s="71" customFormat="1" ht="69.650000000000006" customHeight="1">
      <c r="A137" s="161"/>
      <c r="B137" s="550" t="s">
        <v>172</v>
      </c>
      <c r="C137" s="551"/>
      <c r="D137" s="207"/>
      <c r="E137" s="208"/>
      <c r="F137" s="208">
        <v>16.3</v>
      </c>
      <c r="G137" s="208"/>
      <c r="H137" s="208"/>
      <c r="I137" s="502"/>
      <c r="J137" s="503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173</v>
      </c>
      <c r="C139" s="549" t="s">
        <v>90</v>
      </c>
      <c r="D139" s="549"/>
      <c r="E139" s="549"/>
      <c r="F139" s="549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174</v>
      </c>
      <c r="C140" s="17" t="s">
        <v>175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14" t="s">
        <v>100</v>
      </c>
      <c r="C142" s="514"/>
      <c r="D142" s="514"/>
      <c r="E142" s="514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176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102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5" customHeight="1">
      <c r="A145" s="147">
        <v>3</v>
      </c>
      <c r="B145" s="150" t="s">
        <v>103</v>
      </c>
      <c r="C145" s="147"/>
      <c r="D145" s="147"/>
      <c r="G145" s="71"/>
      <c r="M145" s="70"/>
      <c r="N145" s="69"/>
      <c r="O145" s="69"/>
      <c r="P145" s="70"/>
    </row>
    <row r="146" spans="1:16" s="17" customFormat="1" ht="32.5">
      <c r="A146" s="15"/>
      <c r="B146" s="72" t="s">
        <v>104</v>
      </c>
      <c r="C146" s="73" t="s">
        <v>111</v>
      </c>
      <c r="D146" s="73" t="s">
        <v>28</v>
      </c>
      <c r="E146" s="73" t="s">
        <v>29</v>
      </c>
      <c r="F146" s="73" t="s">
        <v>30</v>
      </c>
      <c r="G146" s="73" t="s">
        <v>31</v>
      </c>
      <c r="H146" s="73" t="s">
        <v>32</v>
      </c>
      <c r="J146" s="74"/>
      <c r="K146" s="75"/>
      <c r="L146" s="75"/>
      <c r="M146" s="74"/>
    </row>
    <row r="147" spans="1:16" s="17" customFormat="1" ht="32.5">
      <c r="A147" s="15"/>
      <c r="B147" s="72" t="s">
        <v>105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71">
      <c r="B148" s="163" t="s">
        <v>177</v>
      </c>
      <c r="C148" s="163" t="s">
        <v>178</v>
      </c>
      <c r="G148" s="165"/>
    </row>
    <row r="149" spans="1:16" s="164" customFormat="1" ht="71">
      <c r="B149" s="163"/>
      <c r="C149" s="163" t="s">
        <v>179</v>
      </c>
      <c r="G149" s="165"/>
    </row>
    <row r="150" spans="1:16" s="151" customFormat="1" ht="32.5">
      <c r="G150" s="152"/>
    </row>
    <row r="151" spans="1:16" s="151" customFormat="1" ht="32.5">
      <c r="G151" s="152"/>
    </row>
    <row r="152" spans="1:16" s="151" customFormat="1" ht="32.5">
      <c r="G152" s="152"/>
    </row>
    <row r="153" spans="1:16" s="151" customFormat="1" ht="32.5">
      <c r="G153" s="152"/>
    </row>
    <row r="154" spans="1:16" s="151" customFormat="1" ht="32.5">
      <c r="G154" s="152"/>
    </row>
    <row r="155" spans="1:16" s="151" customFormat="1" ht="32.5">
      <c r="G155" s="152"/>
    </row>
    <row r="156" spans="1:16" s="151" customFormat="1" ht="32.5">
      <c r="G156" s="152"/>
    </row>
    <row r="157" spans="1:16" s="151" customFormat="1" ht="32.5">
      <c r="G157" s="152"/>
    </row>
    <row r="158" spans="1:16" s="151" customFormat="1" ht="32.5">
      <c r="G158" s="152"/>
    </row>
    <row r="159" spans="1:16" s="151" customFormat="1" ht="32.5">
      <c r="G159" s="152"/>
    </row>
    <row r="160" spans="1:16" s="151" customFormat="1" ht="32.5">
      <c r="G160" s="152"/>
    </row>
    <row r="161" spans="7:7" s="151" customFormat="1" ht="32.5">
      <c r="G161" s="152"/>
    </row>
    <row r="162" spans="7:7" s="151" customFormat="1" ht="32.5">
      <c r="G162" s="152"/>
    </row>
    <row r="163" spans="7:7" s="151" customFormat="1" ht="32.5">
      <c r="G163" s="152"/>
    </row>
    <row r="164" spans="7:7" s="151" customFormat="1" ht="32.5">
      <c r="G164" s="152"/>
    </row>
    <row r="165" spans="7:7" s="151" customFormat="1" ht="32.5">
      <c r="G165" s="152"/>
    </row>
    <row r="166" spans="7:7" s="151" customFormat="1" ht="32.5">
      <c r="G166" s="152"/>
    </row>
    <row r="167" spans="7:7" s="151" customFormat="1" ht="32.5">
      <c r="G167" s="152"/>
    </row>
    <row r="168" spans="7:7" s="151" customFormat="1" ht="32.5">
      <c r="G168" s="152"/>
    </row>
    <row r="169" spans="7:7" s="151" customFormat="1" ht="32.5">
      <c r="G169" s="152"/>
    </row>
    <row r="170" spans="7:7" s="151" customFormat="1" ht="32.5">
      <c r="G170" s="152"/>
    </row>
  </sheetData>
  <mergeCells count="196"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1640625" defaultRowHeight="16.5"/>
  <cols>
    <col min="1" max="1" width="26.453125" style="195" customWidth="1"/>
    <col min="2" max="16384" width="8.81640625" style="195"/>
  </cols>
  <sheetData>
    <row r="12" spans="1:10" s="196" customFormat="1" ht="34" customHeight="1">
      <c r="A12" s="560" t="s">
        <v>180</v>
      </c>
      <c r="B12" s="560"/>
      <c r="C12" s="560"/>
      <c r="D12" s="560"/>
      <c r="E12" s="560"/>
      <c r="F12" s="560"/>
      <c r="G12" s="560"/>
      <c r="H12" s="560"/>
      <c r="I12" s="560"/>
      <c r="J12" s="560"/>
    </row>
    <row r="13" spans="1:10" ht="24" customHeight="1">
      <c r="A13" s="198" t="s">
        <v>104</v>
      </c>
      <c r="B13" s="198" t="s">
        <v>181</v>
      </c>
      <c r="C13" s="198" t="s">
        <v>182</v>
      </c>
      <c r="D13" s="198" t="s">
        <v>28</v>
      </c>
      <c r="E13" s="197" t="s">
        <v>29</v>
      </c>
      <c r="F13" s="198" t="s">
        <v>30</v>
      </c>
      <c r="G13" s="198" t="s">
        <v>31</v>
      </c>
      <c r="H13" s="198" t="s">
        <v>32</v>
      </c>
      <c r="I13" s="198" t="s">
        <v>183</v>
      </c>
      <c r="J13" s="198" t="s">
        <v>184</v>
      </c>
    </row>
    <row r="14" spans="1:10" s="202" customFormat="1" ht="44.5" customHeight="1">
      <c r="A14" s="199" t="s">
        <v>185</v>
      </c>
      <c r="B14" s="200">
        <f>$D$14-0.5</f>
        <v>15</v>
      </c>
      <c r="C14" s="201">
        <f>$D$14-0.5</f>
        <v>15</v>
      </c>
      <c r="D14" s="201">
        <v>15.5</v>
      </c>
      <c r="E14" s="201">
        <v>15.5</v>
      </c>
      <c r="F14" s="201">
        <f>E14+0.5</f>
        <v>16</v>
      </c>
      <c r="G14" s="201">
        <f>F14</f>
        <v>16</v>
      </c>
      <c r="H14" s="201">
        <f>$G$14+0.5</f>
        <v>16.5</v>
      </c>
      <c r="I14" s="200">
        <f>$G$14+0.5</f>
        <v>16.5</v>
      </c>
      <c r="J14" s="200">
        <f>$G$14+0.5</f>
        <v>16.5</v>
      </c>
    </row>
    <row r="15" spans="1:10" s="202" customFormat="1" ht="44.5" customHeight="1">
      <c r="A15" s="199" t="s">
        <v>186</v>
      </c>
      <c r="B15" s="200">
        <f>$D$15-0.3</f>
        <v>4.7</v>
      </c>
      <c r="C15" s="201">
        <f>$D$15-0.3</f>
        <v>4.7</v>
      </c>
      <c r="D15" s="201">
        <v>5</v>
      </c>
      <c r="E15" s="201">
        <v>5</v>
      </c>
      <c r="F15" s="201">
        <f>E15+0.3</f>
        <v>5.3</v>
      </c>
      <c r="G15" s="201">
        <f>F15</f>
        <v>5.3</v>
      </c>
      <c r="H15" s="201">
        <f>$G$15+0.3</f>
        <v>5.6</v>
      </c>
      <c r="I15" s="200">
        <f t="shared" ref="I15:J15" si="0">$G$15+0.3</f>
        <v>5.6</v>
      </c>
      <c r="J15" s="200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79"/>
    <col min="18" max="18" width="80.1796875" style="79" customWidth="1"/>
    <col min="19" max="16384" width="9.17968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109</v>
      </c>
      <c r="C1" s="82" t="s">
        <v>187</v>
      </c>
      <c r="D1" s="561" t="s">
        <v>188</v>
      </c>
      <c r="E1" s="561"/>
      <c r="F1" s="561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189</v>
      </c>
      <c r="C2" s="87" t="s">
        <v>190</v>
      </c>
      <c r="D2" s="562" t="s">
        <v>191</v>
      </c>
      <c r="E2" s="562"/>
      <c r="F2" s="562"/>
      <c r="G2" s="562"/>
      <c r="H2" s="562"/>
      <c r="I2" s="563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110</v>
      </c>
      <c r="B3" s="89" t="s">
        <v>192</v>
      </c>
      <c r="C3" s="89" t="s">
        <v>193</v>
      </c>
      <c r="D3" s="90" t="s">
        <v>29</v>
      </c>
      <c r="E3" s="90" t="s">
        <v>30</v>
      </c>
      <c r="F3" s="90" t="s">
        <v>31</v>
      </c>
      <c r="G3" s="90" t="s">
        <v>32</v>
      </c>
      <c r="H3" s="90" t="s">
        <v>33</v>
      </c>
      <c r="I3" s="91" t="s">
        <v>194</v>
      </c>
      <c r="J3" s="92"/>
      <c r="K3" s="92"/>
    </row>
    <row r="4" spans="1:25" s="99" customFormat="1" ht="27" customHeight="1">
      <c r="A4" s="94">
        <v>1</v>
      </c>
      <c r="B4" s="95" t="s">
        <v>195</v>
      </c>
      <c r="C4" s="95" t="s">
        <v>196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197</v>
      </c>
      <c r="J4" s="98"/>
      <c r="K4" s="98"/>
    </row>
    <row r="5" spans="1:25" s="99" customFormat="1" ht="27" customHeight="1">
      <c r="A5" s="94">
        <v>2</v>
      </c>
      <c r="B5" s="95" t="s">
        <v>198</v>
      </c>
      <c r="C5" s="95" t="s">
        <v>199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197</v>
      </c>
      <c r="J5" s="98"/>
      <c r="K5" s="98"/>
    </row>
    <row r="6" spans="1:25" s="99" customFormat="1" ht="27" customHeight="1">
      <c r="A6" s="94">
        <v>3</v>
      </c>
      <c r="B6" s="80" t="s">
        <v>200</v>
      </c>
      <c r="C6" s="80" t="s">
        <v>201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197</v>
      </c>
      <c r="J6" s="98"/>
      <c r="K6" s="98"/>
    </row>
    <row r="7" spans="1:25" s="99" customFormat="1" ht="27" customHeight="1">
      <c r="A7" s="94">
        <v>4</v>
      </c>
      <c r="B7" s="80" t="s">
        <v>202</v>
      </c>
      <c r="C7" s="80" t="s">
        <v>203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197</v>
      </c>
      <c r="J7" s="98"/>
      <c r="K7" s="98"/>
    </row>
    <row r="8" spans="1:25" s="99" customFormat="1" ht="27" customHeight="1">
      <c r="A8" s="94">
        <v>5</v>
      </c>
      <c r="B8" s="80" t="s">
        <v>114</v>
      </c>
      <c r="C8" s="80" t="s">
        <v>115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204</v>
      </c>
      <c r="J8" s="98"/>
      <c r="K8" s="98"/>
    </row>
    <row r="9" spans="1:25" s="99" customFormat="1" ht="27" customHeight="1">
      <c r="A9" s="94">
        <v>6</v>
      </c>
      <c r="B9" s="80" t="s">
        <v>113</v>
      </c>
      <c r="C9" s="80" t="s">
        <v>205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197</v>
      </c>
      <c r="J9" s="98"/>
      <c r="K9" s="98"/>
    </row>
    <row r="10" spans="1:25" s="99" customFormat="1" ht="27" customHeight="1">
      <c r="A10" s="94">
        <v>7</v>
      </c>
      <c r="B10" s="80" t="s">
        <v>206</v>
      </c>
      <c r="C10" s="80" t="s">
        <v>207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197</v>
      </c>
      <c r="J10" s="98"/>
      <c r="K10" s="98"/>
    </row>
    <row r="11" spans="1:25" s="99" customFormat="1" ht="27" customHeight="1">
      <c r="A11" s="94">
        <v>8</v>
      </c>
      <c r="B11" s="80" t="s">
        <v>208</v>
      </c>
      <c r="C11" s="80" t="s">
        <v>209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210</v>
      </c>
      <c r="C12" s="80" t="s">
        <v>211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204</v>
      </c>
      <c r="J12" s="98"/>
      <c r="K12" s="98"/>
    </row>
    <row r="13" spans="1:25" s="99" customFormat="1" ht="27" customHeight="1">
      <c r="A13" s="94">
        <v>10</v>
      </c>
      <c r="B13" s="80" t="s">
        <v>212</v>
      </c>
      <c r="C13" s="80" t="s">
        <v>116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204</v>
      </c>
      <c r="J13" s="98"/>
      <c r="K13" s="98"/>
    </row>
    <row r="14" spans="1:25" s="99" customFormat="1" ht="27" customHeight="1">
      <c r="A14" s="94">
        <v>11</v>
      </c>
      <c r="B14" s="80" t="s">
        <v>213</v>
      </c>
      <c r="C14" s="80" t="s">
        <v>214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215</v>
      </c>
      <c r="C15" s="80" t="s">
        <v>216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217</v>
      </c>
      <c r="C16" s="80" t="s">
        <v>218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219</v>
      </c>
      <c r="C17" s="104" t="s">
        <v>112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916C1-5477-469F-8716-7037E5F6DBA9}">
  <ds:schemaRefs>
    <ds:schemaRef ds:uri="8acacb1a-d766-4a03-bc0c-a95b168db3c7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1972f4fa-a3a2-4010-a47e-cf3d6c5d142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1C3B20-ACFD-43EA-A393-320F41775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1. CUTTING</vt:lpstr>
      <vt:lpstr>2. TRIM</vt:lpstr>
      <vt:lpstr>SPEC</vt:lpstr>
      <vt:lpstr>FULL SPEC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'FULL SPEC'!Print_Area</vt:lpstr>
      <vt:lpstr>SPEC!Print_Area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Oanh Phan Thi Kim</cp:lastModifiedBy>
  <cp:revision/>
  <cp:lastPrinted>2024-08-06T08:43:03Z</cp:lastPrinted>
  <dcterms:created xsi:type="dcterms:W3CDTF">2016-05-06T01:47:29Z</dcterms:created>
  <dcterms:modified xsi:type="dcterms:W3CDTF">2024-08-15T12:04:16Z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