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I:\MENSWEAR\SS26 MENS\BOUGHT STYLES\MCLAREN\HYPE\COTTONS\ASHLAM HOODIE\"/>
    </mc:Choice>
  </mc:AlternateContent>
  <xr:revisionPtr revIDLastSave="0" documentId="13_ncr:1_{B6217B48-2139-4238-9DA8-DEAB8904B43C}" xr6:coauthVersionLast="47" xr6:coauthVersionMax="47" xr10:uidLastSave="{00000000-0000-0000-0000-000000000000}"/>
  <bookViews>
    <workbookView xWindow="-110" yWindow="-110" windowWidth="19420" windowHeight="11620" tabRatio="859" activeTab="4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SPEC'!$B$1:$M$55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E28" i="37"/>
  <c r="G28" i="37" s="1"/>
  <c r="H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E27" i="37"/>
  <c r="G27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B27" i="37"/>
  <c r="B29" i="37"/>
  <c r="B30" i="37"/>
  <c r="B31" i="37"/>
  <c r="B32" i="37"/>
  <c r="B33" i="37"/>
  <c r="B34" i="37"/>
  <c r="B35" i="37"/>
  <c r="B36" i="37"/>
  <c r="B37" i="37"/>
  <c r="H35" i="11"/>
  <c r="H36" i="11"/>
  <c r="H37" i="11"/>
  <c r="H27" i="11"/>
  <c r="H29" i="11"/>
  <c r="H30" i="11"/>
  <c r="H31" i="11"/>
  <c r="H32" i="11"/>
  <c r="H33" i="11"/>
  <c r="H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40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38" i="37"/>
  <c r="E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H18" i="11" l="1"/>
  <c r="H19" i="11"/>
  <c r="H20" i="11"/>
  <c r="H21" i="11"/>
  <c r="H22" i="11"/>
  <c r="H23" i="11"/>
  <c r="H24" i="11"/>
  <c r="H25" i="11"/>
  <c r="H26" i="11"/>
  <c r="H38" i="11"/>
  <c r="H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H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F4" i="37"/>
  <c r="F5" i="37"/>
  <c r="F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K3" i="11"/>
  <c r="G4" i="11"/>
  <c r="G5" i="11"/>
  <c r="G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40" i="11" l="1"/>
  <c r="H41" i="11"/>
  <c r="H42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G51" i="37"/>
  <c r="G42" i="37"/>
  <c r="G41" i="37"/>
  <c r="G43" i="37"/>
  <c r="G43" i="38"/>
  <c r="G49" i="37"/>
  <c r="G50" i="37"/>
  <c r="G50" i="38"/>
  <c r="G55" i="37"/>
  <c r="G47" i="37"/>
  <c r="G54" i="37"/>
  <c r="G48" i="37"/>
  <c r="G46" i="37"/>
  <c r="G40" i="37"/>
  <c r="G54" i="38"/>
  <c r="G48" i="38"/>
  <c r="G40" i="38"/>
  <c r="G55" i="38"/>
  <c r="G47" i="38"/>
  <c r="G45" i="38"/>
  <c r="G44" i="38"/>
  <c r="G46" i="38"/>
  <c r="G52" i="38"/>
  <c r="G53" i="38"/>
  <c r="G45" i="37"/>
  <c r="G53" i="37"/>
  <c r="G44" i="37"/>
  <c r="G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38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H17" i="11"/>
  <c r="H16" i="11"/>
  <c r="H15" i="11"/>
  <c r="H14" i="11"/>
  <c r="H13" i="11"/>
  <c r="H12" i="11"/>
  <c r="H11" i="11"/>
  <c r="H10" i="11"/>
  <c r="H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<sst xmlns="http://schemas.openxmlformats.org/spreadsheetml/2006/main" count="913" uniqueCount="435">
  <si>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</si>
  <si>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</si>
  <si>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</si>
  <si>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</si>
  <si>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</si>
  <si>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</si>
  <si>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</si>
  <si>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</si>
  <si>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</si>
  <si>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</si>
  <si>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</si>
  <si>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</si>
  <si>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</si>
  <si>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</si>
  <si>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</si>
  <si>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</si>
  <si>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</si>
  <si>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</si>
  <si>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</si>
  <si>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</si>
  <si>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</si>
  <si>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</si>
  <si>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</si>
  <si>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</si>
  <si>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</si>
  <si>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</si>
  <si>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</si>
  <si>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</si>
  <si>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</si>
  <si>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</si>
  <si>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</si>
  <si>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</si>
  <si>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</si>
  <si>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</si>
  <si>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</si>
  <si>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</si>
  <si>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</si>
  <si>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</si>
  <si>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</si>
  <si>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</si>
  <si>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</si>
  <si>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</si>
  <si>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</si>
  <si>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</si>
  <si>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</si>
  <si>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</si>
  <si>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</si>
  <si>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</si>
  <si>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</si>
  <si>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</si>
  <si>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</si>
  <si>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</si>
  <si>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</si>
  <si>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</si>
  <si>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</si>
  <si>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</si>
  <si>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</si>
  <si>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</si>
  <si>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</si>
  <si>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</si>
  <si>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</si>
  <si>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</si>
  <si>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</si>
  <si>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</si>
  <si>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</si>
  <si>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</si>
  <si>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</si>
  <si>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</si>
  <si>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</si>
  <si>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</si>
  <si>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</si>
  <si>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</si>
  <si>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</si>
  <si>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</si>
  <si>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</si>
  <si>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</si>
  <si>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</si>
  <si>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</si>
  <si>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</si>
  <si>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</si>
  <si>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</si>
  <si>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</si>
  <si>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</si>
  <si>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</si>
  <si>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</si>
  <si>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</si>
  <si>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</si>
  <si>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</si>
  <si>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</si>
  <si>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</si>
  <si>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</si>
  <si>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</si>
  <si>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</si>
  <si>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</si>
  <si>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</si>
  <si>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</si>
  <si>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</si>
  <si>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</si>
  <si>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</si>
  <si>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</si>
  <si>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</si>
  <si>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</si>
  <si>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</si>
  <si>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</si>
  <si>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</si>
  <si>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</si>
  <si>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</si>
  <si>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</si>
  <si>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</si>
  <si>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</si>
  <si>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</si>
  <si>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</si>
  <si>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</si>
  <si>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</si>
  <si>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</si>
  <si>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</si>
  <si>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</si>
  <si>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</si>
  <si>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</si>
  <si>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</si>
  <si>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</si>
  <si>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</si>
  <si>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</si>
  <si>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</si>
  <si>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</si>
  <si>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</si>
  <si>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</si>
  <si>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</si>
  <si>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</si>
  <si>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</si>
  <si>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</si>
  <si>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</si>
  <si>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</si>
  <si>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</si>
  <si>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</si>
  <si>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</si>
  <si>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</si>
  <si>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</si>
  <si>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</si>
  <si>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</si>
  <si>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</si>
  <si>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</si>
  <si>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</si>
  <si>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</si>
  <si>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</si>
  <si>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</si>
  <si>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</si>
  <si>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</si>
  <si>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</si>
  <si>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</si>
  <si>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</si>
  <si>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</si>
  <si>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</si>
  <si>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</si>
  <si>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</si>
  <si>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</si>
  <si>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</si>
  <si>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</si>
  <si>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</si>
  <si>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</si>
  <si>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</si>
  <si>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</si>
  <si>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</si>
  <si>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</si>
  <si>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</si>
  <si>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</si>
  <si>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</si>
  <si>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</si>
  <si>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</si>
  <si>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</si>
  <si>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</si>
  <si>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</si>
  <si>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</si>
  <si>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</si>
  <si>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</si>
  <si>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</si>
  <si>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</si>
  <si>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</si>
  <si>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</si>
  <si>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</si>
  <si>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</si>
  <si>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</si>
  <si>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</si>
  <si>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</si>
  <si>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</si>
  <si>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</si>
  <si>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</si>
  <si>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</si>
  <si>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</si>
  <si>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</si>
  <si>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</si>
  <si>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</si>
  <si>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</si>
  <si>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</si>
  <si>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</si>
  <si>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</si>
  <si>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</si>
  <si>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</si>
  <si>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</si>
  <si>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</si>
  <si>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</si>
  <si>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</si>
  <si>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</si>
  <si>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</si>
  <si>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</si>
  <si>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</si>
  <si>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</si>
  <si>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</si>
  <si>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</si>
  <si>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</si>
  <si>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</si>
  <si>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</si>
  <si>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</si>
  <si>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</si>
  <si>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</si>
  <si>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</si>
  <si>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</si>
  <si>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</si>
  <si>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</si>
  <si>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</si>
  <si>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</si>
  <si>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</si>
  <si>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</si>
  <si>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</si>
  <si>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</si>
  <si>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</si>
  <si>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</si>
  <si>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</si>
  <si>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</si>
  <si>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</si>
  <si>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</si>
  <si>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</si>
  <si>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</si>
  <si>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</si>
  <si>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</si>
  <si>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</si>
  <si>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</si>
  <si>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</si>
  <si>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</si>
  <si>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</si>
  <si>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</si>
  <si>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</si>
  <si>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</si>
  <si>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</si>
  <si>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</si>
  <si>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</si>
  <si>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</si>
  <si>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</si>
  <si>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</si>
  <si>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</si>
  <si>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</si>
  <si>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</si>
  <si>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</si>
  <si>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</si>
  <si>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</si>
  <si>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</si>
  <si>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</si>
  <si>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</si>
  <si>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</si>
  <si>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</si>
  <si>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</si>
  <si>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</si>
  <si>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</si>
  <si>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</si>
  <si>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</si>
  <si>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</si>
  <si>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</si>
  <si>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</si>
  <si>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</si>
  <si>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</si>
  <si>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</si>
  <si>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</si>
  <si>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</si>
  <si>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</si>
  <si>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</si>
  <si>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</si>
  <si>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</si>
  <si>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</si>
  <si>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</si>
  <si>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</si>
  <si>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</si>
  <si>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</si>
  <si>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</si>
  <si>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</si>
  <si>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</si>
  <si>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</si>
  <si>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</si>
  <si>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</si>
  <si>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</si>
  <si>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</si>
  <si>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</si>
  <si>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</si>
  <si>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</si>
  <si>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</si>
  <si>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</si>
  <si>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</si>
  <si>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</si>
  <si>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</si>
  <si>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</si>
  <si>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</si>
  <si>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</si>
  <si>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</si>
  <si>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</si>
  <si>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</si>
  <si>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</si>
  <si>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</si>
  <si>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</si>
  <si>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</si>
  <si>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</si>
  <si>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</si>
  <si>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</si>
  <si>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</si>
  <si>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</si>
  <si>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</si>
  <si>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</si>
  <si>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</si>
  <si>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</si>
  <si>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</si>
  <si>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</si>
  <si>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</si>
  <si>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</si>
  <si>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</si>
  <si>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</si>
  <si>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</si>
  <si>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</si>
  <si>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14. Back neck drop</t>
  </si>
  <si>
    <t>15. Armhole Straight</t>
  </si>
  <si>
    <t>16. Sleeve length - Shoulder seam to cuff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</si>
  <si>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</si>
  <si>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</si>
  <si>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</si>
  <si>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</si>
  <si>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</si>
  <si>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</si>
  <si>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</si>
  <si>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</si>
  <si>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25. Tie length visible</t>
  </si>
  <si>
    <t>26. Zip length</t>
  </si>
  <si>
    <t>27. Pocket position from HSP</t>
  </si>
  <si>
    <t>28. Pocket position from CF</t>
  </si>
  <si>
    <t>31. Pocket depth</t>
  </si>
  <si>
    <t>Status:</t>
  </si>
  <si>
    <t>PO Number:</t>
  </si>
  <si>
    <t>Colourway:</t>
  </si>
  <si>
    <t>Date: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</si>
  <si>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</si>
  <si>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MCLAREN SEASON 3</t>
  </si>
  <si>
    <t>ASHLAM</t>
  </si>
  <si>
    <t>ZIP THROUG HOODIE</t>
  </si>
  <si>
    <t>UN AVAILABLE</t>
  </si>
  <si>
    <t>VIETNAM</t>
  </si>
  <si>
    <t>AIME LEON DORE</t>
  </si>
  <si>
    <t>FRAN</t>
  </si>
  <si>
    <t>LAUREN</t>
  </si>
  <si>
    <t>MAIN-1-2001A42    RIB-1-3904A33</t>
  </si>
  <si>
    <t>MCLAREN</t>
  </si>
  <si>
    <t>29. Pocket opening</t>
  </si>
  <si>
    <t>30. Pocket  (top edge)</t>
  </si>
  <si>
    <t>32. Print position from HSP - Restless ambition</t>
  </si>
  <si>
    <t>33. Print position from CF - Restless ambition</t>
  </si>
  <si>
    <t>34. Print position from HSP - McLaren lockup</t>
  </si>
  <si>
    <t>35. Print position from CF - McLaren lockup</t>
  </si>
  <si>
    <t>36. Print position from cuff edge - Podium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</si>
  <si>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</si>
  <si>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</si>
  <si>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</si>
  <si>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</si>
  <si>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>FABRIC 01</t>
  </si>
  <si>
    <t>UNAVALIABLE</t>
  </si>
  <si>
    <t>1-2001A42</t>
  </si>
  <si>
    <t>RIB</t>
  </si>
  <si>
    <t>HEM / CUFF</t>
  </si>
  <si>
    <t>1-3904A33</t>
  </si>
  <si>
    <t>500 GSM</t>
  </si>
  <si>
    <t>STONE</t>
  </si>
  <si>
    <t xml:space="preserve">ZIP PULLERS - CF ZIP  / POCKET ZIPPERS / SLEEVE ZIPPERS </t>
  </si>
  <si>
    <t>CF ZIP  / POCKET ZIPPERS / SLEEVE ZIPPERS / TAPE COLOUR -  CF</t>
  </si>
  <si>
    <t>ARTWORK 01 - RHSAW CHEST "RESTLESS AMBITION"</t>
  </si>
  <si>
    <t>ARTWORK 02 - LHSAW CHEST- REISS MCLAREN FORMULA 1 TEAM LOGO</t>
  </si>
  <si>
    <t>ARTWORK 03 - RHSAW CUFF "PODIUM"</t>
  </si>
  <si>
    <t>ARTWORK 04 - LHSAW BICEP "VELOCITY"</t>
  </si>
  <si>
    <t>ARTWORK 05 - LHSAW CUFF "SPEEDMARK"</t>
  </si>
  <si>
    <t>ARTWORK 06 - CB PANEL - "MOTORSPORT"</t>
  </si>
  <si>
    <t>ARTWORK 07 - CB PANEL "PODIUM, OVERDRIVE, ENDURO, RMS, TORQUE"</t>
  </si>
  <si>
    <t>ARTWORK 08 - CB "SPEEDMARK"</t>
  </si>
  <si>
    <t xml:space="preserve">REISS WOVEN LABEL - INTERNAL BACK NECK </t>
  </si>
  <si>
    <t>REISS WOVEN SIZE LABEL - INTERNAL BACK NECK</t>
  </si>
  <si>
    <t>EDICATE</t>
  </si>
  <si>
    <t>TRS</t>
  </si>
  <si>
    <t>METAL</t>
  </si>
  <si>
    <t>BODY / HOOD</t>
  </si>
  <si>
    <t>HP-02 SHINY BRUSH NICKLE</t>
  </si>
  <si>
    <t>CF ZIPS - HP-02 SHINY BRUSH NICKLE
TAPE DTM TO FABRIC 01</t>
  </si>
  <si>
    <t>OPTIC WHITE</t>
  </si>
  <si>
    <t xml:space="preserve">16-1363 TCX </t>
  </si>
  <si>
    <t>T5</t>
  </si>
  <si>
    <t>SIZE 5 TEETH</t>
  </si>
  <si>
    <t>6CM</t>
  </si>
  <si>
    <t>8CM</t>
  </si>
  <si>
    <t>35CM</t>
  </si>
  <si>
    <t>30CM</t>
  </si>
  <si>
    <t>15MM X 47MM</t>
  </si>
  <si>
    <t>REISS MCLAREN COMBINED COUNTRY OF ORIGIN AND SIZE WOVEN LABEL - MADE IN VIETNAM</t>
  </si>
  <si>
    <t>EMBROIDERY</t>
  </si>
  <si>
    <t>SCREENPRINT</t>
  </si>
  <si>
    <t>SCREEN PRINT</t>
  </si>
  <si>
    <t>ARTWORK 04 - LHSAW BICEP "REISS 1971"</t>
  </si>
  <si>
    <t>28CM</t>
  </si>
  <si>
    <t>JET BLACK</t>
  </si>
  <si>
    <t xml:space="preserve">Colourway 01 </t>
  </si>
  <si>
    <t>Colourway 02</t>
  </si>
  <si>
    <t>BLACK</t>
  </si>
  <si>
    <t>01.09.2025</t>
  </si>
  <si>
    <t>INCREASE BY 1CM AFTER GRADING</t>
  </si>
  <si>
    <t>REDUCE BY 2CM AFTER GRADING</t>
  </si>
  <si>
    <t>PLEASE GRADE THE WHOLE HOODIE UP BY 1 SIZE. BELOW AMENDS HIGHLIGHTED IN YELLOW TO BE ACTIONED AFTER GRADING.</t>
  </si>
  <si>
    <t>03.09.2025</t>
  </si>
  <si>
    <t>CHANGED TO REISS 1971 PRINT</t>
  </si>
  <si>
    <t>37. Print position from shoulder point - Velocity (REISS 1971)</t>
  </si>
  <si>
    <t>INCREASE BY 1.5CM</t>
  </si>
  <si>
    <t>28.09.2025</t>
  </si>
  <si>
    <t>OSS/ TAHSIN</t>
  </si>
  <si>
    <t>CHARLOTTE T, TAHSIN, FRAN, CHARLOTTE S</t>
  </si>
  <si>
    <t>RE MCL CARE BLK/ WHT NEW</t>
  </si>
  <si>
    <t>RE-MC-MEN-600X410</t>
  </si>
  <si>
    <t>CARE LABEL</t>
  </si>
  <si>
    <t>POLY BAG</t>
  </si>
  <si>
    <t>REDUCE BY 2CM AFTER GRADING.</t>
  </si>
  <si>
    <t>RE MCL HYPE WOV 15 NEW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</si>
  <si>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SZ (ALPHA SIZES XS-3XL) </t>
    </r>
  </si>
  <si>
    <t xml:space="preserve">RE MCL ORANGE VIETNAM SZ (ALPHA SIZES XS-3XL) </t>
  </si>
  <si>
    <t>KP-9034</t>
  </si>
  <si>
    <t>HYPE PAPAYA 
16-1363TCX</t>
  </si>
  <si>
    <t>JET BLACK + HYPE PAPAYA 
16-1363TCX</t>
  </si>
  <si>
    <t>OPTIC WHITE  + HYPE PAPAYA 
16-1363TCX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</si>
</sst>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</cellStyleXfs>
  <cellXfs count="561">
    <xf numFmtId="0" fontId="0" fillId="0" borderId="0" xfId="0"/>
    <xf numFmtId="0" fontId="6" fillId="0" borderId="0" xfId="0" applyFont="1"/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165" fontId="8" fillId="4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5" borderId="3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8" fillId="4" borderId="2" xfId="0" applyNumberFormat="1" applyFont="1" applyFill="1" applyBorder="1" applyAlignment="1">
      <alignment horizontal="center"/>
    </xf>
    <xf numFmtId="49" fontId="10" fillId="0" borderId="0" xfId="0" applyNumberFormat="1" applyFont="1" applyAlignment="1">
      <alignment vertical="top" wrapText="1"/>
    </xf>
    <xf numFmtId="0" fontId="9" fillId="0" borderId="0" xfId="0" applyFont="1"/>
    <xf numFmtId="0" fontId="8" fillId="6" borderId="3" xfId="0" applyFont="1" applyFill="1" applyBorder="1" applyAlignment="1">
      <alignment horizontal="center"/>
    </xf>
    <xf numFmtId="165" fontId="8" fillId="6" borderId="1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66" fontId="6" fillId="10" borderId="0" xfId="0" applyNumberFormat="1" applyFont="1" applyFill="1"/>
    <xf numFmtId="165" fontId="6" fillId="6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4" fontId="6" fillId="10" borderId="0" xfId="0" applyNumberFormat="1" applyFont="1" applyFill="1"/>
    <xf numFmtId="165" fontId="8" fillId="6" borderId="2" xfId="0" applyNumberFormat="1" applyFont="1" applyFill="1" applyBorder="1" applyAlignment="1">
      <alignment horizontal="center"/>
    </xf>
    <xf numFmtId="0" fontId="15" fillId="6" borderId="18" xfId="0" applyFont="1" applyFill="1" applyBorder="1"/>
    <xf numFmtId="0" fontId="15" fillId="6" borderId="19" xfId="0" applyFont="1" applyFill="1" applyBorder="1"/>
    <xf numFmtId="49" fontId="10" fillId="4" borderId="0" xfId="0" applyNumberFormat="1" applyFont="1" applyFill="1" applyAlignment="1">
      <alignment vertical="top" wrapText="1"/>
    </xf>
    <xf numFmtId="0" fontId="6" fillId="4" borderId="0" xfId="0" applyFont="1" applyFill="1"/>
    <xf numFmtId="164" fontId="8" fillId="4" borderId="4" xfId="0" applyNumberFormat="1" applyFont="1" applyFill="1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13" borderId="1" xfId="0" applyNumberFormat="1" applyFont="1" applyFill="1" applyBorder="1" applyAlignment="1">
      <alignment horizontal="center"/>
    </xf>
    <xf numFmtId="164" fontId="8" fillId="13" borderId="2" xfId="0" applyNumberFormat="1" applyFont="1" applyFill="1" applyBorder="1" applyAlignment="1">
      <alignment horizontal="center"/>
    </xf>
    <xf numFmtId="165" fontId="8" fillId="14" borderId="1" xfId="0" applyNumberFormat="1" applyFont="1" applyFill="1" applyBorder="1" applyAlignment="1">
      <alignment horizontal="center"/>
    </xf>
    <xf numFmtId="165" fontId="8" fillId="14" borderId="2" xfId="0" applyNumberFormat="1" applyFont="1" applyFill="1" applyBorder="1" applyAlignment="1">
      <alignment horizontal="center"/>
    </xf>
    <xf numFmtId="167" fontId="18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2" fillId="9" borderId="1" xfId="0" applyFont="1" applyFill="1" applyBorder="1"/>
    <xf numFmtId="0" fontId="16" fillId="10" borderId="1" xfId="0" applyFont="1" applyFill="1" applyBorder="1" applyAlignment="1">
      <alignment horizontal="right"/>
    </xf>
    <xf numFmtId="164" fontId="8" fillId="4" borderId="8" xfId="0" applyNumberFormat="1" applyFont="1" applyFill="1" applyBorder="1" applyAlignment="1">
      <alignment horizontal="center"/>
    </xf>
    <xf numFmtId="0" fontId="26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left" wrapText="1"/>
    </xf>
    <xf numFmtId="165" fontId="8" fillId="14" borderId="16" xfId="0" applyNumberFormat="1" applyFont="1" applyFill="1" applyBorder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3" fillId="0" borderId="0" xfId="3" applyAlignment="1">
      <alignment horizontal="center" vertical="center"/>
    </xf>
    <xf numFmtId="0" fontId="16" fillId="10" borderId="1" xfId="0" applyFont="1" applyFill="1" applyBorder="1"/>
    <xf numFmtId="0" fontId="12" fillId="17" borderId="0" xfId="0" applyFont="1" applyFill="1"/>
    <xf numFmtId="0" fontId="12" fillId="17" borderId="0" xfId="0" applyFont="1" applyFill="1" applyAlignment="1">
      <alignment horizontal="center" vertical="center" wrapText="1"/>
    </xf>
    <xf numFmtId="165" fontId="3" fillId="0" borderId="0" xfId="3" applyNumberFormat="1" applyAlignment="1">
      <alignment horizontal="center" vertical="center"/>
    </xf>
    <xf numFmtId="165" fontId="3" fillId="12" borderId="0" xfId="3" applyNumberFormat="1" applyFill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49" fontId="6" fillId="16" borderId="5" xfId="0" applyNumberFormat="1" applyFont="1" applyFill="1" applyBorder="1" applyAlignment="1">
      <alignment horizontal="center"/>
    </xf>
    <xf numFmtId="0" fontId="16" fillId="10" borderId="17" xfId="0" applyFont="1" applyFill="1" applyBorder="1" applyAlignment="1">
      <alignment horizontal="right"/>
    </xf>
    <xf numFmtId="0" fontId="16" fillId="10" borderId="2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/>
    </xf>
    <xf numFmtId="164" fontId="8" fillId="4" borderId="17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5" fontId="6" fillId="6" borderId="8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6" fillId="10" borderId="29" xfId="0" applyFont="1" applyFill="1" applyBorder="1" applyAlignment="1">
      <alignment horizontal="right"/>
    </xf>
    <xf numFmtId="0" fontId="16" fillId="10" borderId="25" xfId="0" applyFont="1" applyFill="1" applyBorder="1" applyAlignment="1">
      <alignment horizontal="right"/>
    </xf>
    <xf numFmtId="0" fontId="16" fillId="10" borderId="20" xfId="0" applyFont="1" applyFill="1" applyBorder="1" applyAlignment="1">
      <alignment horizontal="right"/>
    </xf>
    <xf numFmtId="0" fontId="11" fillId="9" borderId="2" xfId="0" applyFont="1" applyFill="1" applyBorder="1"/>
    <xf numFmtId="0" fontId="12" fillId="9" borderId="8" xfId="0" applyFont="1" applyFill="1" applyBorder="1"/>
    <xf numFmtId="0" fontId="12" fillId="9" borderId="21" xfId="0" applyFont="1" applyFill="1" applyBorder="1"/>
    <xf numFmtId="0" fontId="12" fillId="9" borderId="10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6" fillId="10" borderId="17" xfId="0" applyFont="1" applyFill="1" applyBorder="1"/>
    <xf numFmtId="0" fontId="8" fillId="6" borderId="1" xfId="0" applyFont="1" applyFill="1" applyBorder="1" applyAlignment="1">
      <alignment horizontal="center"/>
    </xf>
    <xf numFmtId="165" fontId="8" fillId="20" borderId="2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29" fillId="6" borderId="5" xfId="0" applyFont="1" applyFill="1" applyBorder="1" applyAlignment="1">
      <alignment vertical="center"/>
    </xf>
    <xf numFmtId="0" fontId="29" fillId="6" borderId="16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/>
    </xf>
    <xf numFmtId="0" fontId="29" fillId="22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/>
    </xf>
    <xf numFmtId="165" fontId="4" fillId="22" borderId="1" xfId="0" applyNumberFormat="1" applyFont="1" applyFill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16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5" fontId="4" fillId="22" borderId="17" xfId="0" applyNumberFormat="1" applyFont="1" applyFill="1" applyBorder="1" applyAlignment="1">
      <alignment horizontal="center" vertical="center"/>
    </xf>
    <xf numFmtId="0" fontId="4" fillId="0" borderId="22" xfId="3" applyFont="1" applyBorder="1" applyAlignment="1">
      <alignment horizontal="center" vertical="center"/>
    </xf>
    <xf numFmtId="0" fontId="4" fillId="0" borderId="17" xfId="3" applyFont="1" applyBorder="1" applyAlignment="1">
      <alignment horizontal="center" vertical="center"/>
    </xf>
    <xf numFmtId="165" fontId="4" fillId="22" borderId="2" xfId="0" applyNumberFormat="1" applyFont="1" applyFill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165" fontId="4" fillId="0" borderId="4" xfId="3" applyNumberFormat="1" applyFont="1" applyBorder="1" applyAlignment="1">
      <alignment horizontal="center" vertical="center"/>
    </xf>
    <xf numFmtId="165" fontId="4" fillId="0" borderId="2" xfId="3" applyNumberFormat="1" applyFont="1" applyBorder="1" applyAlignment="1">
      <alignment horizontal="center" vertical="center"/>
    </xf>
    <xf numFmtId="165" fontId="4" fillId="0" borderId="8" xfId="3" applyNumberFormat="1" applyFon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/>
    </xf>
    <xf numFmtId="164" fontId="4" fillId="4" borderId="8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164" fontId="8" fillId="6" borderId="17" xfId="0" applyNumberFormat="1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4" fontId="8" fillId="6" borderId="5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5" fontId="21" fillId="22" borderId="1" xfId="0" applyNumberFormat="1" applyFont="1" applyFill="1" applyBorder="1" applyAlignment="1">
      <alignment horizontal="center"/>
    </xf>
    <xf numFmtId="165" fontId="4" fillId="0" borderId="22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5" fontId="4" fillId="0" borderId="7" xfId="3" applyNumberFormat="1" applyFont="1" applyBorder="1" applyAlignment="1">
      <alignment horizontal="center" vertical="center"/>
    </xf>
    <xf numFmtId="165" fontId="21" fillId="22" borderId="2" xfId="0" applyNumberFormat="1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 vertical="center" wrapText="1"/>
    </xf>
    <xf numFmtId="0" fontId="32" fillId="9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right"/>
    </xf>
    <xf numFmtId="165" fontId="8" fillId="22" borderId="17" xfId="0" applyNumberFormat="1" applyFont="1" applyFill="1" applyBorder="1" applyAlignment="1">
      <alignment horizontal="center"/>
    </xf>
    <xf numFmtId="164" fontId="7" fillId="3" borderId="10" xfId="1" applyNumberFormat="1" applyFont="1" applyFill="1" applyBorder="1" applyAlignment="1" applyProtection="1">
      <alignment horizontal="center" vertical="center"/>
      <protection locked="0"/>
    </xf>
    <xf numFmtId="167" fontId="18" fillId="4" borderId="10" xfId="0" applyNumberFormat="1" applyFont="1" applyFill="1" applyBorder="1" applyAlignment="1">
      <alignment vertical="center"/>
    </xf>
    <xf numFmtId="164" fontId="8" fillId="13" borderId="17" xfId="0" applyNumberFormat="1" applyFont="1" applyFill="1" applyBorder="1" applyAlignment="1">
      <alignment horizontal="center"/>
    </xf>
    <xf numFmtId="165" fontId="17" fillId="22" borderId="5" xfId="0" applyNumberFormat="1" applyFont="1" applyFill="1" applyBorder="1" applyAlignment="1">
      <alignment horizontal="center"/>
    </xf>
    <xf numFmtId="164" fontId="35" fillId="23" borderId="5" xfId="1" applyNumberFormat="1" applyFont="1" applyFill="1" applyBorder="1" applyAlignment="1" applyProtection="1">
      <alignment horizontal="center" vertical="center"/>
      <protection locked="0"/>
    </xf>
    <xf numFmtId="167" fontId="18" fillId="22" borderId="5" xfId="0" applyNumberFormat="1" applyFont="1" applyFill="1" applyBorder="1" applyAlignment="1">
      <alignment vertical="center"/>
    </xf>
    <xf numFmtId="164" fontId="17" fillId="22" borderId="5" xfId="0" applyNumberFormat="1" applyFont="1" applyFill="1" applyBorder="1" applyAlignment="1">
      <alignment horizontal="center"/>
    </xf>
    <xf numFmtId="0" fontId="4" fillId="21" borderId="2" xfId="3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8" fillId="19" borderId="1" xfId="0" applyNumberFormat="1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8" fillId="20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49" fontId="10" fillId="4" borderId="12" xfId="0" applyNumberFormat="1" applyFont="1" applyFill="1" applyBorder="1" applyAlignment="1">
      <alignment vertical="center" wrapText="1"/>
    </xf>
    <xf numFmtId="49" fontId="10" fillId="4" borderId="0" xfId="0" applyNumberFormat="1" applyFont="1" applyFill="1" applyAlignment="1">
      <alignment vertical="center" wrapText="1"/>
    </xf>
    <xf numFmtId="49" fontId="10" fillId="4" borderId="24" xfId="0" applyNumberFormat="1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15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/>
    </xf>
    <xf numFmtId="0" fontId="33" fillId="0" borderId="0" xfId="0" applyFont="1" applyAlignment="1">
      <alignment vertical="center" wrapText="1"/>
    </xf>
    <xf numFmtId="168" fontId="16" fillId="10" borderId="1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 vertical="center"/>
    </xf>
    <xf numFmtId="0" fontId="21" fillId="22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9" fillId="9" borderId="2" xfId="0" applyFont="1" applyFill="1" applyBorder="1" applyAlignment="1">
      <alignment horizontal="center" vertical="center" wrapText="1"/>
    </xf>
    <xf numFmtId="49" fontId="12" fillId="9" borderId="2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165" fontId="4" fillId="19" borderId="16" xfId="3" applyNumberFormat="1" applyFont="1" applyFill="1" applyBorder="1" applyAlignment="1">
      <alignment horizontal="center" vertical="center"/>
    </xf>
    <xf numFmtId="165" fontId="4" fillId="19" borderId="1" xfId="3" applyNumberFormat="1" applyFont="1" applyFill="1" applyBorder="1" applyAlignment="1">
      <alignment horizontal="center" vertical="center"/>
    </xf>
    <xf numFmtId="0" fontId="12" fillId="9" borderId="21" xfId="0" applyFont="1" applyFill="1" applyBorder="1" applyAlignment="1">
      <alignment horizontal="center" vertical="center" wrapText="1"/>
    </xf>
    <xf numFmtId="165" fontId="4" fillId="19" borderId="5" xfId="3" applyNumberFormat="1" applyFont="1" applyFill="1" applyBorder="1" applyAlignment="1">
      <alignment horizontal="center" vertical="center"/>
    </xf>
    <xf numFmtId="0" fontId="8" fillId="20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164" fontId="7" fillId="25" borderId="2" xfId="1" applyNumberFormat="1" applyFont="1" applyFill="1" applyBorder="1" applyAlignment="1" applyProtection="1">
      <alignment horizontal="center" vertical="center"/>
      <protection locked="0"/>
    </xf>
    <xf numFmtId="164" fontId="7" fillId="25" borderId="1" xfId="1" applyNumberFormat="1" applyFont="1" applyFill="1" applyBorder="1" applyAlignment="1" applyProtection="1">
      <alignment horizontal="center" vertical="center"/>
      <protection locked="0"/>
    </xf>
    <xf numFmtId="0" fontId="5" fillId="10" borderId="17" xfId="2" applyFont="1" applyFill="1" applyBorder="1" applyAlignment="1" applyProtection="1">
      <alignment vertical="center" wrapText="1"/>
      <protection locked="0"/>
    </xf>
    <xf numFmtId="0" fontId="40" fillId="0" borderId="1" xfId="0" applyFont="1" applyBorder="1"/>
    <xf numFmtId="0" fontId="6" fillId="0" borderId="1" xfId="0" applyFont="1" applyBorder="1"/>
    <xf numFmtId="0" fontId="41" fillId="27" borderId="35" xfId="0" applyFont="1" applyFill="1" applyBorder="1" applyAlignment="1">
      <alignment vertical="center"/>
    </xf>
    <xf numFmtId="0" fontId="42" fillId="0" borderId="36" xfId="0" applyFont="1" applyBorder="1" applyAlignment="1">
      <alignment vertical="center"/>
    </xf>
    <xf numFmtId="0" fontId="42" fillId="0" borderId="37" xfId="0" applyFont="1" applyBorder="1" applyAlignment="1">
      <alignment vertical="center"/>
    </xf>
    <xf numFmtId="0" fontId="12" fillId="9" borderId="0" xfId="0" applyFont="1" applyFill="1"/>
    <xf numFmtId="0" fontId="14" fillId="4" borderId="0" xfId="0" applyFont="1" applyFill="1" applyAlignment="1">
      <alignment wrapText="1"/>
    </xf>
    <xf numFmtId="0" fontId="14" fillId="16" borderId="0" xfId="0" applyFont="1" applyFill="1" applyAlignment="1">
      <alignment wrapText="1"/>
    </xf>
    <xf numFmtId="0" fontId="14" fillId="6" borderId="12" xfId="0" applyFont="1" applyFill="1" applyBorder="1" applyAlignment="1">
      <alignment wrapText="1"/>
    </xf>
    <xf numFmtId="0" fontId="23" fillId="4" borderId="0" xfId="0" applyFont="1" applyFill="1" applyAlignment="1">
      <alignment wrapText="1"/>
    </xf>
    <xf numFmtId="0" fontId="23" fillId="4" borderId="12" xfId="0" applyFont="1" applyFill="1" applyBorder="1" applyAlignment="1">
      <alignment wrapText="1"/>
    </xf>
    <xf numFmtId="0" fontId="4" fillId="16" borderId="2" xfId="3" applyFont="1" applyFill="1" applyBorder="1" applyAlignment="1">
      <alignment horizontal="center" vertical="center"/>
    </xf>
    <xf numFmtId="167" fontId="18" fillId="13" borderId="2" xfId="0" applyNumberFormat="1" applyFont="1" applyFill="1" applyBorder="1" applyAlignment="1">
      <alignment vertical="center"/>
    </xf>
    <xf numFmtId="0" fontId="44" fillId="0" borderId="0" xfId="0" applyFont="1"/>
    <xf numFmtId="0" fontId="40" fillId="0" borderId="0" xfId="0" applyFont="1"/>
    <xf numFmtId="0" fontId="16" fillId="10" borderId="4" xfId="0" applyFont="1" applyFill="1" applyBorder="1"/>
    <xf numFmtId="0" fontId="16" fillId="10" borderId="16" xfId="0" applyFont="1" applyFill="1" applyBorder="1"/>
    <xf numFmtId="167" fontId="18" fillId="4" borderId="8" xfId="0" applyNumberFormat="1" applyFont="1" applyFill="1" applyBorder="1" applyAlignment="1">
      <alignment vertical="center"/>
    </xf>
    <xf numFmtId="0" fontId="8" fillId="14" borderId="1" xfId="0" applyFont="1" applyFill="1" applyBorder="1" applyAlignment="1">
      <alignment horizontal="center"/>
    </xf>
    <xf numFmtId="0" fontId="29" fillId="6" borderId="21" xfId="0" applyFont="1" applyFill="1" applyBorder="1" applyAlignment="1">
      <alignment vertical="center"/>
    </xf>
    <xf numFmtId="0" fontId="29" fillId="6" borderId="15" xfId="0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0" fillId="9" borderId="0" xfId="0" applyFill="1"/>
    <xf numFmtId="0" fontId="41" fillId="27" borderId="38" xfId="0" applyFont="1" applyFill="1" applyBorder="1" applyAlignment="1">
      <alignment vertical="center"/>
    </xf>
    <xf numFmtId="0" fontId="42" fillId="0" borderId="39" xfId="0" applyFont="1" applyBorder="1" applyAlignment="1">
      <alignment vertical="center"/>
    </xf>
    <xf numFmtId="0" fontId="42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2" fillId="0" borderId="0" xfId="0" applyFont="1"/>
    <xf numFmtId="0" fontId="11" fillId="0" borderId="1" xfId="0" applyFont="1" applyBorder="1"/>
    <xf numFmtId="0" fontId="16" fillId="0" borderId="16" xfId="0" applyFont="1" applyBorder="1"/>
    <xf numFmtId="0" fontId="6" fillId="0" borderId="4" xfId="0" applyFont="1" applyBorder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/>
    <xf numFmtId="167" fontId="18" fillId="13" borderId="15" xfId="3" applyNumberFormat="1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165" fontId="6" fillId="14" borderId="8" xfId="0" applyNumberFormat="1" applyFont="1" applyFill="1" applyBorder="1" applyAlignment="1">
      <alignment horizontal="center" vertical="center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167" fontId="18" fillId="0" borderId="2" xfId="0" applyNumberFormat="1" applyFont="1" applyBorder="1" applyAlignment="1">
      <alignment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center"/>
    </xf>
    <xf numFmtId="0" fontId="0" fillId="6" borderId="0" xfId="0" applyFill="1"/>
    <xf numFmtId="165" fontId="4" fillId="6" borderId="1" xfId="0" applyNumberFormat="1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165" fontId="3" fillId="6" borderId="0" xfId="0" applyNumberFormat="1" applyFont="1" applyFill="1" applyAlignment="1">
      <alignment horizontal="center" vertical="center"/>
    </xf>
    <xf numFmtId="0" fontId="3" fillId="6" borderId="0" xfId="3" applyFill="1" applyAlignment="1">
      <alignment horizontal="center" vertical="center"/>
    </xf>
    <xf numFmtId="165" fontId="3" fillId="6" borderId="0" xfId="3" applyNumberFormat="1" applyFill="1" applyAlignment="1">
      <alignment horizontal="center" vertical="center"/>
    </xf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0" fillId="0" borderId="0" xfId="0" applyFont="1" applyAlignment="1">
      <alignment wrapText="1"/>
    </xf>
    <xf numFmtId="165" fontId="4" fillId="19" borderId="2" xfId="3" applyNumberFormat="1" applyFont="1" applyFill="1" applyBorder="1" applyAlignment="1">
      <alignment horizontal="center" vertical="center"/>
    </xf>
    <xf numFmtId="167" fontId="18" fillId="13" borderId="1" xfId="3" applyNumberFormat="1" applyFont="1" applyFill="1" applyBorder="1" applyAlignment="1">
      <alignment horizontal="center" vertical="center"/>
    </xf>
    <xf numFmtId="0" fontId="4" fillId="28" borderId="2" xfId="3" applyFont="1" applyFill="1" applyBorder="1" applyAlignment="1">
      <alignment horizontal="center" vertical="center"/>
    </xf>
    <xf numFmtId="0" fontId="4" fillId="6" borderId="5" xfId="3" applyFont="1" applyFill="1" applyBorder="1" applyAlignment="1">
      <alignment horizontal="center" vertical="center"/>
    </xf>
    <xf numFmtId="0" fontId="6" fillId="4" borderId="4" xfId="0" applyFont="1" applyFill="1" applyBorder="1"/>
    <xf numFmtId="0" fontId="6" fillId="4" borderId="5" xfId="0" applyFont="1" applyFill="1" applyBorder="1"/>
    <xf numFmtId="0" fontId="6" fillId="4" borderId="16" xfId="0" applyFont="1" applyFill="1" applyBorder="1"/>
    <xf numFmtId="165" fontId="6" fillId="6" borderId="5" xfId="0" applyNumberFormat="1" applyFont="1" applyFill="1" applyBorder="1" applyAlignment="1">
      <alignment horizontal="center" vertical="center"/>
    </xf>
    <xf numFmtId="165" fontId="4" fillId="6" borderId="5" xfId="0" applyNumberFormat="1" applyFont="1" applyFill="1" applyBorder="1" applyAlignment="1">
      <alignment horizontal="center" vertical="center"/>
    </xf>
    <xf numFmtId="165" fontId="4" fillId="6" borderId="1" xfId="0" quotePrefix="1" applyNumberFormat="1" applyFont="1" applyFill="1" applyBorder="1" applyAlignment="1">
      <alignment horizontal="center" vertical="center"/>
    </xf>
    <xf numFmtId="165" fontId="29" fillId="6" borderId="0" xfId="0" applyNumberFormat="1" applyFont="1" applyFill="1" applyAlignment="1">
      <alignment vertical="center"/>
    </xf>
    <xf numFmtId="0" fontId="11" fillId="4" borderId="0" xfId="0" applyFont="1" applyFill="1" applyAlignment="1">
      <alignment horizontal="center" wrapText="1"/>
    </xf>
    <xf numFmtId="0" fontId="0" fillId="4" borderId="0" xfId="0" applyFill="1"/>
    <xf numFmtId="49" fontId="11" fillId="4" borderId="0" xfId="0" applyNumberFormat="1" applyFont="1" applyFill="1" applyAlignment="1">
      <alignment vertical="top" wrapText="1"/>
    </xf>
    <xf numFmtId="164" fontId="7" fillId="0" borderId="2" xfId="1" applyNumberFormat="1" applyFont="1" applyBorder="1" applyAlignment="1" applyProtection="1">
      <alignment horizontal="center" vertical="center"/>
      <protection locked="0"/>
    </xf>
    <xf numFmtId="2" fontId="6" fillId="4" borderId="16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0" fontId="6" fillId="7" borderId="7" xfId="0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8" fillId="4" borderId="14" xfId="0" applyFont="1" applyFill="1" applyBorder="1" applyAlignment="1">
      <alignment wrapText="1"/>
    </xf>
    <xf numFmtId="0" fontId="6" fillId="7" borderId="1" xfId="0" applyFont="1" applyFill="1" applyBorder="1" applyAlignment="1">
      <alignment horizontal="center"/>
    </xf>
    <xf numFmtId="0" fontId="5" fillId="10" borderId="1" xfId="2" applyFont="1" applyFill="1" applyBorder="1" applyAlignment="1" applyProtection="1">
      <alignment vertical="center" wrapText="1"/>
      <protection locked="0"/>
    </xf>
    <xf numFmtId="0" fontId="6" fillId="0" borderId="16" xfId="0" applyFont="1" applyBorder="1"/>
    <xf numFmtId="0" fontId="12" fillId="17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4" fillId="4" borderId="1" xfId="3" applyFont="1" applyFill="1" applyBorder="1" applyAlignment="1">
      <alignment horizontal="center" vertical="center"/>
    </xf>
    <xf numFmtId="164" fontId="8" fillId="13" borderId="10" xfId="0" applyNumberFormat="1" applyFont="1" applyFill="1" applyBorder="1" applyAlignment="1">
      <alignment horizontal="center"/>
    </xf>
    <xf numFmtId="165" fontId="8" fillId="14" borderId="10" xfId="0" applyNumberFormat="1" applyFont="1" applyFill="1" applyBorder="1" applyAlignment="1">
      <alignment horizontal="center"/>
    </xf>
    <xf numFmtId="164" fontId="7" fillId="3" borderId="17" xfId="1" applyNumberFormat="1" applyFont="1" applyFill="1" applyBorder="1" applyAlignment="1" applyProtection="1">
      <alignment horizontal="center" vertical="center"/>
      <protection locked="0"/>
    </xf>
    <xf numFmtId="0" fontId="16" fillId="10" borderId="16" xfId="0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167" fontId="34" fillId="0" borderId="2" xfId="0" applyNumberFormat="1" applyFont="1" applyBorder="1" applyAlignment="1">
      <alignment vertical="center"/>
    </xf>
    <xf numFmtId="0" fontId="6" fillId="0" borderId="1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30" fillId="26" borderId="4" xfId="0" applyFont="1" applyFill="1" applyBorder="1" applyAlignment="1">
      <alignment horizontal="center" vertical="center"/>
    </xf>
    <xf numFmtId="0" fontId="30" fillId="26" borderId="5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4" borderId="5" xfId="0" applyFont="1" applyFill="1" applyBorder="1" applyAlignment="1">
      <alignment horizontal="left" vertical="center" wrapText="1"/>
    </xf>
    <xf numFmtId="0" fontId="19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6" fillId="4" borderId="5" xfId="0" applyNumberFormat="1" applyFont="1" applyFill="1" applyBorder="1" applyAlignment="1">
      <alignment horizontal="center"/>
    </xf>
    <xf numFmtId="2" fontId="6" fillId="4" borderId="16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30" fillId="26" borderId="1" xfId="0" applyFont="1" applyFill="1" applyBorder="1" applyAlignment="1">
      <alignment horizontal="center" vertical="center"/>
    </xf>
    <xf numFmtId="2" fontId="6" fillId="16" borderId="5" xfId="0" applyNumberFormat="1" applyFont="1" applyFill="1" applyBorder="1" applyAlignment="1">
      <alignment horizontal="center"/>
    </xf>
    <xf numFmtId="2" fontId="6" fillId="16" borderId="16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4" fontId="8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8" fillId="4" borderId="5" xfId="0" applyNumberFormat="1" applyFont="1" applyFill="1" applyBorder="1" applyAlignment="1">
      <alignment horizontal="center"/>
    </xf>
    <xf numFmtId="164" fontId="8" fillId="4" borderId="16" xfId="0" applyNumberFormat="1" applyFont="1" applyFill="1" applyBorder="1" applyAlignment="1">
      <alignment horizontal="center"/>
    </xf>
    <xf numFmtId="164" fontId="8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164" fontId="17" fillId="22" borderId="5" xfId="0" applyNumberFormat="1" applyFont="1" applyFill="1" applyBorder="1" applyAlignment="1">
      <alignment horizontal="center"/>
    </xf>
    <xf numFmtId="0" fontId="30" fillId="22" borderId="5" xfId="0" applyFont="1" applyFill="1" applyBorder="1" applyAlignment="1">
      <alignment horizontal="center"/>
    </xf>
    <xf numFmtId="0" fontId="30" fillId="22" borderId="16" xfId="0" applyFont="1" applyFill="1" applyBorder="1" applyAlignment="1">
      <alignment horizontal="center"/>
    </xf>
    <xf numFmtId="164" fontId="8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0" fontId="34" fillId="22" borderId="4" xfId="0" applyFont="1" applyFill="1" applyBorder="1" applyAlignment="1">
      <alignment vertical="center" wrapText="1"/>
    </xf>
    <xf numFmtId="0" fontId="34" fillId="22" borderId="5" xfId="0" applyFont="1" applyFill="1" applyBorder="1" applyAlignment="1">
      <alignment vertical="center" wrapText="1"/>
    </xf>
    <xf numFmtId="0" fontId="3" fillId="0" borderId="1" xfId="2" applyBorder="1" applyAlignment="1">
      <alignment horizontal="left" vertical="center" wrapText="1"/>
    </xf>
    <xf numFmtId="0" fontId="37" fillId="9" borderId="7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4" borderId="12" xfId="2" applyFont="1" applyFill="1" applyBorder="1" applyAlignment="1" applyProtection="1">
      <alignment horizontal="left" vertical="center" wrapText="1"/>
      <protection locked="0"/>
    </xf>
    <xf numFmtId="0" fontId="5" fillId="4" borderId="0" xfId="2" applyFont="1" applyFill="1" applyAlignment="1" applyProtection="1">
      <alignment horizontal="left" vertical="center" wrapText="1"/>
      <protection locked="0"/>
    </xf>
    <xf numFmtId="0" fontId="5" fillId="4" borderId="24" xfId="2" applyFont="1" applyFill="1" applyBorder="1" applyAlignment="1" applyProtection="1">
      <alignment horizontal="left" vertical="center" wrapText="1"/>
      <protection locked="0"/>
    </xf>
    <xf numFmtId="0" fontId="3" fillId="0" borderId="17" xfId="2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33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7" fillId="9" borderId="22" xfId="0" applyFont="1" applyFill="1" applyBorder="1" applyAlignment="1">
      <alignment horizontal="center" vertical="center" wrapText="1"/>
    </xf>
    <xf numFmtId="0" fontId="30" fillId="26" borderId="1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164" fontId="17" fillId="16" borderId="7" xfId="0" applyNumberFormat="1" applyFont="1" applyFill="1" applyBorder="1" applyAlignment="1">
      <alignment horizontal="center" vertical="center" wrapText="1"/>
    </xf>
    <xf numFmtId="164" fontId="17" fillId="16" borderId="14" xfId="0" applyNumberFormat="1" applyFont="1" applyFill="1" applyBorder="1" applyAlignment="1">
      <alignment horizontal="center" vertical="center" wrapText="1"/>
    </xf>
    <xf numFmtId="164" fontId="17" fillId="16" borderId="22" xfId="0" applyNumberFormat="1" applyFont="1" applyFill="1" applyBorder="1" applyAlignment="1">
      <alignment horizontal="center" vertical="center" wrapText="1"/>
    </xf>
    <xf numFmtId="164" fontId="17" fillId="16" borderId="12" xfId="0" applyNumberFormat="1" applyFont="1" applyFill="1" applyBorder="1" applyAlignment="1">
      <alignment horizontal="center" vertical="center" wrapText="1"/>
    </xf>
    <xf numFmtId="164" fontId="17" fillId="16" borderId="0" xfId="0" applyNumberFormat="1" applyFont="1" applyFill="1" applyAlignment="1">
      <alignment horizontal="center" vertical="center" wrapText="1"/>
    </xf>
    <xf numFmtId="164" fontId="17" fillId="16" borderId="24" xfId="0" applyNumberFormat="1" applyFont="1" applyFill="1" applyBorder="1" applyAlignment="1">
      <alignment horizontal="center" vertical="center" wrapText="1"/>
    </xf>
    <xf numFmtId="164" fontId="17" fillId="16" borderId="8" xfId="0" applyNumberFormat="1" applyFont="1" applyFill="1" applyBorder="1" applyAlignment="1">
      <alignment horizontal="center" vertical="center" wrapText="1"/>
    </xf>
    <xf numFmtId="164" fontId="17" fillId="16" borderId="21" xfId="0" applyNumberFormat="1" applyFont="1" applyFill="1" applyBorder="1" applyAlignment="1">
      <alignment horizontal="center" vertical="center" wrapText="1"/>
    </xf>
    <xf numFmtId="164" fontId="17" fillId="16" borderId="15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6" fillId="4" borderId="4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right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2" fontId="22" fillId="16" borderId="5" xfId="0" applyNumberFormat="1" applyFont="1" applyFill="1" applyBorder="1" applyAlignment="1">
      <alignment horizontal="center"/>
    </xf>
    <xf numFmtId="2" fontId="22" fillId="16" borderId="16" xfId="0" applyNumberFormat="1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 vertical="center"/>
    </xf>
    <xf numFmtId="0" fontId="30" fillId="16" borderId="5" xfId="0" applyFont="1" applyFill="1" applyBorder="1" applyAlignment="1">
      <alignment horizontal="center" vertical="center"/>
    </xf>
    <xf numFmtId="0" fontId="30" fillId="1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17" fillId="16" borderId="4" xfId="0" applyNumberFormat="1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0" fillId="16" borderId="16" xfId="0" applyFont="1" applyFill="1" applyBorder="1" applyAlignment="1">
      <alignment horizontal="center"/>
    </xf>
    <xf numFmtId="164" fontId="17" fillId="4" borderId="4" xfId="0" applyNumberFormat="1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64" fontId="17" fillId="16" borderId="5" xfId="0" applyNumberFormat="1" applyFont="1" applyFill="1" applyBorder="1" applyAlignment="1">
      <alignment horizontal="center"/>
    </xf>
    <xf numFmtId="164" fontId="17" fillId="16" borderId="16" xfId="0" applyNumberFormat="1" applyFont="1" applyFill="1" applyBorder="1" applyAlignment="1">
      <alignment horizontal="center"/>
    </xf>
    <xf numFmtId="0" fontId="14" fillId="4" borderId="12" xfId="0" applyFont="1" applyFill="1" applyBorder="1" applyAlignment="1">
      <alignment vertical="center" wrapText="1"/>
    </xf>
    <xf numFmtId="0" fontId="20" fillId="4" borderId="0" xfId="0" applyFont="1" applyFill="1" applyAlignment="1">
      <alignment vertical="center" wrapText="1"/>
    </xf>
    <xf numFmtId="0" fontId="20" fillId="4" borderId="24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4" fillId="4" borderId="24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right" wrapText="1"/>
    </xf>
    <xf numFmtId="0" fontId="17" fillId="4" borderId="1" xfId="0" applyFont="1" applyFill="1" applyBorder="1" applyAlignment="1">
      <alignment horizontal="left" wrapText="1"/>
    </xf>
    <xf numFmtId="0" fontId="38" fillId="4" borderId="12" xfId="0" applyFont="1" applyFill="1" applyBorder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38" fillId="4" borderId="24" xfId="0" applyFont="1" applyFill="1" applyBorder="1" applyAlignment="1">
      <alignment vertical="center" wrapText="1"/>
    </xf>
    <xf numFmtId="168" fontId="6" fillId="4" borderId="4" xfId="0" applyNumberFormat="1" applyFont="1" applyFill="1" applyBorder="1" applyAlignment="1">
      <alignment horizontal="center"/>
    </xf>
    <xf numFmtId="168" fontId="6" fillId="4" borderId="16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22" fillId="16" borderId="5" xfId="0" applyNumberFormat="1" applyFont="1" applyFill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17" fillId="16" borderId="1" xfId="0" applyFont="1" applyFill="1" applyBorder="1" applyAlignment="1">
      <alignment horizontal="left" wrapText="1"/>
    </xf>
    <xf numFmtId="0" fontId="6" fillId="4" borderId="7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30" fillId="2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10" borderId="4" xfId="0" applyFont="1" applyFill="1" applyBorder="1" applyAlignment="1">
      <alignment horizontal="right"/>
    </xf>
    <xf numFmtId="0" fontId="16" fillId="10" borderId="5" xfId="0" applyFont="1" applyFill="1" applyBorder="1" applyAlignment="1">
      <alignment horizontal="right"/>
    </xf>
    <xf numFmtId="0" fontId="16" fillId="10" borderId="16" xfId="0" applyFont="1" applyFill="1" applyBorder="1" applyAlignment="1">
      <alignment horizontal="right"/>
    </xf>
    <xf numFmtId="164" fontId="43" fillId="4" borderId="7" xfId="0" applyNumberFormat="1" applyFont="1" applyFill="1" applyBorder="1" applyAlignment="1">
      <alignment horizontal="center" vertical="top"/>
    </xf>
    <xf numFmtId="164" fontId="43" fillId="4" borderId="14" xfId="0" applyNumberFormat="1" applyFont="1" applyFill="1" applyBorder="1" applyAlignment="1">
      <alignment horizontal="center" vertical="top"/>
    </xf>
    <xf numFmtId="164" fontId="43" fillId="4" borderId="22" xfId="0" applyNumberFormat="1" applyFont="1" applyFill="1" applyBorder="1" applyAlignment="1">
      <alignment horizontal="center" vertical="top"/>
    </xf>
    <xf numFmtId="164" fontId="43" fillId="4" borderId="12" xfId="0" applyNumberFormat="1" applyFont="1" applyFill="1" applyBorder="1" applyAlignment="1">
      <alignment horizontal="center" vertical="top"/>
    </xf>
    <xf numFmtId="164" fontId="43" fillId="4" borderId="0" xfId="0" applyNumberFormat="1" applyFont="1" applyFill="1" applyAlignment="1">
      <alignment horizontal="center" vertical="top"/>
    </xf>
    <xf numFmtId="164" fontId="43" fillId="4" borderId="24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center"/>
    </xf>
    <xf numFmtId="0" fontId="30" fillId="20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31" fillId="20" borderId="14" xfId="0" applyFont="1" applyFill="1" applyBorder="1" applyAlignment="1">
      <alignment horizontal="center" vertical="center"/>
    </xf>
    <xf numFmtId="0" fontId="31" fillId="20" borderId="22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7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left" wrapText="1"/>
    </xf>
    <xf numFmtId="0" fontId="20" fillId="0" borderId="0" xfId="0" applyFont="1" applyAlignment="1">
      <alignment horizontal="left" wrapText="1"/>
    </xf>
    <xf numFmtId="0" fontId="6" fillId="0" borderId="1" xfId="0" applyFont="1" applyBorder="1" applyAlignment="1">
      <alignment horizontal="center"/>
    </xf>
    <xf numFmtId="0" fontId="31" fillId="20" borderId="7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right" wrapText="1"/>
    </xf>
    <xf numFmtId="0" fontId="22" fillId="16" borderId="5" xfId="0" applyFont="1" applyFill="1" applyBorder="1" applyAlignment="1">
      <alignment horizontal="left" wrapText="1"/>
    </xf>
    <xf numFmtId="0" fontId="22" fillId="16" borderId="16" xfId="0" applyFont="1" applyFill="1" applyBorder="1" applyAlignment="1">
      <alignment horizontal="left" wrapText="1"/>
    </xf>
    <xf numFmtId="0" fontId="31" fillId="20" borderId="0" xfId="0" applyFont="1" applyFill="1" applyAlignment="1">
      <alignment horizontal="center" vertical="center"/>
    </xf>
    <xf numFmtId="0" fontId="31" fillId="20" borderId="24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wrapText="1"/>
    </xf>
    <xf numFmtId="0" fontId="20" fillId="4" borderId="0" xfId="0" applyFont="1" applyFill="1" applyAlignment="1">
      <alignment horizontal="center" wrapText="1"/>
    </xf>
    <xf numFmtId="0" fontId="23" fillId="4" borderId="0" xfId="0" applyFont="1" applyFill="1" applyAlignment="1">
      <alignment horizontal="left" wrapText="1"/>
    </xf>
    <xf numFmtId="0" fontId="24" fillId="0" borderId="0" xfId="0" applyFont="1" applyAlignment="1">
      <alignment horizontal="left" wrapText="1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64" fontId="8" fillId="4" borderId="14" xfId="0" applyNumberFormat="1" applyFont="1" applyFill="1" applyBorder="1" applyAlignment="1">
      <alignment horizontal="center"/>
    </xf>
    <xf numFmtId="164" fontId="8" fillId="4" borderId="22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2" fontId="22" fillId="16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15" borderId="0" xfId="0" applyFont="1" applyFill="1" applyAlignment="1">
      <alignment horizontal="center" vertical="center"/>
    </xf>
    <xf numFmtId="0" fontId="31" fillId="19" borderId="14" xfId="0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center" vertical="center"/>
    </xf>
    <xf numFmtId="164" fontId="22" fillId="4" borderId="8" xfId="0" applyNumberFormat="1" applyFont="1" applyFill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left"/>
    </xf>
    <xf numFmtId="2" fontId="6" fillId="4" borderId="5" xfId="0" applyNumberFormat="1" applyFont="1" applyFill="1" applyBorder="1" applyAlignment="1">
      <alignment horizontal="left"/>
    </xf>
    <xf numFmtId="2" fontId="6" fillId="4" borderId="16" xfId="0" applyNumberFormat="1" applyFont="1" applyFill="1" applyBorder="1" applyAlignment="1">
      <alignment horizontal="left"/>
    </xf>
    <xf numFmtId="2" fontId="6" fillId="16" borderId="4" xfId="0" applyNumberFormat="1" applyFont="1" applyFill="1" applyBorder="1" applyAlignment="1">
      <alignment horizontal="left"/>
    </xf>
    <xf numFmtId="2" fontId="6" fillId="16" borderId="5" xfId="0" applyNumberFormat="1" applyFont="1" applyFill="1" applyBorder="1" applyAlignment="1">
      <alignment horizontal="left"/>
    </xf>
    <xf numFmtId="2" fontId="6" fillId="16" borderId="16" xfId="0" applyNumberFormat="1" applyFont="1" applyFill="1" applyBorder="1" applyAlignment="1">
      <alignment horizontal="left"/>
    </xf>
    <xf numFmtId="0" fontId="4" fillId="0" borderId="7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16" fillId="16" borderId="7" xfId="0" applyFont="1" applyFill="1" applyBorder="1" applyAlignment="1">
      <alignment horizontal="left"/>
    </xf>
    <xf numFmtId="0" fontId="16" fillId="16" borderId="14" xfId="0" applyFont="1" applyFill="1" applyBorder="1" applyAlignment="1">
      <alignment horizontal="left"/>
    </xf>
    <xf numFmtId="0" fontId="16" fillId="16" borderId="22" xfId="0" applyFont="1" applyFill="1" applyBorder="1" applyAlignment="1">
      <alignment horizontal="left"/>
    </xf>
    <xf numFmtId="0" fontId="33" fillId="0" borderId="21" xfId="0" applyFont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2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6" fillId="0" borderId="21" xfId="0" applyFont="1" applyBorder="1" applyAlignment="1">
      <alignment horizontal="center"/>
    </xf>
    <xf numFmtId="49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5" fillId="15" borderId="1" xfId="0" applyFont="1" applyFill="1" applyBorder="1" applyAlignment="1">
      <alignment horizontal="center" vertical="center"/>
    </xf>
    <xf numFmtId="2" fontId="22" fillId="16" borderId="14" xfId="0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left" wrapText="1"/>
    </xf>
    <xf numFmtId="49" fontId="14" fillId="4" borderId="12" xfId="0" applyNumberFormat="1" applyFont="1" applyFill="1" applyBorder="1" applyAlignment="1">
      <alignment horizontal="left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0" fillId="16" borderId="12" xfId="0" applyNumberFormat="1" applyFont="1" applyFill="1" applyBorder="1" applyAlignment="1">
      <alignment horizontal="center" vertical="top" wrapText="1"/>
    </xf>
    <xf numFmtId="49" fontId="10" fillId="16" borderId="0" xfId="0" applyNumberFormat="1" applyFont="1" applyFill="1" applyAlignment="1">
      <alignment horizontal="center" vertical="top" wrapText="1"/>
    </xf>
    <xf numFmtId="0" fontId="31" fillId="21" borderId="4" xfId="0" applyFont="1" applyFill="1" applyBorder="1" applyAlignment="1">
      <alignment horizontal="center" vertical="center"/>
    </xf>
    <xf numFmtId="0" fontId="31" fillId="21" borderId="5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/>
    </xf>
    <xf numFmtId="0" fontId="31" fillId="21" borderId="14" xfId="0" applyFont="1" applyFill="1" applyBorder="1" applyAlignment="1">
      <alignment horizontal="center" vertical="center"/>
    </xf>
    <xf numFmtId="0" fontId="31" fillId="21" borderId="2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8" fillId="4" borderId="1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6" fillId="10" borderId="17" xfId="0" applyFont="1" applyFill="1" applyBorder="1" applyAlignment="1">
      <alignment horizontal="right"/>
    </xf>
    <xf numFmtId="0" fontId="0" fillId="0" borderId="17" xfId="0" applyBorder="1"/>
    <xf numFmtId="0" fontId="25" fillId="16" borderId="22" xfId="0" applyFont="1" applyFill="1" applyBorder="1" applyAlignment="1">
      <alignment horizontal="center"/>
    </xf>
    <xf numFmtId="0" fontId="13" fillId="9" borderId="8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0" fillId="0" borderId="1" xfId="0" applyBorder="1"/>
    <xf numFmtId="0" fontId="25" fillId="16" borderId="1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6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6" fillId="10" borderId="25" xfId="0" applyFont="1" applyFill="1" applyBorder="1" applyAlignment="1">
      <alignment horizontal="right"/>
    </xf>
    <xf numFmtId="0" fontId="0" fillId="0" borderId="25" xfId="0" applyBorder="1"/>
    <xf numFmtId="2" fontId="22" fillId="16" borderId="30" xfId="0" applyNumberFormat="1" applyFont="1" applyFill="1" applyBorder="1" applyAlignment="1">
      <alignment horizontal="center"/>
    </xf>
    <xf numFmtId="0" fontId="25" fillId="16" borderId="31" xfId="0" applyFont="1" applyFill="1" applyBorder="1" applyAlignment="1">
      <alignment horizontal="center"/>
    </xf>
    <xf numFmtId="0" fontId="6" fillId="16" borderId="1" xfId="4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144019</xdr:rowOff>
    </xdr:from>
    <xdr:to>
      <xdr:col>6</xdr:col>
      <xdr:colOff>1095591</xdr:colOff>
      <xdr:row>47</xdr:row>
      <xdr:rowOff>145223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3433F0-96F8-D648-6D13-FEFB3429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62576"/>
          <a:ext cx="6686210" cy="48717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11</xdr:col>
      <xdr:colOff>1394180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111649</xdr:colOff>
      <xdr:row>85</xdr:row>
      <xdr:rowOff>139560</xdr:rowOff>
    </xdr:from>
    <xdr:to>
      <xdr:col>11</xdr:col>
      <xdr:colOff>40752</xdr:colOff>
      <xdr:row>122</xdr:row>
      <xdr:rowOff>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438B-B59D-4C76-D214-E1429DD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649" y="13467582"/>
          <a:ext cx="7772400" cy="554865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139561</xdr:colOff>
      <xdr:row>29</xdr:row>
      <xdr:rowOff>69780</xdr:rowOff>
    </xdr:from>
    <xdr:to>
      <xdr:col>30</xdr:col>
      <xdr:colOff>82621</xdr:colOff>
      <xdr:row>65</xdr:row>
      <xdr:rowOff>150829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71DD44-4BC9-0207-2E18-3E118759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8792" y="4800879"/>
          <a:ext cx="7772400" cy="5607642"/>
        </a:xfrm>
        <a:prstGeom prst="rect">
          <a:avLst/>
        </a:prstGeom>
      </xdr:spPr>
    </xdr:pic>
    <xdr:clientData/>
  </xdr:twoCellAnchor>
  <xdr:twoCellAnchor editAs="oneCell">
    <xdr:from>
      <xdr:col>13</xdr:col>
      <xdr:colOff>279120</xdr:colOff>
      <xdr:row>81</xdr:row>
      <xdr:rowOff>125605</xdr:rowOff>
    </xdr:from>
    <xdr:to>
      <xdr:col>30</xdr:col>
      <xdr:colOff>222180</xdr:colOff>
      <xdr:row>118</xdr:row>
      <xdr:rowOff>3798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BB9E43-63C4-2B3F-88EA-FDDBB12B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48351" y="12839561"/>
          <a:ext cx="7772400" cy="5558303"/>
        </a:xfrm>
        <a:prstGeom prst="rect">
          <a:avLst/>
        </a:prstGeom>
      </xdr:spPr>
    </xdr:pic>
    <xdr:clientData/>
  </xdr:twoCellAnchor>
  <xdr:twoCellAnchor editAs="oneCell">
    <xdr:from>
      <xdr:col>33</xdr:col>
      <xdr:colOff>265164</xdr:colOff>
      <xdr:row>29</xdr:row>
      <xdr:rowOff>139560</xdr:rowOff>
    </xdr:from>
    <xdr:to>
      <xdr:col>50</xdr:col>
      <xdr:colOff>208224</xdr:colOff>
      <xdr:row>67</xdr:row>
      <xdr:rowOff>126196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515098-C089-679C-5734-71F6DEC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45384" y="4870659"/>
          <a:ext cx="7772400" cy="58202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794253"/>
          <a:ext cx="6025029" cy="5545380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785021"/>
          <a:ext cx="6054286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</a:t>
          </a:r>
        </a:p>
        <a:p>
          <a:r>
            <a:rPr lang="en-GB" sz="1000" kern="1200" baseline="0"/>
            <a:t>- Increase front neck drop by 1cm after grading.</a:t>
          </a:r>
        </a:p>
        <a:p>
          <a:r>
            <a:rPr lang="en-GB" sz="1000" kern="1200" baseline="0"/>
            <a:t>- Reduce sleeve lengthby 2cm after grading.</a:t>
          </a:r>
        </a:p>
        <a:p>
          <a:r>
            <a:rPr lang="en-GB" sz="1000" kern="1200" baseline="0"/>
            <a:t>- Please adjust hood shaping following diagram, this is too pointed at the top. Please reduce hood width at widest point by 2cm after grading.</a:t>
          </a:r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r>
            <a:rPr lang="en-GB" sz="1000" kern="1200" baseline="0"/>
            <a:t>- Back multi print below Motorsport to change. Please see updated artwork.</a:t>
          </a:r>
        </a:p>
        <a:p>
          <a:r>
            <a:rPr lang="en-GB" sz="1000" kern="1200" baseline="0"/>
            <a:t>- Back print positions approved as sample.</a:t>
          </a:r>
        </a:p>
        <a:p>
          <a:r>
            <a:rPr lang="en-GB" sz="1000" kern="1200" baseline="0"/>
            <a:t>- Velocity print on sleeve to change to Reiss 1971 print. Position approved as sample.</a:t>
          </a:r>
        </a:p>
        <a:p>
          <a:r>
            <a:rPr lang="en-GB" sz="1000" kern="1200" baseline="0"/>
            <a:t>- Sleeve Podium and Speedmark positions approved as sample.</a:t>
          </a:r>
        </a:p>
        <a:p>
          <a:r>
            <a:rPr lang="en-GB" sz="1000" kern="1200" baseline="0"/>
            <a:t>- Sleeve speedmark should be embroidered.</a:t>
          </a:r>
        </a:p>
        <a:p>
          <a:r>
            <a:rPr lang="en-GB" sz="1000" kern="1200" baseline="0"/>
            <a:t>- Restless Ambition print should be embroidered.</a:t>
          </a:r>
        </a:p>
        <a:p>
          <a:r>
            <a:rPr lang="en-GB" sz="1000" kern="1200" baseline="0"/>
            <a:t>- Front McLaren lockup is approved as sample. Please move it down by 1.5cm so it is in line with the middle of the Restless Ambition print.</a:t>
          </a:r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r>
            <a:rPr lang="en-GB" sz="1000" kern="1200"/>
            <a:t>- Topstitching</a:t>
          </a:r>
          <a:r>
            <a:rPr lang="en-GB" sz="1000" kern="1200" baseline="0"/>
            <a:t> on pocket opening to sit 3cm away from edge.</a:t>
          </a:r>
        </a:p>
        <a:p>
          <a:r>
            <a:rPr lang="en-GB" sz="1000" kern="1200" baseline="0"/>
            <a:t>- Hoodie should have abrasions as per DREXOM hoodie. Please ensure this is actioned on the next sample.</a:t>
          </a:r>
          <a:endParaRPr lang="en-GB" sz="1000" kern="1200"/>
        </a:p>
        <a:p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</a:p>
        <a:p>
          <a:r>
            <a:rPr lang="en-GB" sz="1000" kern="1200" baseline="0"/>
            <a:t>- Underside of zip binding is not neat. Can we have all raw edges of fabric caught in the binding please?</a:t>
          </a:r>
          <a:endParaRPr lang="en-GB" sz="1000" kern="1200"/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0319" y="10708825"/>
          <a:ext cx="4668814" cy="3897114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6" zoomScale="75" zoomScaleNormal="75" workbookViewId="0">
      <selection activeCell="B29" sqref="B2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5" t="s">
        <v>0</v>
      </c>
      <c r="B1" s="182"/>
      <c r="D1" s="35" t="s">
        <v>1</v>
      </c>
      <c r="F1" s="201" t="s">
        <v>2</v>
      </c>
    </row>
    <row r="2" spans="1:6" ht="15.5" x14ac:dyDescent="0.35">
      <c r="A2" s="177" t="s">
        <v>210</v>
      </c>
      <c r="B2" s="191"/>
      <c r="D2" s="34" t="s">
        <v>3</v>
      </c>
      <c r="F2" s="202" t="s">
        <v>4</v>
      </c>
    </row>
    <row r="3" spans="1:6" ht="15.5" x14ac:dyDescent="0.35">
      <c r="A3" s="177" t="s">
        <v>204</v>
      </c>
      <c r="B3" s="191" t="e" vm="1">
        <v>#VALUE!</v>
      </c>
      <c r="D3" s="34" t="s">
        <v>5</v>
      </c>
      <c r="F3" s="203" t="s">
        <v>285</v>
      </c>
    </row>
    <row r="4" spans="1:6" ht="15.5" x14ac:dyDescent="0.35">
      <c r="A4" s="177" t="s">
        <v>206</v>
      </c>
      <c r="B4" s="191" t="e" vm="2">
        <v>#VALUE!</v>
      </c>
      <c r="D4" s="34" t="s">
        <v>6</v>
      </c>
      <c r="F4" s="203" t="s">
        <v>286</v>
      </c>
    </row>
    <row r="5" spans="1:6" ht="15.5" x14ac:dyDescent="0.35">
      <c r="A5" s="177" t="s">
        <v>259</v>
      </c>
      <c r="B5" s="191" t="e" vm="3">
        <v>#VALUE!</v>
      </c>
      <c r="D5" s="34" t="s">
        <v>7</v>
      </c>
      <c r="F5" s="203" t="s">
        <v>287</v>
      </c>
    </row>
    <row r="6" spans="1:6" ht="15.5" x14ac:dyDescent="0.35">
      <c r="A6" s="177" t="s">
        <v>260</v>
      </c>
      <c r="B6" s="191" t="e" vm="4">
        <v>#VALUE!</v>
      </c>
      <c r="D6" s="34" t="s">
        <v>9</v>
      </c>
      <c r="F6" s="204" t="s">
        <v>281</v>
      </c>
    </row>
    <row r="7" spans="1:6" ht="15.5" x14ac:dyDescent="0.35">
      <c r="A7" s="177"/>
      <c r="B7" s="191"/>
      <c r="D7" s="34" t="s">
        <v>10</v>
      </c>
      <c r="F7" s="204" t="s">
        <v>288</v>
      </c>
    </row>
    <row r="8" spans="1:6" ht="15.5" x14ac:dyDescent="0.35">
      <c r="A8" s="177" t="s">
        <v>205</v>
      </c>
      <c r="B8" s="191" t="e" vm="5">
        <v>#VALUE!</v>
      </c>
      <c r="D8" s="34" t="s">
        <v>12</v>
      </c>
      <c r="F8" s="204" t="s">
        <v>289</v>
      </c>
    </row>
    <row r="9" spans="1:6" ht="15.5" x14ac:dyDescent="0.35">
      <c r="A9" s="177" t="s">
        <v>266</v>
      </c>
      <c r="B9" s="191"/>
      <c r="D9" s="34" t="s">
        <v>14</v>
      </c>
      <c r="F9" s="203" t="s">
        <v>290</v>
      </c>
    </row>
    <row r="10" spans="1:6" ht="15.5" x14ac:dyDescent="0.35">
      <c r="A10" s="177" t="s">
        <v>207</v>
      </c>
      <c r="B10" s="191" t="e" vm="6">
        <v>#VALUE!</v>
      </c>
      <c r="D10" s="34" t="s">
        <v>15</v>
      </c>
      <c r="F10" s="203" t="s">
        <v>282</v>
      </c>
    </row>
    <row r="11" spans="1:6" ht="15.5" x14ac:dyDescent="0.35">
      <c r="A11" s="177" t="s">
        <v>208</v>
      </c>
      <c r="B11" s="191" t="e" vm="7">
        <v>#VALUE!</v>
      </c>
      <c r="D11" s="34" t="s">
        <v>17</v>
      </c>
      <c r="F11" s="203" t="s">
        <v>27</v>
      </c>
    </row>
    <row r="12" spans="1:6" ht="15.5" x14ac:dyDescent="0.35">
      <c r="A12" s="177" t="s">
        <v>209</v>
      </c>
      <c r="B12" s="191" t="e" vm="8">
        <v>#VALUE!</v>
      </c>
      <c r="D12" s="34" t="s">
        <v>19</v>
      </c>
      <c r="F12" s="204" t="s">
        <v>283</v>
      </c>
    </row>
    <row r="13" spans="1:6" ht="15.5" x14ac:dyDescent="0.35">
      <c r="A13" s="177" t="s">
        <v>225</v>
      </c>
      <c r="B13" s="191" t="e" vm="9">
        <v>#VALUE!</v>
      </c>
      <c r="D13" s="34" t="s">
        <v>20</v>
      </c>
      <c r="F13" s="204" t="s">
        <v>13</v>
      </c>
    </row>
    <row r="14" spans="1:6" ht="14.5" x14ac:dyDescent="0.35">
      <c r="A14" s="34"/>
      <c r="D14" s="34" t="s">
        <v>21</v>
      </c>
      <c r="F14" s="204" t="s">
        <v>284</v>
      </c>
    </row>
    <row r="15" spans="1:6" ht="14.5" x14ac:dyDescent="0.35">
      <c r="A15" s="34"/>
      <c r="D15" s="34"/>
      <c r="F15" s="204" t="s">
        <v>16</v>
      </c>
    </row>
    <row r="16" spans="1:6" thickBot="1" x14ac:dyDescent="0.4">
      <c r="A16" s="34"/>
      <c r="D16" s="34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5" t="s">
        <v>23</v>
      </c>
      <c r="B19" s="182"/>
      <c r="D19" s="35" t="s">
        <v>24</v>
      </c>
      <c r="F19" s="180" t="s">
        <v>25</v>
      </c>
    </row>
    <row r="20" spans="1:6" thickBot="1" x14ac:dyDescent="0.4">
      <c r="A20" s="34" t="s">
        <v>210</v>
      </c>
      <c r="D20" s="34" t="s">
        <v>26</v>
      </c>
      <c r="F20" s="180" t="s">
        <v>291</v>
      </c>
    </row>
    <row r="21" spans="1:6" thickBot="1" x14ac:dyDescent="0.4">
      <c r="A21" s="34" t="s">
        <v>214</v>
      </c>
      <c r="B21" t="e" vm="10">
        <v>#VALUE!</v>
      </c>
      <c r="D21" s="34" t="s">
        <v>28</v>
      </c>
      <c r="F21" s="180" t="s">
        <v>292</v>
      </c>
    </row>
    <row r="22" spans="1:6" thickBot="1" x14ac:dyDescent="0.4">
      <c r="A22" s="34" t="s">
        <v>345</v>
      </c>
      <c r="B22" t="e" vm="11">
        <v>#VALUE!</v>
      </c>
      <c r="D22" s="34" t="s">
        <v>29</v>
      </c>
      <c r="F22" s="180" t="s">
        <v>293</v>
      </c>
    </row>
    <row r="23" spans="1:6" thickBot="1" x14ac:dyDescent="0.4">
      <c r="A23" s="34" t="s">
        <v>211</v>
      </c>
      <c r="B23" t="e" vm="12">
        <v>#VALUE!</v>
      </c>
      <c r="D23" s="34" t="s">
        <v>30</v>
      </c>
      <c r="F23" s="180" t="s">
        <v>294</v>
      </c>
    </row>
    <row r="24" spans="1:6" thickBot="1" x14ac:dyDescent="0.4">
      <c r="A24" s="34"/>
      <c r="D24" s="34" t="s">
        <v>31</v>
      </c>
      <c r="F24" s="180" t="s">
        <v>290</v>
      </c>
    </row>
    <row r="25" spans="1:6" thickBot="1" x14ac:dyDescent="0.4">
      <c r="A25" s="34" t="s">
        <v>215</v>
      </c>
      <c r="B25" t="e" vm="13">
        <v>#VALUE!</v>
      </c>
      <c r="D25" s="34" t="s">
        <v>32</v>
      </c>
      <c r="F25" s="180" t="s">
        <v>282</v>
      </c>
    </row>
    <row r="26" spans="1:6" thickBot="1" x14ac:dyDescent="0.4">
      <c r="A26" s="34"/>
      <c r="D26" s="34" t="s">
        <v>33</v>
      </c>
      <c r="F26" s="180" t="s">
        <v>27</v>
      </c>
    </row>
    <row r="27" spans="1:6" thickBot="1" x14ac:dyDescent="0.4">
      <c r="A27" s="34" t="s">
        <v>216</v>
      </c>
      <c r="B27" t="e" vm="14">
        <v>#VALUE!</v>
      </c>
      <c r="D27" s="34" t="s">
        <v>34</v>
      </c>
      <c r="F27" s="180" t="s">
        <v>283</v>
      </c>
    </row>
    <row r="28" spans="1:6" thickBot="1" x14ac:dyDescent="0.4">
      <c r="A28" s="34" t="s">
        <v>217</v>
      </c>
      <c r="B28" t="e" vm="15">
        <v>#VALUE!</v>
      </c>
      <c r="D28" s="34" t="s">
        <v>35</v>
      </c>
      <c r="F28" s="180" t="s">
        <v>13</v>
      </c>
    </row>
    <row r="29" spans="1:6" thickBot="1" x14ac:dyDescent="0.4">
      <c r="A29" s="34" t="s">
        <v>429</v>
      </c>
      <c r="D29" s="34" t="s">
        <v>36</v>
      </c>
      <c r="F29" s="180" t="s">
        <v>284</v>
      </c>
    </row>
    <row r="30" spans="1:6" thickBot="1" x14ac:dyDescent="0.4">
      <c r="A30" s="34" t="s">
        <v>218</v>
      </c>
      <c r="D30" s="34"/>
      <c r="F30" s="180" t="s">
        <v>16</v>
      </c>
    </row>
    <row r="31" spans="1:6" thickBot="1" x14ac:dyDescent="0.4">
      <c r="A31" s="34" t="s">
        <v>212</v>
      </c>
      <c r="D31" s="34"/>
      <c r="F31" s="180" t="s">
        <v>18</v>
      </c>
    </row>
    <row r="32" spans="1:6" thickBot="1" x14ac:dyDescent="0.4">
      <c r="A32" s="34" t="s">
        <v>213</v>
      </c>
      <c r="D32" s="34"/>
      <c r="F32" s="180"/>
    </row>
    <row r="33" spans="1:6" thickBot="1" x14ac:dyDescent="0.4">
      <c r="A33" s="34" t="s">
        <v>219</v>
      </c>
      <c r="D33" s="34"/>
    </row>
    <row r="34" spans="1:6" thickBot="1" x14ac:dyDescent="0.4">
      <c r="A34" s="34" t="s">
        <v>220</v>
      </c>
      <c r="D34" s="34"/>
      <c r="F34" s="201" t="s">
        <v>37</v>
      </c>
    </row>
    <row r="35" spans="1:6" ht="14.5" x14ac:dyDescent="0.35">
      <c r="A35" s="34" t="s">
        <v>221</v>
      </c>
      <c r="D35" s="34"/>
      <c r="F35" s="202" t="s">
        <v>38</v>
      </c>
    </row>
    <row r="36" spans="1:6" ht="14.5" x14ac:dyDescent="0.35">
      <c r="A36" s="34" t="s">
        <v>222</v>
      </c>
      <c r="D36" s="34"/>
      <c r="F36" s="203" t="s">
        <v>295</v>
      </c>
    </row>
    <row r="37" spans="1:6" ht="14.5" x14ac:dyDescent="0.35">
      <c r="A37" s="34" t="s">
        <v>223</v>
      </c>
      <c r="D37" s="34"/>
      <c r="F37" s="203" t="s">
        <v>296</v>
      </c>
    </row>
    <row r="38" spans="1:6" ht="14.5" x14ac:dyDescent="0.35">
      <c r="A38" s="34" t="s">
        <v>224</v>
      </c>
      <c r="D38" s="34"/>
      <c r="F38" s="203" t="s">
        <v>297</v>
      </c>
    </row>
    <row r="39" spans="1:6" ht="14.5" x14ac:dyDescent="0.35">
      <c r="A39" s="34" t="s">
        <v>226</v>
      </c>
      <c r="D39" s="34"/>
      <c r="F39" s="203" t="s">
        <v>298</v>
      </c>
    </row>
    <row r="40" spans="1:6" ht="14.5" x14ac:dyDescent="0.35">
      <c r="A40" s="34" t="s">
        <v>227</v>
      </c>
      <c r="D40" s="34"/>
      <c r="F40" s="203" t="s">
        <v>290</v>
      </c>
    </row>
    <row r="41" spans="1:6" ht="14.5" x14ac:dyDescent="0.35">
      <c r="A41" s="34"/>
      <c r="D41" s="34"/>
      <c r="F41" s="203" t="s">
        <v>282</v>
      </c>
    </row>
    <row r="42" spans="1:6" ht="14.5" x14ac:dyDescent="0.35">
      <c r="A42" s="34"/>
      <c r="D42" s="34"/>
      <c r="F42" s="203" t="s">
        <v>27</v>
      </c>
    </row>
    <row r="43" spans="1:6" ht="14.5" x14ac:dyDescent="0.35">
      <c r="A43" s="34"/>
      <c r="D43" s="34"/>
      <c r="F43" s="203" t="s">
        <v>283</v>
      </c>
    </row>
    <row r="44" spans="1:6" ht="14.5" x14ac:dyDescent="0.35">
      <c r="A44" s="34"/>
      <c r="D44" s="34"/>
      <c r="F44" s="203" t="s">
        <v>13</v>
      </c>
    </row>
    <row r="45" spans="1:6" ht="14.5" x14ac:dyDescent="0.35">
      <c r="A45" s="34"/>
      <c r="F45" s="203" t="s">
        <v>284</v>
      </c>
    </row>
    <row r="46" spans="1:6" ht="14.5" x14ac:dyDescent="0.35">
      <c r="A46" s="34"/>
      <c r="F46" s="203" t="s">
        <v>16</v>
      </c>
    </row>
    <row r="47" spans="1:6" ht="14.5" x14ac:dyDescent="0.35">
      <c r="A47" s="34"/>
      <c r="F47" s="204" t="s">
        <v>18</v>
      </c>
    </row>
    <row r="48" spans="1:6" thickBot="1" x14ac:dyDescent="0.4">
      <c r="A48" s="34"/>
      <c r="F48" s="205"/>
    </row>
    <row r="49" spans="1:6" thickBot="1" x14ac:dyDescent="0.4">
      <c r="A49" s="34"/>
    </row>
    <row r="50" spans="1:6" ht="14.5" x14ac:dyDescent="0.35">
      <c r="A50" s="34"/>
      <c r="D50" s="182" t="s">
        <v>39</v>
      </c>
      <c r="F50" s="201" t="s">
        <v>40</v>
      </c>
    </row>
    <row r="51" spans="1:6" thickBot="1" x14ac:dyDescent="0.4">
      <c r="A51" s="34"/>
      <c r="D51" s="180" t="s">
        <v>11</v>
      </c>
      <c r="F51" s="203" t="s">
        <v>290</v>
      </c>
    </row>
    <row r="52" spans="1:6" ht="14.5" x14ac:dyDescent="0.35">
      <c r="A52" s="34"/>
      <c r="D52" s="181" t="s">
        <v>8</v>
      </c>
      <c r="F52" s="203" t="s">
        <v>282</v>
      </c>
    </row>
    <row r="53" spans="1:6" ht="14.5" x14ac:dyDescent="0.35">
      <c r="A53" s="34"/>
      <c r="D53" s="34"/>
      <c r="F53" s="203" t="s">
        <v>27</v>
      </c>
    </row>
    <row r="54" spans="1:6" ht="14.5" x14ac:dyDescent="0.35">
      <c r="A54" s="178"/>
      <c r="B54" s="1"/>
      <c r="D54" s="34"/>
      <c r="F54" s="203" t="s">
        <v>283</v>
      </c>
    </row>
    <row r="55" spans="1:6" ht="14.5" x14ac:dyDescent="0.35">
      <c r="D55" s="34"/>
      <c r="F55" s="203" t="s">
        <v>13</v>
      </c>
    </row>
    <row r="56" spans="1:6" ht="14.5" x14ac:dyDescent="0.35">
      <c r="A56" s="35" t="s">
        <v>41</v>
      </c>
      <c r="B56" s="182"/>
      <c r="D56" s="34"/>
      <c r="F56" s="203" t="s">
        <v>284</v>
      </c>
    </row>
    <row r="57" spans="1:6" ht="14.5" x14ac:dyDescent="0.35">
      <c r="A57" s="207" t="s">
        <v>210</v>
      </c>
      <c r="B57" s="206"/>
      <c r="D57" s="34"/>
      <c r="F57" s="203" t="s">
        <v>16</v>
      </c>
    </row>
    <row r="58" spans="1:6" ht="35.25" customHeight="1" x14ac:dyDescent="0.35">
      <c r="A58" s="177" t="s">
        <v>228</v>
      </c>
      <c r="B58" s="191" t="e" vm="16">
        <v>#VALUE!</v>
      </c>
      <c r="D58" s="34"/>
      <c r="F58" s="204" t="s">
        <v>18</v>
      </c>
    </row>
    <row r="59" spans="1:6" ht="15.5" x14ac:dyDescent="0.35">
      <c r="A59" s="177" t="s">
        <v>229</v>
      </c>
      <c r="B59" s="191" t="e" vm="16">
        <v>#VALUE!</v>
      </c>
      <c r="D59" s="34"/>
      <c r="F59" s="204"/>
    </row>
    <row r="60" spans="1:6" ht="15.5" x14ac:dyDescent="0.35">
      <c r="A60" s="177" t="s">
        <v>230</v>
      </c>
      <c r="B60" s="191" t="e" vm="17">
        <v>#VALUE!</v>
      </c>
      <c r="D60" s="34"/>
      <c r="F60" s="203"/>
    </row>
    <row r="61" spans="1:6" ht="15.5" x14ac:dyDescent="0.35">
      <c r="A61" s="177" t="s">
        <v>231</v>
      </c>
      <c r="B61" s="191"/>
      <c r="D61" s="34"/>
      <c r="F61" s="203"/>
    </row>
    <row r="62" spans="1:6" ht="15.5" x14ac:dyDescent="0.35">
      <c r="A62" s="177" t="s">
        <v>232</v>
      </c>
      <c r="B62" s="191" t="e" vm="18">
        <v>#VALUE!</v>
      </c>
      <c r="D62" s="34"/>
      <c r="F62" s="203"/>
    </row>
    <row r="63" spans="1:6" ht="15.5" x14ac:dyDescent="0.35">
      <c r="A63" s="177" t="s">
        <v>233</v>
      </c>
      <c r="B63" s="191" t="e" vm="19">
        <v>#VALUE!</v>
      </c>
      <c r="D63" s="34"/>
      <c r="F63" s="204"/>
    </row>
    <row r="64" spans="1:6" ht="15.5" x14ac:dyDescent="0.35">
      <c r="A64" s="177" t="s">
        <v>234</v>
      </c>
      <c r="B64" s="191" t="e" vm="20">
        <v>#VALUE!</v>
      </c>
      <c r="D64" s="34"/>
      <c r="F64" s="204"/>
    </row>
    <row r="65" spans="1:6" ht="16" thickBot="1" x14ac:dyDescent="0.4">
      <c r="A65" s="177" t="s">
        <v>235</v>
      </c>
      <c r="B65" s="191"/>
      <c r="D65" s="34"/>
      <c r="F65" s="205"/>
    </row>
    <row r="66" spans="1:6" ht="16" thickBot="1" x14ac:dyDescent="0.4">
      <c r="A66" s="177" t="s">
        <v>236</v>
      </c>
      <c r="B66" s="191"/>
    </row>
    <row r="67" spans="1:6" ht="16" thickBot="1" x14ac:dyDescent="0.4">
      <c r="A67" s="177" t="s">
        <v>237</v>
      </c>
      <c r="B67" s="191"/>
      <c r="D67" s="35" t="s">
        <v>42</v>
      </c>
      <c r="F67" s="201" t="s">
        <v>43</v>
      </c>
    </row>
    <row r="68" spans="1:6" ht="15.5" x14ac:dyDescent="0.35">
      <c r="A68" s="177" t="s">
        <v>238</v>
      </c>
      <c r="B68" s="191"/>
      <c r="D68" s="34" t="s">
        <v>44</v>
      </c>
      <c r="F68" s="202" t="s">
        <v>27</v>
      </c>
    </row>
    <row r="69" spans="1:6" ht="15.5" x14ac:dyDescent="0.35">
      <c r="A69" s="177" t="s">
        <v>239</v>
      </c>
      <c r="B69" s="191"/>
      <c r="D69" s="34" t="s">
        <v>45</v>
      </c>
      <c r="F69" s="203" t="s">
        <v>283</v>
      </c>
    </row>
    <row r="70" spans="1:6" ht="15.5" x14ac:dyDescent="0.35">
      <c r="A70" s="177" t="s">
        <v>240</v>
      </c>
      <c r="B70" s="191"/>
      <c r="D70" s="34" t="s">
        <v>46</v>
      </c>
      <c r="F70" s="203" t="s">
        <v>13</v>
      </c>
    </row>
    <row r="71" spans="1:6" ht="15.5" x14ac:dyDescent="0.35">
      <c r="A71" s="177" t="s">
        <v>241</v>
      </c>
      <c r="B71" s="191"/>
      <c r="D71" s="34"/>
      <c r="F71" s="203" t="s">
        <v>284</v>
      </c>
    </row>
    <row r="72" spans="1:6" ht="15.5" x14ac:dyDescent="0.35">
      <c r="A72" s="177" t="s">
        <v>242</v>
      </c>
      <c r="B72" s="191" t="e" vm="21">
        <v>#VALUE!</v>
      </c>
      <c r="D72" s="34"/>
      <c r="F72" s="204" t="s">
        <v>16</v>
      </c>
    </row>
    <row r="73" spans="1:6" ht="15.5" x14ac:dyDescent="0.35">
      <c r="A73" s="177" t="s">
        <v>243</v>
      </c>
      <c r="B73" s="191"/>
      <c r="D73" s="34"/>
      <c r="F73" s="204" t="s">
        <v>18</v>
      </c>
    </row>
    <row r="74" spans="1:6" ht="15.5" x14ac:dyDescent="0.35">
      <c r="A74" s="177" t="s">
        <v>244</v>
      </c>
      <c r="B74" s="191" t="e" vm="22">
        <v>#VALUE!</v>
      </c>
      <c r="F74" s="203"/>
    </row>
    <row r="75" spans="1:6" ht="14.5" x14ac:dyDescent="0.35">
      <c r="A75" s="190" t="s">
        <v>245</v>
      </c>
      <c r="B75" s="190"/>
      <c r="D75" s="35" t="s">
        <v>47</v>
      </c>
      <c r="F75" s="203"/>
    </row>
    <row r="76" spans="1:6" ht="14.5" x14ac:dyDescent="0.35">
      <c r="A76" s="34" t="s">
        <v>246</v>
      </c>
      <c r="B76" t="e" vm="23">
        <v>#VALUE!</v>
      </c>
      <c r="D76" s="34"/>
      <c r="F76" s="203"/>
    </row>
    <row r="77" spans="1:6" ht="15.5" x14ac:dyDescent="0.35">
      <c r="A77" s="177" t="s">
        <v>247</v>
      </c>
      <c r="B77" s="191" t="e" vm="24">
        <v>#VALUE!</v>
      </c>
      <c r="D77" s="34"/>
      <c r="F77" s="203"/>
    </row>
    <row r="78" spans="1:6" ht="15.5" x14ac:dyDescent="0.35">
      <c r="A78" s="177" t="s">
        <v>248</v>
      </c>
      <c r="B78" s="191" t="e" vm="25">
        <v>#VALUE!</v>
      </c>
      <c r="D78" s="34"/>
      <c r="F78" s="204"/>
    </row>
    <row r="79" spans="1:6" ht="15.5" x14ac:dyDescent="0.35">
      <c r="A79" s="177" t="s">
        <v>249</v>
      </c>
      <c r="B79" s="191" t="e" vm="26">
        <v>#VALUE!</v>
      </c>
      <c r="D79" s="34"/>
      <c r="F79" s="204"/>
    </row>
    <row r="80" spans="1:6" thickBot="1" x14ac:dyDescent="0.4">
      <c r="A80" s="34"/>
      <c r="D80" s="34"/>
      <c r="F80" s="205"/>
    </row>
    <row r="81" spans="1:4" ht="14.5" x14ac:dyDescent="0.35">
      <c r="A81" s="34" t="s">
        <v>250</v>
      </c>
      <c r="B81" t="e" vm="27">
        <v>#VALUE!</v>
      </c>
      <c r="D81" s="34"/>
    </row>
    <row r="82" spans="1:4" ht="14.5" x14ac:dyDescent="0.35">
      <c r="A82" s="34" t="s">
        <v>252</v>
      </c>
      <c r="B82" t="e" vm="28">
        <v>#VALUE!</v>
      </c>
    </row>
    <row r="83" spans="1:4" ht="15" customHeight="1" x14ac:dyDescent="0.35">
      <c r="A83" s="34" t="s">
        <v>251</v>
      </c>
      <c r="B83" t="e" vm="29">
        <v>#VALUE!</v>
      </c>
    </row>
    <row r="84" spans="1:4" ht="15" customHeight="1" x14ac:dyDescent="0.35">
      <c r="A84" s="34" t="s">
        <v>253</v>
      </c>
      <c r="B84" t="e" vm="30">
        <v>#VALUE!</v>
      </c>
    </row>
    <row r="85" spans="1:4" ht="15" customHeight="1" x14ac:dyDescent="0.35">
      <c r="A85" s="34" t="s">
        <v>254</v>
      </c>
      <c r="B85" t="e" vm="31">
        <v>#VALUE!</v>
      </c>
    </row>
    <row r="86" spans="1:4" ht="15" customHeight="1" x14ac:dyDescent="0.35">
      <c r="A86" s="34" t="s">
        <v>255</v>
      </c>
      <c r="B86" t="e" vm="32">
        <v>#VALUE!</v>
      </c>
    </row>
    <row r="87" spans="1:4" ht="15" customHeight="1" x14ac:dyDescent="0.35">
      <c r="A87" s="34" t="s">
        <v>256</v>
      </c>
      <c r="B87" t="e" vm="33">
        <v>#VALUE!</v>
      </c>
    </row>
    <row r="88" spans="1:4" ht="15" customHeight="1" x14ac:dyDescent="0.35">
      <c r="A88" s="34" t="s">
        <v>257</v>
      </c>
      <c r="B88" t="e" vm="34">
        <v>#VALUE!</v>
      </c>
    </row>
    <row r="89" spans="1:4" ht="15" customHeight="1" x14ac:dyDescent="0.35">
      <c r="A89" s="34" t="s">
        <v>258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62</v>
      </c>
      <c r="B98" s="200" t="s">
        <v>62</v>
      </c>
    </row>
    <row r="99" spans="1:2" ht="15" customHeight="1" x14ac:dyDescent="0.35">
      <c r="A99" s="207" t="s">
        <v>423</v>
      </c>
    </row>
    <row r="100" spans="1:2" ht="15" customHeight="1" x14ac:dyDescent="0.35">
      <c r="A100" s="34" t="s">
        <v>262</v>
      </c>
      <c r="B100" t="e" vm="36">
        <v>#VALUE!</v>
      </c>
    </row>
    <row r="101" spans="1:2" ht="15" customHeight="1" x14ac:dyDescent="0.35">
      <c r="A101" s="34" t="s">
        <v>271</v>
      </c>
      <c r="B101" t="e" vm="37">
        <v>#VALUE!</v>
      </c>
    </row>
    <row r="102" spans="1:2" ht="15" customHeight="1" x14ac:dyDescent="0.35">
      <c r="A102" s="34" t="s">
        <v>272</v>
      </c>
      <c r="B102" t="e" vm="38">
        <v>#VALUE!</v>
      </c>
    </row>
    <row r="103" spans="1:2" ht="15" customHeight="1" x14ac:dyDescent="0.35">
      <c r="A103" s="34" t="s">
        <v>273</v>
      </c>
      <c r="B103" t="e" vm="39">
        <v>#VALUE!</v>
      </c>
    </row>
    <row r="104" spans="1:2" ht="15" customHeight="1" x14ac:dyDescent="0.35">
      <c r="A104" s="34" t="s">
        <v>263</v>
      </c>
      <c r="B104" t="e" vm="40">
        <v>#VALUE!</v>
      </c>
    </row>
    <row r="105" spans="1:2" ht="15" customHeight="1" x14ac:dyDescent="0.35">
      <c r="A105" s="34" t="s">
        <v>264</v>
      </c>
      <c r="B105" t="e" vm="41">
        <v>#VALUE!</v>
      </c>
    </row>
    <row r="106" spans="1:2" ht="15" customHeight="1" x14ac:dyDescent="0.35">
      <c r="A106" s="34" t="s">
        <v>265</v>
      </c>
      <c r="B106" t="e" vm="42">
        <v>#VALUE!</v>
      </c>
    </row>
    <row r="107" spans="1:2" ht="15" customHeight="1" x14ac:dyDescent="0.35">
      <c r="A107" s="34" t="s">
        <v>267</v>
      </c>
      <c r="B107" t="e" vm="43">
        <v>#VALUE!</v>
      </c>
    </row>
    <row r="108" spans="1:2" ht="15" customHeight="1" x14ac:dyDescent="0.35">
      <c r="A108" s="34" t="s">
        <v>268</v>
      </c>
      <c r="B108" t="e" vm="44">
        <v>#VALUE!</v>
      </c>
    </row>
    <row r="109" spans="1:2" ht="15" customHeight="1" x14ac:dyDescent="0.35">
      <c r="A109" s="34" t="s">
        <v>269</v>
      </c>
      <c r="B109" t="e" vm="45">
        <v>#VALUE!</v>
      </c>
    </row>
    <row r="110" spans="1:2" ht="15" customHeight="1" x14ac:dyDescent="0.35">
      <c r="A110" s="34" t="s">
        <v>270</v>
      </c>
      <c r="B110" t="e" vm="46">
        <v>#VALUE!</v>
      </c>
    </row>
    <row r="111" spans="1:2" ht="15" customHeight="1" x14ac:dyDescent="0.35">
      <c r="A111" s="34" t="s">
        <v>274</v>
      </c>
      <c r="B111" t="e" vm="47">
        <v>#VALUE!</v>
      </c>
    </row>
    <row r="112" spans="1:2" ht="15" customHeight="1" x14ac:dyDescent="0.35">
      <c r="A112" s="34" t="s">
        <v>275</v>
      </c>
      <c r="B112" t="e" vm="48">
        <v>#VALUE!</v>
      </c>
    </row>
    <row r="113" spans="1:2" ht="15" customHeight="1" x14ac:dyDescent="0.35">
      <c r="A113" s="34" t="s">
        <v>276</v>
      </c>
      <c r="B113" t="e" vm="49">
        <v>#VALUE!</v>
      </c>
    </row>
    <row r="114" spans="1:2" ht="15" customHeight="1" x14ac:dyDescent="0.35">
      <c r="A114" s="34" t="s">
        <v>277</v>
      </c>
      <c r="B114" t="e" vm="50">
        <v>#VALUE!</v>
      </c>
    </row>
    <row r="115" spans="1:2" ht="15" customHeight="1" x14ac:dyDescent="0.35">
      <c r="A115" s="34" t="s">
        <v>278</v>
      </c>
      <c r="B115" t="e" vm="51">
        <v>#VALUE!</v>
      </c>
    </row>
    <row r="116" spans="1:2" ht="15" customHeight="1" x14ac:dyDescent="0.35">
      <c r="A116" s="34" t="s">
        <v>279</v>
      </c>
      <c r="B116" t="e" vm="52">
        <v>#VALUE!</v>
      </c>
    </row>
    <row r="117" spans="1:2" ht="15" customHeight="1" x14ac:dyDescent="0.35">
      <c r="A117" s="34" t="s">
        <v>280</v>
      </c>
      <c r="B117" t="e" vm="53">
        <v>#VALUE!</v>
      </c>
    </row>
    <row r="118" spans="1:2" ht="15" customHeight="1" x14ac:dyDescent="0.35">
      <c r="A118" s="34" t="s">
        <v>424</v>
      </c>
    </row>
    <row r="119" spans="1:2" ht="15" customHeight="1" x14ac:dyDescent="0.35">
      <c r="A119" s="34" t="s">
        <v>261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304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424" t="str">
        <f>'DESIGN FRONT SHEET'!E4</f>
        <v>VIETNAM</v>
      </c>
      <c r="G4" s="426"/>
      <c r="H4" s="426"/>
      <c r="I4" s="159" t="s">
        <v>53</v>
      </c>
      <c r="J4" s="426"/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194</v>
      </c>
      <c r="F5" s="424" t="str">
        <f>'DESIGN FRONT SHEET'!E5</f>
        <v>AIME LEON DORE</v>
      </c>
      <c r="G5" s="426"/>
      <c r="H5" s="426"/>
      <c r="I5" s="159" t="s">
        <v>130</v>
      </c>
      <c r="J5" s="427"/>
      <c r="K5" s="427"/>
    </row>
    <row r="6" spans="1:11" ht="13.75" customHeight="1" x14ac:dyDescent="0.35">
      <c r="A6" s="428" t="s">
        <v>137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117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1"/>
      <c r="B1" s="451"/>
      <c r="C1" s="296" t="s">
        <v>305</v>
      </c>
      <c r="D1" s="297"/>
      <c r="E1" s="297"/>
      <c r="F1" s="297"/>
      <c r="G1" s="297"/>
      <c r="H1" s="297"/>
      <c r="I1" s="297"/>
      <c r="J1" s="297"/>
      <c r="K1" s="297"/>
      <c r="L1" s="297"/>
    </row>
    <row r="2" spans="1:12" ht="13.75" customHeight="1" x14ac:dyDescent="0.25">
      <c r="A2" s="451"/>
      <c r="B2" s="451"/>
      <c r="C2" s="298"/>
      <c r="D2" s="299"/>
      <c r="E2" s="299"/>
      <c r="F2" s="299"/>
      <c r="G2" s="299"/>
      <c r="H2" s="299"/>
      <c r="I2" s="299"/>
      <c r="J2" s="299"/>
      <c r="K2" s="299"/>
      <c r="L2" s="299"/>
    </row>
    <row r="3" spans="1:12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7" t="str">
        <f>'DESIGN FRONT SHEET'!G3</f>
        <v>FRAN</v>
      </c>
      <c r="K3" s="287"/>
      <c r="L3" s="288"/>
    </row>
    <row r="4" spans="1:12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  <c r="L4" s="288"/>
    </row>
    <row r="5" spans="1:12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56</v>
      </c>
      <c r="J5" s="377"/>
      <c r="K5" s="377"/>
      <c r="L5" s="378"/>
    </row>
    <row r="6" spans="1:12" ht="13.75" customHeight="1" x14ac:dyDescent="0.25">
      <c r="A6" s="452" t="s">
        <v>138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3"/>
    </row>
    <row r="7" spans="1:12" s="141" customFormat="1" ht="27" customHeight="1" x14ac:dyDescent="0.35">
      <c r="A7" s="139" t="s">
        <v>120</v>
      </c>
      <c r="B7" s="450" t="s">
        <v>64</v>
      </c>
      <c r="C7" s="450"/>
      <c r="D7" s="450"/>
      <c r="E7" s="138" t="s">
        <v>65</v>
      </c>
      <c r="F7" s="139" t="s">
        <v>37</v>
      </c>
      <c r="G7" s="139" t="s">
        <v>67</v>
      </c>
      <c r="H7" s="136" t="s">
        <v>68</v>
      </c>
      <c r="I7" s="448" t="s">
        <v>69</v>
      </c>
      <c r="J7" s="449"/>
      <c r="K7" s="449"/>
      <c r="L7" s="449"/>
    </row>
    <row r="8" spans="1:12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2">
        <f>'PP1 SPEC'!H8</f>
        <v>0</v>
      </c>
      <c r="F8" s="3"/>
      <c r="G8" s="33">
        <f t="shared" ref="G8:G38" si="0">F8+(-E8)</f>
        <v>0</v>
      </c>
      <c r="H8" s="30"/>
      <c r="I8" s="319"/>
      <c r="J8" s="320"/>
      <c r="K8" s="320"/>
      <c r="L8" s="321"/>
    </row>
    <row r="9" spans="1:12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2">
        <f>'PP1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2">
        <f>'PP1 SPEC'!H10</f>
        <v>0</v>
      </c>
      <c r="F10" s="3"/>
      <c r="G10" s="33">
        <f t="shared" si="0"/>
        <v>0</v>
      </c>
      <c r="H10" s="30"/>
      <c r="I10" s="319"/>
      <c r="J10" s="320"/>
      <c r="K10" s="320"/>
      <c r="L10" s="321"/>
    </row>
    <row r="11" spans="1:12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2">
        <f>'PP1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2">
        <f>'PP1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2">
        <f>'PP1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2">
        <f>'PP1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2">
        <f>'PP1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2">
        <f>'PP1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2">
        <f>'PP1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2">
        <f>'PP1 SPEC'!H18</f>
        <v>0</v>
      </c>
      <c r="F18" s="2"/>
      <c r="G18" s="33">
        <f t="shared" si="0"/>
        <v>0</v>
      </c>
      <c r="H18" s="30"/>
      <c r="I18" s="312"/>
      <c r="J18" s="313"/>
      <c r="K18" s="313"/>
      <c r="L18" s="313"/>
    </row>
    <row r="19" spans="1:12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2">
        <f>'PP1 SPEC'!H19</f>
        <v>0</v>
      </c>
      <c r="F19" s="3"/>
      <c r="G19" s="33">
        <f t="shared" si="0"/>
        <v>0</v>
      </c>
      <c r="H19" s="30"/>
      <c r="I19" s="312"/>
      <c r="J19" s="313"/>
      <c r="K19" s="313"/>
      <c r="L19" s="313"/>
    </row>
    <row r="20" spans="1:12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2">
        <f>'PP1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2">
        <f>'PP1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2">
        <f>'PP1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2">
        <f>'PP1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2">
        <f>'PP1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2">
        <f>'PP1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367" t="str">
        <f>'PROTO SPEC'!B26</f>
        <v>19. 1/2 Elbow width - 21cm down from underarm</v>
      </c>
      <c r="C26" s="368"/>
      <c r="D26" s="368"/>
      <c r="E26" s="32">
        <f>'PP1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</row>
    <row r="27" spans="1:12" ht="12.75" customHeight="1" x14ac:dyDescent="0.25">
      <c r="A27" s="156"/>
      <c r="B27" s="367" t="str">
        <f>'PROTO SPEC'!B27</f>
        <v>20. 1/2 Cuff width</v>
      </c>
      <c r="C27" s="368"/>
      <c r="D27" s="368"/>
      <c r="E27" s="32">
        <f>'PP1 SPEC'!H27</f>
        <v>0</v>
      </c>
      <c r="F27" s="2"/>
      <c r="G27" s="33">
        <f t="shared" si="0"/>
        <v>0</v>
      </c>
      <c r="H27" s="30"/>
      <c r="I27" s="309"/>
      <c r="J27" s="317"/>
      <c r="K27" s="317"/>
      <c r="L27" s="318"/>
    </row>
    <row r="28" spans="1:12" ht="12.75" customHeight="1" x14ac:dyDescent="0.25">
      <c r="A28" s="156"/>
      <c r="B28" s="367" t="str">
        <f>'PROTO SPEC'!B28</f>
        <v>21. Cuff depth</v>
      </c>
      <c r="C28" s="368"/>
      <c r="D28" s="368"/>
      <c r="E28" s="32">
        <f>'PP1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6"/>
      <c r="B29" s="367" t="str">
        <f>'PROTO SPEC'!B29</f>
        <v>22. Hood height at CF</v>
      </c>
      <c r="C29" s="368"/>
      <c r="D29" s="368"/>
      <c r="E29" s="32">
        <f>'PP1 SPEC'!H29</f>
        <v>0</v>
      </c>
      <c r="F29" s="2"/>
      <c r="G29" s="33">
        <f t="shared" si="0"/>
        <v>0</v>
      </c>
      <c r="H29" s="30"/>
      <c r="I29" s="309"/>
      <c r="J29" s="317"/>
      <c r="K29" s="317"/>
      <c r="L29" s="318"/>
    </row>
    <row r="30" spans="1:12" ht="12.75" customHeight="1" x14ac:dyDescent="0.25">
      <c r="A30" s="156"/>
      <c r="B30" s="367" t="str">
        <f>'PROTO SPEC'!B30</f>
        <v>23. Hood circumference</v>
      </c>
      <c r="C30" s="368"/>
      <c r="D30" s="368"/>
      <c r="E30" s="32">
        <f>'PP1 SPEC'!H30</f>
        <v>0</v>
      </c>
      <c r="F30" s="2"/>
      <c r="G30" s="33">
        <f t="shared" si="0"/>
        <v>0</v>
      </c>
      <c r="H30" s="30"/>
      <c r="I30" s="309"/>
      <c r="J30" s="317"/>
      <c r="K30" s="317"/>
      <c r="L30" s="318"/>
    </row>
    <row r="31" spans="1:12" ht="12.75" customHeight="1" x14ac:dyDescent="0.25">
      <c r="A31" s="156"/>
      <c r="B31" s="367" t="str">
        <f>'PROTO SPEC'!B31</f>
        <v>24. Hood width at widest point</v>
      </c>
      <c r="C31" s="368"/>
      <c r="D31" s="368"/>
      <c r="E31" s="32">
        <f>'PP1 SPEC'!H31</f>
        <v>0</v>
      </c>
      <c r="F31" s="2"/>
      <c r="G31" s="33">
        <f t="shared" si="0"/>
        <v>0</v>
      </c>
      <c r="H31" s="30"/>
      <c r="I31" s="309"/>
      <c r="J31" s="317"/>
      <c r="K31" s="317"/>
      <c r="L31" s="318"/>
    </row>
    <row r="32" spans="1:12" ht="12.75" customHeight="1" x14ac:dyDescent="0.25">
      <c r="A32" s="156"/>
      <c r="B32" s="367" t="str">
        <f>'PROTO SPEC'!B32</f>
        <v>25. Tie length visible</v>
      </c>
      <c r="C32" s="368"/>
      <c r="D32" s="368"/>
      <c r="E32" s="32">
        <f>'PP1 SPEC'!H32</f>
        <v>0</v>
      </c>
      <c r="F32" s="2"/>
      <c r="G32" s="33">
        <f t="shared" si="0"/>
        <v>0</v>
      </c>
      <c r="H32" s="30"/>
      <c r="I32" s="309"/>
      <c r="J32" s="317"/>
      <c r="K32" s="317"/>
      <c r="L32" s="318"/>
    </row>
    <row r="33" spans="1:12" ht="12.75" customHeight="1" x14ac:dyDescent="0.25">
      <c r="A33" s="156"/>
      <c r="B33" s="367" t="str">
        <f>'PROTO SPEC'!B33</f>
        <v>26. Zip length</v>
      </c>
      <c r="C33" s="368"/>
      <c r="D33" s="368"/>
      <c r="E33" s="32">
        <f>'PP1 SPEC'!H33</f>
        <v>0</v>
      </c>
      <c r="F33" s="2"/>
      <c r="G33" s="33">
        <f t="shared" si="0"/>
        <v>0</v>
      </c>
      <c r="H33" s="30"/>
      <c r="I33" s="309"/>
      <c r="J33" s="317"/>
      <c r="K33" s="317"/>
      <c r="L33" s="318"/>
    </row>
    <row r="34" spans="1:12" ht="12.75" customHeight="1" x14ac:dyDescent="0.25">
      <c r="A34" s="156"/>
      <c r="B34" s="367" t="str">
        <f>'PROTO SPEC'!B34</f>
        <v>27. Pocket position from HSP</v>
      </c>
      <c r="C34" s="368"/>
      <c r="D34" s="368"/>
      <c r="E34" s="32">
        <f>'PP1 SPEC'!H34</f>
        <v>0</v>
      </c>
      <c r="F34" s="2"/>
      <c r="G34" s="33">
        <f t="shared" si="0"/>
        <v>0</v>
      </c>
      <c r="H34" s="30"/>
      <c r="I34" s="309"/>
      <c r="J34" s="317"/>
      <c r="K34" s="317"/>
      <c r="L34" s="318"/>
    </row>
    <row r="35" spans="1:12" ht="12.75" customHeight="1" x14ac:dyDescent="0.25">
      <c r="A35" s="156"/>
      <c r="B35" s="367" t="str">
        <f>'PROTO SPEC'!B35</f>
        <v>28. Pocket position from CF</v>
      </c>
      <c r="C35" s="368"/>
      <c r="D35" s="368"/>
      <c r="E35" s="32">
        <f>'PP1 SPEC'!H35</f>
        <v>0</v>
      </c>
      <c r="F35" s="2"/>
      <c r="G35" s="33">
        <f t="shared" si="0"/>
        <v>0</v>
      </c>
      <c r="H35" s="30"/>
      <c r="I35" s="309"/>
      <c r="J35" s="317"/>
      <c r="K35" s="317"/>
      <c r="L35" s="318"/>
    </row>
    <row r="36" spans="1:12" ht="12.75" customHeight="1" x14ac:dyDescent="0.25">
      <c r="A36" s="156"/>
      <c r="B36" s="367" t="str">
        <f>'PROTO SPEC'!B36</f>
        <v>29. Pocket opening</v>
      </c>
      <c r="C36" s="368"/>
      <c r="D36" s="368"/>
      <c r="E36" s="32">
        <f>'PP1 SPEC'!H36</f>
        <v>0</v>
      </c>
      <c r="F36" s="2"/>
      <c r="G36" s="33">
        <f t="shared" si="0"/>
        <v>0</v>
      </c>
      <c r="H36" s="30"/>
      <c r="I36" s="309"/>
      <c r="J36" s="317"/>
      <c r="K36" s="317"/>
      <c r="L36" s="318"/>
    </row>
    <row r="37" spans="1:12" ht="12.75" customHeight="1" x14ac:dyDescent="0.25">
      <c r="A37" s="156"/>
      <c r="B37" s="367" t="str">
        <f>'PROTO SPEC'!B37</f>
        <v>30. Pocket  (top edge)</v>
      </c>
      <c r="C37" s="368"/>
      <c r="D37" s="368"/>
      <c r="E37" s="32">
        <f>'PP1 SPEC'!H37</f>
        <v>0</v>
      </c>
      <c r="F37" s="2"/>
      <c r="G37" s="33">
        <f t="shared" si="0"/>
        <v>0</v>
      </c>
      <c r="H37" s="30"/>
      <c r="I37" s="309"/>
      <c r="J37" s="317"/>
      <c r="K37" s="317"/>
      <c r="L37" s="318"/>
    </row>
    <row r="38" spans="1:12" ht="12.75" customHeight="1" x14ac:dyDescent="0.25">
      <c r="A38" s="156">
        <f>'PROTO SPEC'!A38</f>
        <v>0</v>
      </c>
      <c r="B38" s="367" t="str">
        <f>'PROTO SPEC'!B38</f>
        <v>31. Pocket depth</v>
      </c>
      <c r="C38" s="368"/>
      <c r="D38" s="368"/>
      <c r="E38" s="32">
        <f>'PP1 SPEC'!H38</f>
        <v>0</v>
      </c>
      <c r="F38" s="2"/>
      <c r="G38" s="33">
        <f t="shared" si="0"/>
        <v>0</v>
      </c>
      <c r="H38" s="30"/>
      <c r="I38" s="309"/>
      <c r="J38" s="317"/>
      <c r="K38" s="317"/>
      <c r="L38" s="318"/>
    </row>
    <row r="39" spans="1:12" ht="12.5" customHeight="1" x14ac:dyDescent="0.25">
      <c r="A39" s="83"/>
      <c r="B39" s="81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6">
        <f>'PROTO SPEC'!A40</f>
        <v>0</v>
      </c>
      <c r="B40" s="367" t="str">
        <f>'PROTO SPEC'!B40</f>
        <v>32. Print position from HSP - Restless ambition</v>
      </c>
      <c r="C40" s="368"/>
      <c r="D40" s="368"/>
      <c r="E40" s="31">
        <f>'PP1 SPEC'!H40</f>
        <v>0</v>
      </c>
      <c r="F40" s="2"/>
      <c r="G40" s="33">
        <f t="shared" ref="G40:G55" si="1">F40+(-E40)</f>
        <v>0</v>
      </c>
      <c r="H40" s="29"/>
      <c r="I40" s="309"/>
      <c r="J40" s="310"/>
      <c r="K40" s="310"/>
      <c r="L40" s="311"/>
    </row>
    <row r="41" spans="1:12" ht="12.75" customHeight="1" x14ac:dyDescent="0.35">
      <c r="A41" s="156">
        <f>'PROTO SPEC'!A41</f>
        <v>0</v>
      </c>
      <c r="B41" s="367" t="str">
        <f>'PROTO SPEC'!B41</f>
        <v>33. Print position from CF - Restless ambition</v>
      </c>
      <c r="C41" s="368"/>
      <c r="D41" s="368"/>
      <c r="E41" s="31">
        <f>'PP1 SPEC'!H41</f>
        <v>0</v>
      </c>
      <c r="F41" s="2"/>
      <c r="G41" s="33">
        <f t="shared" si="1"/>
        <v>0</v>
      </c>
      <c r="H41" s="29"/>
      <c r="I41" s="309"/>
      <c r="J41" s="310"/>
      <c r="K41" s="310"/>
      <c r="L41" s="311"/>
    </row>
    <row r="42" spans="1:12" ht="12.75" customHeight="1" x14ac:dyDescent="0.35">
      <c r="A42" s="156">
        <f>'PROTO SPEC'!A42</f>
        <v>0</v>
      </c>
      <c r="B42" s="367" t="str">
        <f>'PROTO SPEC'!B42</f>
        <v>34. Print position from HSP - McLaren lockup</v>
      </c>
      <c r="C42" s="368"/>
      <c r="D42" s="368"/>
      <c r="E42" s="31">
        <f>'PP1 SPEC'!H42</f>
        <v>0</v>
      </c>
      <c r="F42" s="2"/>
      <c r="G42" s="33">
        <f t="shared" si="1"/>
        <v>0</v>
      </c>
      <c r="H42" s="29"/>
      <c r="I42" s="309"/>
      <c r="J42" s="310"/>
      <c r="K42" s="310"/>
      <c r="L42" s="311"/>
    </row>
    <row r="43" spans="1:12" ht="12.75" customHeight="1" x14ac:dyDescent="0.35">
      <c r="A43" s="156" t="e">
        <f>'PROTO SPEC'!#REF!</f>
        <v>#REF!</v>
      </c>
      <c r="B43" s="367" t="str">
        <f>'PROTO SPEC'!B43</f>
        <v>35. Print position from CF - McLaren lockup</v>
      </c>
      <c r="C43" s="368"/>
      <c r="D43" s="368"/>
      <c r="E43" s="31">
        <f>'PP1 SPEC'!H43</f>
        <v>0</v>
      </c>
      <c r="F43" s="2"/>
      <c r="G43" s="33">
        <f t="shared" si="1"/>
        <v>0</v>
      </c>
      <c r="H43" s="29"/>
      <c r="I43" s="309"/>
      <c r="J43" s="310"/>
      <c r="K43" s="310"/>
      <c r="L43" s="311"/>
    </row>
    <row r="44" spans="1:12" ht="12.75" customHeight="1" x14ac:dyDescent="0.35">
      <c r="A44" s="156">
        <f>'PROTO SPEC'!A44</f>
        <v>0</v>
      </c>
      <c r="B44" s="367" t="str">
        <f>'PROTO SPEC'!B44</f>
        <v>36. Print position from cuff edge - Podium</v>
      </c>
      <c r="C44" s="368"/>
      <c r="D44" s="368"/>
      <c r="E44" s="31">
        <f>'PP1 SPEC'!H44</f>
        <v>0</v>
      </c>
      <c r="F44" s="2"/>
      <c r="G44" s="33">
        <f t="shared" si="1"/>
        <v>0</v>
      </c>
      <c r="H44" s="29"/>
      <c r="I44" s="309"/>
      <c r="J44" s="310"/>
      <c r="K44" s="310"/>
      <c r="L44" s="311"/>
    </row>
    <row r="45" spans="1:12" ht="12.75" customHeight="1" x14ac:dyDescent="0.35">
      <c r="A45" s="156">
        <f>'PROTO SPEC'!A45</f>
        <v>0</v>
      </c>
      <c r="B45" s="367" t="str">
        <f>'PROTO SPEC'!B45</f>
        <v>37. Print position from shoulder point - Velocity (REISS 1971)</v>
      </c>
      <c r="C45" s="368"/>
      <c r="D45" s="368"/>
      <c r="E45" s="31">
        <f>'PP1 SPEC'!H45</f>
        <v>0</v>
      </c>
      <c r="F45" s="2"/>
      <c r="G45" s="33">
        <f t="shared" si="1"/>
        <v>0</v>
      </c>
      <c r="H45" s="29"/>
      <c r="I45" s="309"/>
      <c r="J45" s="310"/>
      <c r="K45" s="310"/>
      <c r="L45" s="311"/>
    </row>
    <row r="46" spans="1:12" ht="12.75" customHeight="1" x14ac:dyDescent="0.35">
      <c r="A46" s="156">
        <f>'PROTO SPEC'!A46</f>
        <v>0</v>
      </c>
      <c r="B46" s="367" t="str">
        <f>'PROTO SPEC'!B46</f>
        <v>38. Print position from cuff edge - Speedmark</v>
      </c>
      <c r="C46" s="368"/>
      <c r="D46" s="368"/>
      <c r="E46" s="31">
        <f>'PP1 SPEC'!H46</f>
        <v>0</v>
      </c>
      <c r="F46" s="2"/>
      <c r="G46" s="33">
        <f t="shared" si="1"/>
        <v>0</v>
      </c>
      <c r="H46" s="29"/>
      <c r="I46" s="309"/>
      <c r="J46" s="310"/>
      <c r="K46" s="310"/>
      <c r="L46" s="311"/>
    </row>
    <row r="47" spans="1:12" ht="12.75" customHeight="1" x14ac:dyDescent="0.35">
      <c r="A47" s="156">
        <f>'PROTO SPEC'!A47</f>
        <v>0</v>
      </c>
      <c r="B47" s="367" t="str">
        <f>'PROTO SPEC'!B47</f>
        <v>39. Print position from CB neck - Motorsport</v>
      </c>
      <c r="C47" s="368"/>
      <c r="D47" s="368"/>
      <c r="E47" s="31">
        <f>'PP1 SPEC'!H47</f>
        <v>0</v>
      </c>
      <c r="F47" s="2"/>
      <c r="G47" s="33">
        <f t="shared" si="1"/>
        <v>0</v>
      </c>
      <c r="H47" s="29"/>
      <c r="I47" s="309"/>
      <c r="J47" s="310"/>
      <c r="K47" s="310"/>
      <c r="L47" s="311"/>
    </row>
    <row r="48" spans="1:12" ht="12.75" customHeight="1" x14ac:dyDescent="0.35">
      <c r="A48" s="156">
        <f>'PROTO SPEC'!A48</f>
        <v>0</v>
      </c>
      <c r="B48" s="367" t="str">
        <f>'PROTO SPEC'!B48</f>
        <v>40. Print position from CB neck - Multiple print</v>
      </c>
      <c r="C48" s="368"/>
      <c r="D48" s="368"/>
      <c r="E48" s="31">
        <f>'PP1 SPEC'!H48</f>
        <v>0</v>
      </c>
      <c r="F48" s="2"/>
      <c r="G48" s="33">
        <f t="shared" si="1"/>
        <v>0</v>
      </c>
      <c r="H48" s="29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367" t="str">
        <f>'PROTO SPEC'!B49</f>
        <v>41. Print position from CB neck - Speedmark</v>
      </c>
      <c r="C49" s="368"/>
      <c r="D49" s="368"/>
      <c r="E49" s="31">
        <f>'PP1 SPEC'!H49</f>
        <v>0</v>
      </c>
      <c r="F49" s="2"/>
      <c r="G49" s="33">
        <f t="shared" si="1"/>
        <v>0</v>
      </c>
      <c r="H49" s="29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367">
        <f>'PROTO SPEC'!B50</f>
        <v>0</v>
      </c>
      <c r="C50" s="368"/>
      <c r="D50" s="368"/>
      <c r="E50" s="31">
        <f>'PP1 SPEC'!H50</f>
        <v>0</v>
      </c>
      <c r="F50" s="2"/>
      <c r="G50" s="33">
        <f t="shared" si="1"/>
        <v>0</v>
      </c>
      <c r="H50" s="29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367">
        <f>'PROTO SPEC'!B51</f>
        <v>0</v>
      </c>
      <c r="C51" s="368"/>
      <c r="D51" s="368"/>
      <c r="E51" s="31">
        <f>'PP1 SPEC'!H51</f>
        <v>0</v>
      </c>
      <c r="F51" s="2"/>
      <c r="G51" s="33">
        <f t="shared" si="1"/>
        <v>0</v>
      </c>
      <c r="H51" s="29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367">
        <f>'PROTO SPEC'!B52</f>
        <v>0</v>
      </c>
      <c r="C52" s="368"/>
      <c r="D52" s="368"/>
      <c r="E52" s="31">
        <f>'PP1 SPEC'!H52</f>
        <v>0</v>
      </c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367">
        <f>'PROTO SPEC'!B53</f>
        <v>0</v>
      </c>
      <c r="C53" s="368"/>
      <c r="D53" s="368"/>
      <c r="E53" s="31">
        <f>'PP1 SPEC'!H53</f>
        <v>0</v>
      </c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367">
        <f>'PROTO SPEC'!B54</f>
        <v>0</v>
      </c>
      <c r="C54" s="368"/>
      <c r="D54" s="368"/>
      <c r="E54" s="31">
        <f>'PP1 SPEC'!H54</f>
        <v>0</v>
      </c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367">
        <f>'PROTO SPEC'!B55</f>
        <v>0</v>
      </c>
      <c r="C55" s="368"/>
      <c r="D55" s="368"/>
      <c r="E55" s="31">
        <f>'PP1 SPEC'!H55</f>
        <v>0</v>
      </c>
      <c r="F55" s="2"/>
      <c r="G55" s="33">
        <f t="shared" si="1"/>
        <v>0</v>
      </c>
      <c r="H55" s="29"/>
      <c r="I55" s="309"/>
      <c r="J55" s="310"/>
      <c r="K55" s="310"/>
      <c r="L55" s="311"/>
    </row>
  </sheetData>
  <mergeCells count="110"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306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7" t="str">
        <f>'DESIGN FRONT SHEET'!G3</f>
        <v>FRAN</v>
      </c>
      <c r="K3" s="287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130</v>
      </c>
      <c r="J5" s="377"/>
      <c r="K5" s="377"/>
    </row>
    <row r="6" spans="1:11" ht="13.75" customHeight="1" x14ac:dyDescent="0.35">
      <c r="A6" s="428" t="s">
        <v>143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117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82" t="s">
        <v>307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24" ht="13.75" customHeight="1" x14ac:dyDescent="0.25">
      <c r="A2" s="460"/>
      <c r="B2" s="460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24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7" t="str">
        <f>'DESIGN FRONT SHEET'!G3</f>
        <v>FRAN</v>
      </c>
      <c r="K3" s="287"/>
      <c r="L3" s="288"/>
      <c r="M3" s="461" t="s">
        <v>144</v>
      </c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3"/>
    </row>
    <row r="4" spans="1:24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  <c r="L4" s="288"/>
      <c r="M4" s="462" t="s">
        <v>140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56</v>
      </c>
      <c r="J5" s="377"/>
      <c r="K5" s="377"/>
      <c r="L5" s="378"/>
      <c r="M5" s="462" t="s">
        <v>141</v>
      </c>
      <c r="N5" s="462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465" t="s">
        <v>145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120</v>
      </c>
      <c r="B7" s="450" t="s">
        <v>64</v>
      </c>
      <c r="C7" s="450"/>
      <c r="D7" s="450"/>
      <c r="E7" s="138" t="s">
        <v>65</v>
      </c>
      <c r="F7" s="139" t="s">
        <v>142</v>
      </c>
      <c r="G7" s="139" t="s">
        <v>67</v>
      </c>
      <c r="H7" s="136" t="s">
        <v>68</v>
      </c>
      <c r="I7" s="448" t="s">
        <v>69</v>
      </c>
      <c r="J7" s="449"/>
      <c r="K7" s="449"/>
      <c r="L7" s="449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2">
        <f>'PP2 SPEC'!H8</f>
        <v>0</v>
      </c>
      <c r="F8" s="3"/>
      <c r="G8" s="33">
        <f t="shared" ref="G8:G47" si="0">F8+(-E8)</f>
        <v>0</v>
      </c>
      <c r="H8" s="30"/>
      <c r="I8" s="319"/>
      <c r="J8" s="320"/>
      <c r="K8" s="320"/>
      <c r="L8" s="321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2">
        <f>'PP2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  <c r="M9" s="457"/>
      <c r="N9" s="455"/>
      <c r="O9" s="455"/>
      <c r="P9" s="455"/>
      <c r="Q9" s="454"/>
      <c r="R9" s="455"/>
      <c r="S9" s="455"/>
      <c r="T9" s="455"/>
      <c r="U9" s="38"/>
      <c r="V9" s="456"/>
      <c r="W9" s="456"/>
      <c r="X9" s="456"/>
    </row>
    <row r="10" spans="1:24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2">
        <f>'PP2 SPEC'!H10</f>
        <v>0</v>
      </c>
      <c r="F10" s="3"/>
      <c r="G10" s="33">
        <f t="shared" si="0"/>
        <v>0</v>
      </c>
      <c r="H10" s="30"/>
      <c r="I10" s="319"/>
      <c r="J10" s="320"/>
      <c r="K10" s="320"/>
      <c r="L10" s="321"/>
      <c r="M10" s="457"/>
      <c r="N10" s="455"/>
      <c r="O10" s="455"/>
      <c r="P10" s="455"/>
      <c r="Q10" s="454"/>
      <c r="R10" s="455"/>
      <c r="S10" s="455"/>
      <c r="T10" s="455"/>
      <c r="U10" s="38"/>
      <c r="V10" s="456"/>
      <c r="W10" s="456"/>
      <c r="X10" s="456"/>
    </row>
    <row r="11" spans="1:24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2">
        <f>'PP2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  <c r="M11" s="39"/>
      <c r="N11" s="467"/>
      <c r="O11" s="467"/>
      <c r="P11" s="467"/>
      <c r="Q11" s="40"/>
      <c r="R11" s="468"/>
      <c r="S11" s="468"/>
      <c r="T11" s="468"/>
      <c r="U11" s="41"/>
      <c r="V11" s="467"/>
      <c r="W11" s="467"/>
      <c r="X11" s="467"/>
    </row>
    <row r="12" spans="1:24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2">
        <f>'PP2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  <c r="M12" s="458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</row>
    <row r="13" spans="1:24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2">
        <f>'PP2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  <c r="M13" s="458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</row>
    <row r="14" spans="1:24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2">
        <f>'PP2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  <c r="M14" s="458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</row>
    <row r="15" spans="1:24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2">
        <f>'PP2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  <c r="M15" s="458"/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</row>
    <row r="16" spans="1:24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2">
        <f>'PP2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  <c r="M16" s="469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</row>
    <row r="17" spans="1:24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2">
        <f>'PP2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  <c r="M17" s="458"/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</row>
    <row r="18" spans="1:24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2">
        <f>'PP2 SPEC'!H18</f>
        <v>0</v>
      </c>
      <c r="F18" s="2"/>
      <c r="G18" s="33">
        <f t="shared" si="0"/>
        <v>0</v>
      </c>
      <c r="H18" s="30"/>
      <c r="I18" s="312"/>
      <c r="J18" s="313"/>
      <c r="K18" s="313"/>
      <c r="L18" s="313"/>
      <c r="M18" s="458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</row>
    <row r="19" spans="1:24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2">
        <f>'PP2 SPEC'!H19</f>
        <v>0</v>
      </c>
      <c r="F19" s="3"/>
      <c r="G19" s="33">
        <f t="shared" si="0"/>
        <v>0</v>
      </c>
      <c r="H19" s="30"/>
      <c r="I19" s="312"/>
      <c r="J19" s="313"/>
      <c r="K19" s="313"/>
      <c r="L19" s="313"/>
      <c r="M19" s="458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</row>
    <row r="20" spans="1:24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2">
        <f>'PP2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  <c r="M20" s="458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</row>
    <row r="21" spans="1:24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2">
        <f>'PP2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  <c r="M21" s="458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</row>
    <row r="22" spans="1:24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2">
        <f>'PP2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  <c r="M22" s="458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</row>
    <row r="23" spans="1:24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2">
        <f>'PP2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  <c r="M23" s="458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</row>
    <row r="24" spans="1:24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2">
        <f>'PP2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  <c r="M24" s="458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</row>
    <row r="25" spans="1:24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2">
        <f>'PP2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  <c r="M25" s="469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</row>
    <row r="26" spans="1:24" ht="12.75" customHeight="1" x14ac:dyDescent="0.35">
      <c r="A26" s="156">
        <f>'PROTO SPEC'!A26</f>
        <v>0</v>
      </c>
      <c r="B26" s="367" t="str">
        <f>'PROTO SPEC'!B26</f>
        <v>19. 1/2 Elbow width - 21cm down from underarm</v>
      </c>
      <c r="C26" s="368"/>
      <c r="D26" s="368"/>
      <c r="E26" s="32">
        <f>'PP2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  <c r="M26" s="458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</row>
    <row r="27" spans="1:24" ht="12.75" customHeight="1" x14ac:dyDescent="0.3">
      <c r="A27" s="156"/>
      <c r="B27" s="367" t="str">
        <f>'PROTO SPEC'!B27</f>
        <v>20. 1/2 Cuff width</v>
      </c>
      <c r="C27" s="368"/>
      <c r="D27" s="368"/>
      <c r="E27" s="32">
        <f>'PP2 SPEC'!H27</f>
        <v>0</v>
      </c>
      <c r="F27" s="2"/>
      <c r="G27" s="33">
        <f t="shared" si="0"/>
        <v>0</v>
      </c>
      <c r="H27" s="30"/>
      <c r="I27" s="309"/>
      <c r="J27" s="317"/>
      <c r="K27" s="317"/>
      <c r="L27" s="318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">
      <c r="A28" s="156"/>
      <c r="B28" s="367" t="str">
        <f>'PROTO SPEC'!B28</f>
        <v>21. Cuff depth</v>
      </c>
      <c r="C28" s="368"/>
      <c r="D28" s="368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8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</row>
    <row r="29" spans="1:24" ht="12.75" customHeight="1" x14ac:dyDescent="0.3">
      <c r="A29" s="156"/>
      <c r="B29" s="367" t="str">
        <f>'PROTO SPEC'!B29</f>
        <v>22. Hood height at CF</v>
      </c>
      <c r="C29" s="368"/>
      <c r="D29" s="368"/>
      <c r="E29" s="32">
        <f>'PP2 SPEC'!H29</f>
        <v>0</v>
      </c>
      <c r="F29" s="2"/>
      <c r="G29" s="33">
        <f t="shared" si="0"/>
        <v>0</v>
      </c>
      <c r="H29" s="30"/>
      <c r="I29" s="309"/>
      <c r="J29" s="317"/>
      <c r="K29" s="317"/>
      <c r="L29" s="318"/>
      <c r="M29" s="258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</row>
    <row r="30" spans="1:24" ht="12.75" customHeight="1" x14ac:dyDescent="0.3">
      <c r="A30" s="156"/>
      <c r="B30" s="367" t="str">
        <f>'PROTO SPEC'!B30</f>
        <v>23. Hood circumference</v>
      </c>
      <c r="C30" s="368"/>
      <c r="D30" s="368"/>
      <c r="E30" s="32">
        <f>'PP2 SPEC'!H30</f>
        <v>0</v>
      </c>
      <c r="F30" s="2"/>
      <c r="G30" s="33">
        <f t="shared" si="0"/>
        <v>0</v>
      </c>
      <c r="H30" s="30"/>
      <c r="I30" s="309"/>
      <c r="J30" s="317"/>
      <c r="K30" s="317"/>
      <c r="L30" s="318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67" t="str">
        <f>'PROTO SPEC'!B31</f>
        <v>24. Hood width at widest point</v>
      </c>
      <c r="C31" s="368"/>
      <c r="D31" s="368"/>
      <c r="E31" s="32">
        <f>'PP2 SPEC'!H31</f>
        <v>0</v>
      </c>
      <c r="F31" s="2"/>
      <c r="G31" s="33">
        <f t="shared" si="0"/>
        <v>0</v>
      </c>
      <c r="H31" s="30"/>
      <c r="I31" s="309"/>
      <c r="J31" s="317"/>
      <c r="K31" s="317"/>
      <c r="L31" s="318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67" t="str">
        <f>'PROTO SPEC'!B32</f>
        <v>25. Tie length visible</v>
      </c>
      <c r="C32" s="368"/>
      <c r="D32" s="368"/>
      <c r="E32" s="32">
        <f>'PP2 SPEC'!H32</f>
        <v>0</v>
      </c>
      <c r="F32" s="2"/>
      <c r="G32" s="33">
        <f t="shared" si="0"/>
        <v>0</v>
      </c>
      <c r="H32" s="30"/>
      <c r="I32" s="309"/>
      <c r="J32" s="317"/>
      <c r="K32" s="317"/>
      <c r="L32" s="318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67" t="str">
        <f>'PROTO SPEC'!B33</f>
        <v>26. Zip length</v>
      </c>
      <c r="C33" s="368"/>
      <c r="D33" s="368"/>
      <c r="E33" s="32">
        <f>'PP2 SPEC'!H33</f>
        <v>0</v>
      </c>
      <c r="F33" s="2"/>
      <c r="G33" s="33">
        <f t="shared" si="0"/>
        <v>0</v>
      </c>
      <c r="H33" s="30"/>
      <c r="I33" s="309"/>
      <c r="J33" s="317"/>
      <c r="K33" s="317"/>
      <c r="L33" s="318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67" t="str">
        <f>'PROTO SPEC'!B34</f>
        <v>27. Pocket position from HSP</v>
      </c>
      <c r="C34" s="368"/>
      <c r="D34" s="368"/>
      <c r="E34" s="32">
        <f>'PP2 SPEC'!H34</f>
        <v>0</v>
      </c>
      <c r="F34" s="2"/>
      <c r="G34" s="33">
        <f t="shared" si="0"/>
        <v>0</v>
      </c>
      <c r="H34" s="30"/>
      <c r="I34" s="309"/>
      <c r="J34" s="317"/>
      <c r="K34" s="317"/>
      <c r="L34" s="318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67" t="str">
        <f>'PROTO SPEC'!B35</f>
        <v>28. Pocket position from CF</v>
      </c>
      <c r="C35" s="368"/>
      <c r="D35" s="368"/>
      <c r="E35" s="32">
        <f>'PP2 SPEC'!H35</f>
        <v>0</v>
      </c>
      <c r="F35" s="2"/>
      <c r="G35" s="33">
        <f t="shared" si="0"/>
        <v>0</v>
      </c>
      <c r="H35" s="30"/>
      <c r="I35" s="309"/>
      <c r="J35" s="317"/>
      <c r="K35" s="317"/>
      <c r="L35" s="318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67" t="str">
        <f>'PROTO SPEC'!B36</f>
        <v>29. Pocket opening</v>
      </c>
      <c r="C36" s="368"/>
      <c r="D36" s="368"/>
      <c r="E36" s="32">
        <f>'PP2 SPEC'!H36</f>
        <v>0</v>
      </c>
      <c r="F36" s="2"/>
      <c r="G36" s="33">
        <f t="shared" si="0"/>
        <v>0</v>
      </c>
      <c r="H36" s="30"/>
      <c r="I36" s="309"/>
      <c r="J36" s="317"/>
      <c r="K36" s="317"/>
      <c r="L36" s="318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67" t="str">
        <f>'PROTO SPEC'!B37</f>
        <v>30. Pocket  (top edge)</v>
      </c>
      <c r="C37" s="368"/>
      <c r="D37" s="368"/>
      <c r="E37" s="32">
        <f>'PP2 SPEC'!H37</f>
        <v>0</v>
      </c>
      <c r="F37" s="2"/>
      <c r="G37" s="33">
        <f t="shared" si="0"/>
        <v>0</v>
      </c>
      <c r="H37" s="30"/>
      <c r="I37" s="309"/>
      <c r="J37" s="317"/>
      <c r="K37" s="317"/>
      <c r="L37" s="318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>
        <f>'PROTO SPEC'!A38</f>
        <v>0</v>
      </c>
      <c r="B38" s="471" t="str">
        <f>'PROTO SPEC'!B38</f>
        <v>31. Pocket depth</v>
      </c>
      <c r="C38" s="472"/>
      <c r="D38" s="472"/>
      <c r="E38" s="262">
        <f>'PP2 SPEC'!H38</f>
        <v>0</v>
      </c>
      <c r="F38" s="263"/>
      <c r="G38" s="128">
        <f t="shared" si="0"/>
        <v>0</v>
      </c>
      <c r="H38" s="261"/>
      <c r="I38" s="335"/>
      <c r="J38" s="473"/>
      <c r="K38" s="473"/>
      <c r="L38" s="474"/>
      <c r="M38" s="458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</row>
    <row r="39" spans="1:24" ht="12.75" customHeight="1" x14ac:dyDescent="0.3">
      <c r="A39" s="83"/>
      <c r="B39" s="83" t="s">
        <v>108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3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</row>
    <row r="40" spans="1:24" ht="12.75" customHeight="1" x14ac:dyDescent="0.35">
      <c r="A40" s="156">
        <f>'PROTO SPEC'!A40</f>
        <v>0</v>
      </c>
      <c r="B40" s="475" t="str">
        <f>'PROTO SPEC'!B40</f>
        <v>32. Print position from HSP - Restless ambition</v>
      </c>
      <c r="C40" s="476"/>
      <c r="D40" s="476"/>
      <c r="E40" s="32">
        <f>'PP2 SPEC'!H40</f>
        <v>0</v>
      </c>
      <c r="F40" s="3"/>
      <c r="G40" s="33">
        <f t="shared" si="0"/>
        <v>0</v>
      </c>
      <c r="H40" s="30"/>
      <c r="I40" s="319"/>
      <c r="J40" s="320"/>
      <c r="K40" s="320"/>
      <c r="L40" s="321"/>
      <c r="M40" s="458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</row>
    <row r="41" spans="1:24" ht="12.75" customHeight="1" x14ac:dyDescent="0.35">
      <c r="A41" s="156">
        <f>'PROTO SPEC'!A41</f>
        <v>0</v>
      </c>
      <c r="B41" s="367" t="str">
        <f>'PROTO SPEC'!B41</f>
        <v>33. Print position from CF - Restless ambition</v>
      </c>
      <c r="C41" s="368"/>
      <c r="D41" s="368"/>
      <c r="E41" s="31">
        <f>'PP2 SPEC'!H41</f>
        <v>0</v>
      </c>
      <c r="F41" s="2"/>
      <c r="G41" s="33">
        <f t="shared" si="0"/>
        <v>0</v>
      </c>
      <c r="H41" s="30"/>
      <c r="I41" s="309"/>
      <c r="J41" s="310"/>
      <c r="K41" s="310"/>
      <c r="L41" s="311"/>
      <c r="M41" s="458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</row>
    <row r="42" spans="1:24" ht="12.75" customHeight="1" x14ac:dyDescent="0.35">
      <c r="A42" s="156">
        <f>'PROTO SPEC'!A42</f>
        <v>0</v>
      </c>
      <c r="B42" s="367" t="str">
        <f>'PROTO SPEC'!B42</f>
        <v>34. Print position from HSP - McLaren lockup</v>
      </c>
      <c r="C42" s="368"/>
      <c r="D42" s="368"/>
      <c r="E42" s="31">
        <f>'PP2 SPEC'!H42</f>
        <v>0</v>
      </c>
      <c r="F42" s="2"/>
      <c r="G42" s="33">
        <f t="shared" si="0"/>
        <v>0</v>
      </c>
      <c r="H42" s="30"/>
      <c r="I42" s="309"/>
      <c r="J42" s="310"/>
      <c r="K42" s="310"/>
      <c r="L42" s="311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6" t="e">
        <f>'PROTO SPEC'!#REF!</f>
        <v>#REF!</v>
      </c>
      <c r="B43" s="367" t="str">
        <f>'PROTO SPEC'!B43</f>
        <v>35. Print position from CF - McLaren lockup</v>
      </c>
      <c r="C43" s="368"/>
      <c r="D43" s="368"/>
      <c r="E43" s="31">
        <f>'PP2 SPEC'!H43</f>
        <v>0</v>
      </c>
      <c r="F43" s="2"/>
      <c r="G43" s="33">
        <f t="shared" si="0"/>
        <v>0</v>
      </c>
      <c r="H43" s="30"/>
      <c r="I43" s="309"/>
      <c r="J43" s="310"/>
      <c r="K43" s="310"/>
      <c r="L43" s="311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6">
        <f>'PROTO SPEC'!A44</f>
        <v>0</v>
      </c>
      <c r="B44" s="367" t="str">
        <f>'PROTO SPEC'!B44</f>
        <v>36. Print position from cuff edge - Podium</v>
      </c>
      <c r="C44" s="368"/>
      <c r="D44" s="368"/>
      <c r="E44" s="31">
        <f>'PP2 SPEC'!H44</f>
        <v>0</v>
      </c>
      <c r="F44" s="2"/>
      <c r="G44" s="33">
        <f t="shared" si="0"/>
        <v>0</v>
      </c>
      <c r="H44" s="30"/>
      <c r="I44" s="309"/>
      <c r="J44" s="310"/>
      <c r="K44" s="310"/>
      <c r="L44" s="311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6">
        <f>'PROTO SPEC'!A45</f>
        <v>0</v>
      </c>
      <c r="B45" s="367" t="str">
        <f>'PROTO SPEC'!B45</f>
        <v>37. Print position from shoulder point - Velocity (REISS 1971)</v>
      </c>
      <c r="C45" s="368"/>
      <c r="D45" s="368"/>
      <c r="E45" s="31">
        <f>'PP2 SPEC'!H45</f>
        <v>0</v>
      </c>
      <c r="F45" s="2"/>
      <c r="G45" s="33">
        <f t="shared" si="0"/>
        <v>0</v>
      </c>
      <c r="H45" s="30"/>
      <c r="I45" s="309"/>
      <c r="J45" s="310"/>
      <c r="K45" s="310"/>
      <c r="L45" s="311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6">
        <f>'PROTO SPEC'!A46</f>
        <v>0</v>
      </c>
      <c r="B46" s="367" t="str">
        <f>'PROTO SPEC'!B46</f>
        <v>38. Print position from cuff edge - Speedmark</v>
      </c>
      <c r="C46" s="368"/>
      <c r="D46" s="368"/>
      <c r="E46" s="31">
        <f>'PP2 SPEC'!H46</f>
        <v>0</v>
      </c>
      <c r="F46" s="2"/>
      <c r="G46" s="33">
        <f t="shared" si="0"/>
        <v>0</v>
      </c>
      <c r="H46" s="30"/>
      <c r="I46" s="309"/>
      <c r="J46" s="310"/>
      <c r="K46" s="310"/>
      <c r="L46" s="311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6">
        <f>'PROTO SPEC'!A47</f>
        <v>0</v>
      </c>
      <c r="B47" s="367" t="str">
        <f>'PROTO SPEC'!B47</f>
        <v>39. Print position from CB neck - Motorsport</v>
      </c>
      <c r="C47" s="368"/>
      <c r="D47" s="368"/>
      <c r="E47" s="31">
        <f>'PP2 SPEC'!H47</f>
        <v>0</v>
      </c>
      <c r="F47" s="2"/>
      <c r="G47" s="33">
        <f t="shared" si="0"/>
        <v>0</v>
      </c>
      <c r="H47" s="30"/>
      <c r="I47" s="309"/>
      <c r="J47" s="310"/>
      <c r="K47" s="310"/>
      <c r="L47" s="311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6">
        <f>'PROTO SPEC'!A48</f>
        <v>0</v>
      </c>
      <c r="B48" s="367" t="str">
        <f>'PROTO SPEC'!B48</f>
        <v>40. Print position from CB neck - Multiple print</v>
      </c>
      <c r="C48" s="368"/>
      <c r="D48" s="368"/>
      <c r="E48" s="31">
        <f>'PP2 SPEC'!H48</f>
        <v>0</v>
      </c>
      <c r="F48" s="2"/>
      <c r="G48" s="33">
        <f t="shared" ref="G48:G55" si="1">F48+(-E48)</f>
        <v>0</v>
      </c>
      <c r="H48" s="30"/>
      <c r="I48" s="309"/>
      <c r="J48" s="310"/>
      <c r="K48" s="310"/>
      <c r="L48" s="311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6">
        <f>'PROTO SPEC'!A49</f>
        <v>0</v>
      </c>
      <c r="B49" s="367" t="str">
        <f>'PROTO SPEC'!B49</f>
        <v>41. Print position from CB neck - Speedmark</v>
      </c>
      <c r="C49" s="368"/>
      <c r="D49" s="368"/>
      <c r="E49" s="31">
        <f>'PP2 SPEC'!H49</f>
        <v>0</v>
      </c>
      <c r="F49" s="2"/>
      <c r="G49" s="33">
        <f t="shared" si="1"/>
        <v>0</v>
      </c>
      <c r="H49" s="30"/>
      <c r="I49" s="309"/>
      <c r="J49" s="310"/>
      <c r="K49" s="310"/>
      <c r="L49" s="311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6">
        <f>'PROTO SPEC'!A50</f>
        <v>0</v>
      </c>
      <c r="B50" s="367">
        <f>'PROTO SPEC'!B50</f>
        <v>0</v>
      </c>
      <c r="C50" s="368"/>
      <c r="D50" s="368"/>
      <c r="E50" s="31">
        <f>'PP2 SPEC'!H50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6">
        <f>'PROTO SPEC'!A51</f>
        <v>0</v>
      </c>
      <c r="B51" s="367">
        <f>'PROTO SPEC'!B51</f>
        <v>0</v>
      </c>
      <c r="C51" s="368"/>
      <c r="D51" s="368"/>
      <c r="E51" s="31">
        <f>'PP2 SPEC'!H51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6">
        <f>'PROTO SPEC'!A52</f>
        <v>0</v>
      </c>
      <c r="B52" s="367">
        <f>'PROTO SPEC'!B52</f>
        <v>0</v>
      </c>
      <c r="C52" s="368"/>
      <c r="D52" s="368"/>
      <c r="E52" s="31">
        <f>'PP2 SPEC'!H52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6">
        <f>'PROTO SPEC'!A53</f>
        <v>0</v>
      </c>
      <c r="B53" s="367">
        <f>'PROTO SPEC'!B53</f>
        <v>0</v>
      </c>
      <c r="C53" s="368"/>
      <c r="D53" s="368"/>
      <c r="E53" s="31">
        <f>'PP2 SPEC'!H53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6">
        <f>'PROTO SPEC'!A54</f>
        <v>0</v>
      </c>
      <c r="B54" s="367">
        <f>'PROTO SPEC'!B54</f>
        <v>0</v>
      </c>
      <c r="C54" s="368"/>
      <c r="D54" s="368"/>
      <c r="E54" s="31">
        <f>'PP2 SPEC'!H54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6">
        <f>'PROTO SPEC'!A55</f>
        <v>0</v>
      </c>
      <c r="B55" s="367">
        <f>'PROTO SPEC'!B55</f>
        <v>0</v>
      </c>
      <c r="C55" s="368"/>
      <c r="D55" s="368"/>
      <c r="E55" s="31">
        <f>'PP2 SPEC'!H55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307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7" t="str">
        <f>'DESIGN FRONT SHEET'!G3</f>
        <v>FRAN</v>
      </c>
      <c r="K3" s="287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130</v>
      </c>
      <c r="J5" s="377"/>
      <c r="K5" s="377"/>
    </row>
    <row r="6" spans="1:11" ht="13.75" customHeight="1" x14ac:dyDescent="0.35">
      <c r="A6" s="428" t="s">
        <v>139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117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9" t="s">
        <v>308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</row>
    <row r="2" spans="1:23" s="1" customFormat="1" ht="13.75" customHeight="1" x14ac:dyDescent="0.25">
      <c r="A2" s="460"/>
      <c r="B2" s="460"/>
      <c r="C2" s="479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</row>
    <row r="3" spans="1:23" ht="13.75" customHeight="1" x14ac:dyDescent="0.3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478" t="str">
        <f>'DESIGN FRONT SHEET'!G3</f>
        <v>FRAN</v>
      </c>
      <c r="K3" s="478"/>
      <c r="L3" s="478"/>
      <c r="M3" s="478"/>
      <c r="N3" s="478"/>
    </row>
    <row r="4" spans="1:23" ht="13.75" customHeight="1" x14ac:dyDescent="0.3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478"/>
      <c r="K4" s="478"/>
      <c r="L4" s="478"/>
      <c r="M4" s="478"/>
      <c r="N4" s="478"/>
    </row>
    <row r="5" spans="1:23" ht="13.75" customHeight="1" x14ac:dyDescent="0.3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130</v>
      </c>
      <c r="J5" s="477"/>
      <c r="K5" s="477"/>
      <c r="L5" s="477"/>
      <c r="M5" s="477"/>
      <c r="N5" s="477"/>
    </row>
    <row r="6" spans="1:23" ht="13.75" customHeight="1" x14ac:dyDescent="0.35">
      <c r="A6" s="481" t="s">
        <v>154</v>
      </c>
      <c r="B6" s="481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</row>
    <row r="7" spans="1:23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76" t="s">
        <v>195</v>
      </c>
      <c r="M7" s="257" t="s">
        <v>196</v>
      </c>
      <c r="N7" s="257" t="s">
        <v>197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20" customFormat="1" ht="15.75" customHeight="1" x14ac:dyDescent="0.35">
      <c r="A8" s="219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0">
        <f>I8+1.5</f>
        <v>1.5</v>
      </c>
      <c r="K8" s="260">
        <f>I8+3</f>
        <v>3</v>
      </c>
      <c r="L8" s="260">
        <f>I8+4.5</f>
        <v>4.5</v>
      </c>
      <c r="M8" s="260">
        <f>I8+5</f>
        <v>5</v>
      </c>
      <c r="N8" s="260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0">
        <f t="shared" ref="J9:J10" si="2">I9+1.5</f>
        <v>1.5</v>
      </c>
      <c r="K9" s="260">
        <f t="shared" ref="K9:K10" si="3">I9+3</f>
        <v>3</v>
      </c>
      <c r="L9" s="260">
        <f t="shared" ref="L9:L10" si="4">I9+4.5</f>
        <v>4.5</v>
      </c>
      <c r="M9" s="260">
        <f>I9+5</f>
        <v>5</v>
      </c>
      <c r="N9" s="260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0">
        <f t="shared" si="2"/>
        <v>1.5</v>
      </c>
      <c r="K10" s="260">
        <f t="shared" si="3"/>
        <v>3</v>
      </c>
      <c r="L10" s="260">
        <f t="shared" si="4"/>
        <v>4.5</v>
      </c>
      <c r="M10" s="260">
        <f>I10+5</f>
        <v>5</v>
      </c>
      <c r="N10" s="260"/>
    </row>
    <row r="11" spans="1:23" ht="15.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0">
        <f>I11+2.5</f>
        <v>2.5</v>
      </c>
      <c r="K11" s="260">
        <f>I11+5</f>
        <v>5</v>
      </c>
      <c r="L11" s="260">
        <f>I11+7.5</f>
        <v>7.5</v>
      </c>
      <c r="M11" s="260">
        <f>I11+10</f>
        <v>10</v>
      </c>
      <c r="N11" s="260"/>
    </row>
    <row r="12" spans="1:23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0">
        <f>I12+1</f>
        <v>1</v>
      </c>
      <c r="K12" s="260">
        <f>I12+2</f>
        <v>2</v>
      </c>
      <c r="L12" s="260">
        <f>I12+3</f>
        <v>3</v>
      </c>
      <c r="M12" s="260">
        <f>I12+4</f>
        <v>4</v>
      </c>
      <c r="N12" s="260"/>
    </row>
    <row r="13" spans="1:23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0">
        <f>I13+2.5</f>
        <v>2.5</v>
      </c>
      <c r="K13" s="260">
        <f>I13+5</f>
        <v>5</v>
      </c>
      <c r="L13" s="260">
        <f>I13+7.5</f>
        <v>7.5</v>
      </c>
      <c r="M13" s="260">
        <f>I13+10</f>
        <v>10</v>
      </c>
      <c r="N13" s="260"/>
    </row>
    <row r="14" spans="1:23" ht="14.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0">
        <f>I14+2.5</f>
        <v>2.5</v>
      </c>
      <c r="K14" s="260">
        <f>I14+5</f>
        <v>5</v>
      </c>
      <c r="L14" s="260">
        <f>I14+7.5</f>
        <v>7.5</v>
      </c>
      <c r="M14" s="260">
        <f>I14+10</f>
        <v>10</v>
      </c>
      <c r="N14" s="260"/>
    </row>
    <row r="15" spans="1:23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0">
        <f>I15</f>
        <v>0</v>
      </c>
      <c r="K15" s="260">
        <f>I15</f>
        <v>0</v>
      </c>
      <c r="L15" s="260">
        <f>I15</f>
        <v>0</v>
      </c>
      <c r="M15" s="260">
        <f>I15</f>
        <v>0</v>
      </c>
      <c r="N15" s="260"/>
    </row>
    <row r="16" spans="1:23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0">
        <f>I16+2</f>
        <v>2</v>
      </c>
      <c r="K16" s="260">
        <f>I16+4</f>
        <v>4</v>
      </c>
      <c r="L16" s="260">
        <f>I16+6</f>
        <v>6</v>
      </c>
      <c r="M16" s="260">
        <f>I16+8</f>
        <v>8</v>
      </c>
      <c r="N16" s="260"/>
    </row>
    <row r="17" spans="1:14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242">
        <v>1</v>
      </c>
      <c r="G17" s="90">
        <f t="shared" ref="G17:G18" si="5">I17-4</f>
        <v>-4</v>
      </c>
      <c r="H17" s="91">
        <f t="shared" ref="H17:H18" si="6">I17-2</f>
        <v>-2</v>
      </c>
      <c r="I17" s="235">
        <f>'GOLD SEAL SPEC'!H17</f>
        <v>0</v>
      </c>
      <c r="J17" s="260">
        <f t="shared" ref="J17:J18" si="7">I17+2</f>
        <v>2</v>
      </c>
      <c r="K17" s="260">
        <f t="shared" ref="K17:K18" si="8">I17+4</f>
        <v>4</v>
      </c>
      <c r="L17" s="260">
        <f t="shared" ref="L17:L18" si="9">I17+6</f>
        <v>6</v>
      </c>
      <c r="M17" s="260">
        <f t="shared" ref="M17:M18" si="10">I17+8</f>
        <v>8</v>
      </c>
      <c r="N17" s="260"/>
    </row>
    <row r="18" spans="1:14" s="220" customFormat="1" ht="15.75" customHeight="1" x14ac:dyDescent="0.35">
      <c r="A18" s="219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242">
        <v>1</v>
      </c>
      <c r="G18" s="90">
        <f t="shared" si="5"/>
        <v>-4</v>
      </c>
      <c r="H18" s="91">
        <f t="shared" si="6"/>
        <v>-2</v>
      </c>
      <c r="I18" s="235">
        <f>'GOLD SEAL SPEC'!H18</f>
        <v>0</v>
      </c>
      <c r="J18" s="260">
        <f t="shared" si="7"/>
        <v>2</v>
      </c>
      <c r="K18" s="260">
        <f t="shared" si="8"/>
        <v>4</v>
      </c>
      <c r="L18" s="260">
        <f t="shared" si="9"/>
        <v>6</v>
      </c>
      <c r="M18" s="260">
        <f t="shared" si="10"/>
        <v>8</v>
      </c>
      <c r="N18" s="260"/>
    </row>
    <row r="19" spans="1:14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242">
        <v>0.3</v>
      </c>
      <c r="G19" s="90">
        <f>I19-1.2</f>
        <v>-1.2</v>
      </c>
      <c r="H19" s="91">
        <f>I19-0.6</f>
        <v>-0.6</v>
      </c>
      <c r="I19" s="235">
        <f>'GOLD SEAL SPEC'!H19</f>
        <v>0</v>
      </c>
      <c r="J19" s="260">
        <f>I19+0.6</f>
        <v>0.6</v>
      </c>
      <c r="K19" s="260">
        <f>I19+1.2</f>
        <v>1.2</v>
      </c>
      <c r="L19" s="260">
        <f>I19+1.8</f>
        <v>1.8</v>
      </c>
      <c r="M19" s="260">
        <f>I19+2.4</f>
        <v>2.4</v>
      </c>
      <c r="N19" s="260"/>
    </row>
    <row r="20" spans="1:14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242">
        <v>0.3</v>
      </c>
      <c r="G20" s="90">
        <f>I20-1</f>
        <v>-1</v>
      </c>
      <c r="H20" s="91">
        <f>I20-0.5</f>
        <v>-0.5</v>
      </c>
      <c r="I20" s="235">
        <f>'GOLD SEAL SPEC'!H20</f>
        <v>0</v>
      </c>
      <c r="J20" s="260">
        <f>I20+0.5</f>
        <v>0.5</v>
      </c>
      <c r="K20" s="260">
        <f>I20+1</f>
        <v>1</v>
      </c>
      <c r="L20" s="260">
        <f>I20+1.5</f>
        <v>1.5</v>
      </c>
      <c r="M20" s="260">
        <f>I20+2</f>
        <v>2</v>
      </c>
      <c r="N20" s="260"/>
    </row>
    <row r="21" spans="1:14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242">
        <v>0.3</v>
      </c>
      <c r="G21" s="90">
        <f>I21</f>
        <v>0</v>
      </c>
      <c r="H21" s="91">
        <f>I21</f>
        <v>0</v>
      </c>
      <c r="I21" s="235">
        <f>'GOLD SEAL SPEC'!H21</f>
        <v>0</v>
      </c>
      <c r="J21" s="260">
        <f>I21</f>
        <v>0</v>
      </c>
      <c r="K21" s="260">
        <f>I21</f>
        <v>0</v>
      </c>
      <c r="L21" s="260">
        <f>I21</f>
        <v>0</v>
      </c>
      <c r="M21" s="260">
        <f>I21</f>
        <v>0</v>
      </c>
      <c r="N21" s="260"/>
    </row>
    <row r="22" spans="1:14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242">
        <v>0.3</v>
      </c>
      <c r="G22" s="90">
        <f>I22-2</f>
        <v>-2</v>
      </c>
      <c r="H22" s="91">
        <f>I22-1</f>
        <v>-1</v>
      </c>
      <c r="I22" s="235">
        <f>'GOLD SEAL SPEC'!H22</f>
        <v>0</v>
      </c>
      <c r="J22" s="260">
        <f>I22+1</f>
        <v>1</v>
      </c>
      <c r="K22" s="260">
        <f>I22+2</f>
        <v>2</v>
      </c>
      <c r="L22" s="260">
        <f>I22+3</f>
        <v>3</v>
      </c>
      <c r="M22" s="260">
        <f>I22+4.5</f>
        <v>4.5</v>
      </c>
      <c r="N22" s="260"/>
    </row>
    <row r="23" spans="1:14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242">
        <v>1</v>
      </c>
      <c r="G23" s="90">
        <f>I23-2</f>
        <v>-2</v>
      </c>
      <c r="H23" s="91">
        <f>I23-1</f>
        <v>-1</v>
      </c>
      <c r="I23" s="235">
        <f>'GOLD SEAL SPEC'!H23</f>
        <v>0</v>
      </c>
      <c r="J23" s="260">
        <f>I23+1</f>
        <v>1</v>
      </c>
      <c r="K23" s="260">
        <f>I23+2</f>
        <v>2</v>
      </c>
      <c r="L23" s="260">
        <f>I23+3</f>
        <v>3</v>
      </c>
      <c r="M23" s="260">
        <f>I23+4</f>
        <v>4</v>
      </c>
      <c r="N23" s="260"/>
    </row>
    <row r="24" spans="1:14" s="220" customFormat="1" ht="15.75" customHeight="1" x14ac:dyDescent="0.35">
      <c r="A24" s="219">
        <f>'PROTO SPEC'!A24</f>
        <v>0</v>
      </c>
      <c r="B24" s="306" t="str">
        <f>'PROTO SPEC'!B24</f>
        <v>17. Underarm length</v>
      </c>
      <c r="C24" s="307"/>
      <c r="D24" s="307"/>
      <c r="E24" s="307"/>
      <c r="F24" s="242">
        <v>1</v>
      </c>
      <c r="G24" s="90">
        <f>I24</f>
        <v>0</v>
      </c>
      <c r="H24" s="91">
        <f>I24</f>
        <v>0</v>
      </c>
      <c r="I24" s="235">
        <f>'GOLD SEAL SPEC'!H24</f>
        <v>0</v>
      </c>
      <c r="J24" s="260">
        <f>I24</f>
        <v>0</v>
      </c>
      <c r="K24" s="260">
        <f>I24</f>
        <v>0</v>
      </c>
      <c r="L24" s="260">
        <f>I24</f>
        <v>0</v>
      </c>
      <c r="M24" s="260">
        <f>I24</f>
        <v>0</v>
      </c>
      <c r="N24" s="260"/>
    </row>
    <row r="25" spans="1:14" ht="15.75" customHeight="1" x14ac:dyDescent="0.35">
      <c r="A25" s="161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242">
        <v>0.5</v>
      </c>
      <c r="G25" s="90">
        <f>I25-2</f>
        <v>-2</v>
      </c>
      <c r="H25" s="91">
        <f>I25-1</f>
        <v>-1</v>
      </c>
      <c r="I25" s="235">
        <f>'GOLD SEAL SPEC'!H25</f>
        <v>0</v>
      </c>
      <c r="J25" s="260">
        <f>I25+1</f>
        <v>1</v>
      </c>
      <c r="K25" s="260">
        <f>I25+2</f>
        <v>2</v>
      </c>
      <c r="L25" s="260">
        <f>I25+3</f>
        <v>3</v>
      </c>
      <c r="M25" s="260">
        <f>I25+4.5</f>
        <v>4.5</v>
      </c>
      <c r="N25" s="260"/>
    </row>
    <row r="26" spans="1:14" ht="15.75" customHeight="1" x14ac:dyDescent="0.35">
      <c r="A26" s="161">
        <f>'PROTO SPEC'!A26</f>
        <v>0</v>
      </c>
      <c r="B26" s="475" t="str">
        <f>'PROTO SPEC'!B26</f>
        <v>19. 1/2 Elbow width - 21cm down from underarm</v>
      </c>
      <c r="C26" s="476"/>
      <c r="D26" s="476"/>
      <c r="E26" s="476"/>
      <c r="F26" s="242">
        <v>0.5</v>
      </c>
      <c r="G26" s="90">
        <f>I26-1.6</f>
        <v>-1.6</v>
      </c>
      <c r="H26" s="91">
        <f>I26-0.8</f>
        <v>-0.8</v>
      </c>
      <c r="I26" s="235">
        <f>'GOLD SEAL SPEC'!H26</f>
        <v>0</v>
      </c>
      <c r="J26" s="260">
        <f>I26+0.8</f>
        <v>0.8</v>
      </c>
      <c r="K26" s="260">
        <f>I26+1.6</f>
        <v>1.6</v>
      </c>
      <c r="L26" s="260">
        <f>I26+2.5</f>
        <v>2.5</v>
      </c>
      <c r="M26" s="260">
        <f>I26+3.4</f>
        <v>3.4</v>
      </c>
      <c r="N26" s="260"/>
    </row>
    <row r="27" spans="1:14" ht="15.75" customHeight="1" x14ac:dyDescent="0.35">
      <c r="A27" s="161"/>
      <c r="B27" s="475" t="str">
        <f>'PROTO SPEC'!B27</f>
        <v>20. 1/2 Cuff width</v>
      </c>
      <c r="C27" s="476"/>
      <c r="D27" s="476"/>
      <c r="E27" s="476"/>
      <c r="F27" s="242">
        <v>0.5</v>
      </c>
      <c r="G27" s="90">
        <f>I27-1.6</f>
        <v>-1.6</v>
      </c>
      <c r="H27" s="91">
        <f>I27-0.8</f>
        <v>-0.8</v>
      </c>
      <c r="I27" s="235">
        <f>'GOLD SEAL SPEC'!H27</f>
        <v>0</v>
      </c>
      <c r="J27" s="260">
        <f>I27+0.8</f>
        <v>0.8</v>
      </c>
      <c r="K27" s="260">
        <f>I27+1.6</f>
        <v>1.6</v>
      </c>
      <c r="L27" s="260">
        <f>I27+2.4</f>
        <v>2.4</v>
      </c>
      <c r="M27" s="260">
        <f>I27+3.2</f>
        <v>3.2</v>
      </c>
      <c r="N27" s="260"/>
    </row>
    <row r="28" spans="1:14" ht="15.75" customHeight="1" x14ac:dyDescent="0.35">
      <c r="A28" s="161"/>
      <c r="B28" s="475" t="str">
        <f>'PROTO SPEC'!B28</f>
        <v>21. Cuff depth</v>
      </c>
      <c r="C28" s="476"/>
      <c r="D28" s="476"/>
      <c r="E28" s="476"/>
      <c r="F28" s="242">
        <v>0.3</v>
      </c>
      <c r="G28" s="90">
        <f>I28</f>
        <v>0</v>
      </c>
      <c r="H28" s="91">
        <f>I28</f>
        <v>0</v>
      </c>
      <c r="I28" s="235">
        <f>'GOLD SEAL SPEC'!H28</f>
        <v>0</v>
      </c>
      <c r="J28" s="260">
        <f>I28</f>
        <v>0</v>
      </c>
      <c r="K28" s="260">
        <f>I28</f>
        <v>0</v>
      </c>
      <c r="L28" s="260">
        <f>I28</f>
        <v>0</v>
      </c>
      <c r="M28" s="260">
        <f>I28</f>
        <v>0</v>
      </c>
      <c r="N28" s="260"/>
    </row>
    <row r="29" spans="1:14" ht="15.75" customHeight="1" x14ac:dyDescent="0.35">
      <c r="A29" s="161"/>
      <c r="B29" s="475" t="str">
        <f>'PROTO SPEC'!B29</f>
        <v>22. Hood height at CF</v>
      </c>
      <c r="C29" s="476"/>
      <c r="D29" s="476"/>
      <c r="E29" s="476"/>
      <c r="F29" s="242">
        <v>0.3</v>
      </c>
      <c r="G29" s="90">
        <f>I29-2</f>
        <v>-2</v>
      </c>
      <c r="H29" s="91">
        <f>I29-1</f>
        <v>-1</v>
      </c>
      <c r="I29" s="235">
        <f>'GOLD SEAL SPEC'!H29</f>
        <v>0</v>
      </c>
      <c r="J29" s="260">
        <f>I29+1</f>
        <v>1</v>
      </c>
      <c r="K29" s="260">
        <f>I29+2</f>
        <v>2</v>
      </c>
      <c r="L29" s="260">
        <f>I29+3</f>
        <v>3</v>
      </c>
      <c r="M29" s="260">
        <f>I29+3</f>
        <v>3</v>
      </c>
      <c r="N29" s="260"/>
    </row>
    <row r="30" spans="1:14" ht="15.75" customHeight="1" x14ac:dyDescent="0.35">
      <c r="A30" s="161"/>
      <c r="B30" s="475" t="str">
        <f>'PROTO SPEC'!B30</f>
        <v>23. Hood circumference</v>
      </c>
      <c r="C30" s="476"/>
      <c r="D30" s="476"/>
      <c r="E30" s="476"/>
      <c r="F30" s="242">
        <v>0.3</v>
      </c>
      <c r="G30" s="90">
        <f>I30-3</f>
        <v>-3</v>
      </c>
      <c r="H30" s="91">
        <f>I30-1.5</f>
        <v>-1.5</v>
      </c>
      <c r="I30" s="235">
        <f>'GOLD SEAL SPEC'!H30</f>
        <v>0</v>
      </c>
      <c r="J30" s="260">
        <f>I30+1.5</f>
        <v>1.5</v>
      </c>
      <c r="K30" s="260">
        <f>I30+3</f>
        <v>3</v>
      </c>
      <c r="L30" s="260">
        <f>I30+4.5</f>
        <v>4.5</v>
      </c>
      <c r="M30" s="260">
        <f>I30+4.5</f>
        <v>4.5</v>
      </c>
      <c r="N30" s="260"/>
    </row>
    <row r="31" spans="1:14" ht="15.75" customHeight="1" x14ac:dyDescent="0.35">
      <c r="A31" s="161"/>
      <c r="B31" s="475" t="str">
        <f>'PROTO SPEC'!B31</f>
        <v>24. Hood width at widest point</v>
      </c>
      <c r="C31" s="476"/>
      <c r="D31" s="476"/>
      <c r="E31" s="476"/>
      <c r="F31" s="242">
        <v>0.3</v>
      </c>
      <c r="G31" s="90">
        <f>I31-2</f>
        <v>-2</v>
      </c>
      <c r="H31" s="91">
        <f>I31-1</f>
        <v>-1</v>
      </c>
      <c r="I31" s="235">
        <f>'GOLD SEAL SPEC'!H31</f>
        <v>0</v>
      </c>
      <c r="J31" s="260">
        <f>I31+1</f>
        <v>1</v>
      </c>
      <c r="K31" s="260">
        <f>I31+2</f>
        <v>2</v>
      </c>
      <c r="L31" s="260">
        <f>I31+3</f>
        <v>3</v>
      </c>
      <c r="M31" s="260">
        <f>I31+3</f>
        <v>3</v>
      </c>
      <c r="N31" s="260"/>
    </row>
    <row r="32" spans="1:14" ht="15.75" customHeight="1" x14ac:dyDescent="0.35">
      <c r="A32" s="161"/>
      <c r="B32" s="475" t="str">
        <f>'PROTO SPEC'!B32</f>
        <v>25. Tie length visible</v>
      </c>
      <c r="C32" s="476"/>
      <c r="D32" s="476"/>
      <c r="E32" s="476"/>
      <c r="F32" s="242">
        <v>1</v>
      </c>
      <c r="G32" s="90">
        <f>I32</f>
        <v>0</v>
      </c>
      <c r="H32" s="91">
        <f>I32</f>
        <v>0</v>
      </c>
      <c r="I32" s="235">
        <f>'GOLD SEAL SPEC'!H32</f>
        <v>0</v>
      </c>
      <c r="J32" s="260">
        <f>I32</f>
        <v>0</v>
      </c>
      <c r="K32" s="260">
        <f>I32</f>
        <v>0</v>
      </c>
      <c r="L32" s="260">
        <f>I32</f>
        <v>0</v>
      </c>
      <c r="M32" s="260">
        <f>I32</f>
        <v>0</v>
      </c>
      <c r="N32" s="260"/>
    </row>
    <row r="33" spans="1:14" ht="15.75" customHeight="1" x14ac:dyDescent="0.35">
      <c r="A33" s="161"/>
      <c r="B33" s="475" t="str">
        <f>'PROTO SPEC'!B33</f>
        <v>26. Zip length</v>
      </c>
      <c r="C33" s="476"/>
      <c r="D33" s="476"/>
      <c r="E33" s="476"/>
      <c r="F33" s="242">
        <v>0</v>
      </c>
      <c r="G33" s="90">
        <f>I33-1</f>
        <v>-1</v>
      </c>
      <c r="H33" s="91">
        <f>I33-1</f>
        <v>-1</v>
      </c>
      <c r="I33" s="235">
        <f>'GOLD SEAL SPEC'!H33</f>
        <v>0</v>
      </c>
      <c r="J33" s="260">
        <f>I33+1</f>
        <v>1</v>
      </c>
      <c r="K33" s="260">
        <f>I33+2</f>
        <v>2</v>
      </c>
      <c r="L33" s="260">
        <f>I33+3</f>
        <v>3</v>
      </c>
      <c r="M33" s="260">
        <f>I33+3</f>
        <v>3</v>
      </c>
      <c r="N33" s="260"/>
    </row>
    <row r="34" spans="1:14" ht="15.75" customHeight="1" x14ac:dyDescent="0.35">
      <c r="A34" s="161"/>
      <c r="B34" s="475" t="str">
        <f>'PROTO SPEC'!B34</f>
        <v>27. Pocket position from HSP</v>
      </c>
      <c r="C34" s="476"/>
      <c r="D34" s="476"/>
      <c r="E34" s="476"/>
      <c r="F34" s="242">
        <v>0.3</v>
      </c>
      <c r="G34" s="90">
        <f>I34-1</f>
        <v>-1</v>
      </c>
      <c r="H34" s="91">
        <f>I34-0.5</f>
        <v>-0.5</v>
      </c>
      <c r="I34" s="235">
        <f>'GOLD SEAL SPEC'!H34</f>
        <v>0</v>
      </c>
      <c r="J34" s="260">
        <f>I34+0.5</f>
        <v>0.5</v>
      </c>
      <c r="K34" s="260">
        <f>I34+1</f>
        <v>1</v>
      </c>
      <c r="L34" s="260">
        <f>I34+1.5</f>
        <v>1.5</v>
      </c>
      <c r="M34" s="260">
        <f>I34+2</f>
        <v>2</v>
      </c>
      <c r="N34" s="260"/>
    </row>
    <row r="35" spans="1:14" ht="15.75" customHeight="1" x14ac:dyDescent="0.35">
      <c r="A35" s="161"/>
      <c r="B35" s="475" t="str">
        <f>'PROTO SPEC'!B35</f>
        <v>28. Pocket position from CF</v>
      </c>
      <c r="C35" s="476"/>
      <c r="D35" s="476"/>
      <c r="E35" s="476"/>
      <c r="F35" s="242">
        <v>0.3</v>
      </c>
      <c r="G35" s="90">
        <f>I35-1</f>
        <v>-1</v>
      </c>
      <c r="H35" s="91">
        <f>I35-0.5</f>
        <v>-0.5</v>
      </c>
      <c r="I35" s="235">
        <f>'GOLD SEAL SPEC'!H35</f>
        <v>0</v>
      </c>
      <c r="J35" s="260">
        <f>I35+0.5</f>
        <v>0.5</v>
      </c>
      <c r="K35" s="260">
        <f>I35+1</f>
        <v>1</v>
      </c>
      <c r="L35" s="260">
        <f>I35+1.5</f>
        <v>1.5</v>
      </c>
      <c r="M35" s="260">
        <f>I35+2</f>
        <v>2</v>
      </c>
      <c r="N35" s="260"/>
    </row>
    <row r="36" spans="1:14" ht="15.75" customHeight="1" x14ac:dyDescent="0.35">
      <c r="A36" s="161"/>
      <c r="B36" s="475" t="str">
        <f>'PROTO SPEC'!B36</f>
        <v>29. Pocket opening</v>
      </c>
      <c r="C36" s="476"/>
      <c r="D36" s="476"/>
      <c r="E36" s="476"/>
      <c r="F36" s="242">
        <v>0.3</v>
      </c>
      <c r="G36" s="90">
        <f>I36-0.5</f>
        <v>-0.5</v>
      </c>
      <c r="H36" s="91">
        <f>I36-0.5</f>
        <v>-0.5</v>
      </c>
      <c r="I36" s="235">
        <f>'GOLD SEAL SPEC'!H36</f>
        <v>0</v>
      </c>
      <c r="J36" s="260">
        <f>I36</f>
        <v>0</v>
      </c>
      <c r="K36" s="260">
        <f>I36+0.5</f>
        <v>0.5</v>
      </c>
      <c r="L36" s="260">
        <f>I36+0.5</f>
        <v>0.5</v>
      </c>
      <c r="M36" s="260">
        <f>I36+1</f>
        <v>1</v>
      </c>
      <c r="N36" s="260"/>
    </row>
    <row r="37" spans="1:14" ht="15.75" customHeight="1" x14ac:dyDescent="0.35">
      <c r="A37" s="161"/>
      <c r="B37" s="475" t="str">
        <f>'PROTO SPEC'!B37</f>
        <v>30. Pocket  (top edge)</v>
      </c>
      <c r="C37" s="476"/>
      <c r="D37" s="476"/>
      <c r="E37" s="476"/>
      <c r="F37" s="242">
        <v>0.3</v>
      </c>
      <c r="G37" s="90">
        <f>I37-0.5</f>
        <v>-0.5</v>
      </c>
      <c r="H37" s="91">
        <f>I37-0.5</f>
        <v>-0.5</v>
      </c>
      <c r="I37" s="235">
        <f>'GOLD SEAL SPEC'!H37</f>
        <v>0</v>
      </c>
      <c r="J37" s="260">
        <f>I37</f>
        <v>0</v>
      </c>
      <c r="K37" s="260">
        <f>I37+0.5</f>
        <v>0.5</v>
      </c>
      <c r="L37" s="260">
        <f>I37+0.5</f>
        <v>0.5</v>
      </c>
      <c r="M37" s="260">
        <f>I37+1</f>
        <v>1</v>
      </c>
      <c r="N37" s="260"/>
    </row>
    <row r="38" spans="1:14" ht="15.75" customHeight="1" x14ac:dyDescent="0.35">
      <c r="A38" s="161">
        <f>'PROTO SPEC'!A38</f>
        <v>0</v>
      </c>
      <c r="B38" s="475" t="str">
        <f>'PROTO SPEC'!B38</f>
        <v>31. Pocket depth</v>
      </c>
      <c r="C38" s="476"/>
      <c r="D38" s="476"/>
      <c r="E38" s="476"/>
      <c r="F38" s="242">
        <v>0.3</v>
      </c>
      <c r="G38" s="90">
        <f>H38</f>
        <v>0</v>
      </c>
      <c r="H38" s="91">
        <f>I38</f>
        <v>0</v>
      </c>
      <c r="I38" s="235">
        <f>'GOLD SEAL SPEC'!H38</f>
        <v>0</v>
      </c>
      <c r="J38" s="260">
        <f>I38</f>
        <v>0</v>
      </c>
      <c r="K38" s="260">
        <f>I38</f>
        <v>0</v>
      </c>
      <c r="L38" s="260">
        <f>I38</f>
        <v>0</v>
      </c>
      <c r="M38" s="260">
        <f>I38</f>
        <v>0</v>
      </c>
      <c r="N38" s="260"/>
    </row>
    <row r="39" spans="1:14" ht="15.75" customHeight="1" x14ac:dyDescent="0.35">
      <c r="A39" s="217">
        <f>'PROTO SPEC'!A39</f>
        <v>0</v>
      </c>
      <c r="B39" s="217" t="s">
        <v>108</v>
      </c>
      <c r="C39" s="217"/>
      <c r="D39" s="218"/>
      <c r="E39" s="218"/>
      <c r="F39" s="241"/>
      <c r="G39" s="218"/>
      <c r="H39" s="218"/>
      <c r="I39" s="236"/>
      <c r="J39" s="218"/>
      <c r="K39" s="218"/>
      <c r="L39" s="218"/>
      <c r="M39" s="218"/>
      <c r="N39" s="229"/>
    </row>
    <row r="40" spans="1:14" ht="15.75" customHeight="1" x14ac:dyDescent="0.35">
      <c r="A40" s="161" t="e">
        <f>'PROTO SPEC'!#REF!</f>
        <v>#REF!</v>
      </c>
      <c r="B40" s="306" t="str">
        <f>'PROTO SPEC'!B40</f>
        <v>32. Print position from HSP - Restless ambition</v>
      </c>
      <c r="C40" s="307"/>
      <c r="D40" s="307"/>
      <c r="E40" s="307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06" t="str">
        <f>'PROTO SPEC'!B41</f>
        <v>33. Print position from CF - Restless ambition</v>
      </c>
      <c r="C41" s="307"/>
      <c r="D41" s="307"/>
      <c r="E41" s="307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06" t="str">
        <f>'PROTO SPEC'!B42</f>
        <v>34. Print position from HSP - McLaren lockup</v>
      </c>
      <c r="C42" s="307"/>
      <c r="D42" s="307"/>
      <c r="E42" s="307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06" t="str">
        <f>'PROTO SPEC'!B43</f>
        <v>35. Print position from CF - McLaren lockup</v>
      </c>
      <c r="C43" s="307"/>
      <c r="D43" s="307"/>
      <c r="E43" s="307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06" t="str">
        <f>'PROTO SPEC'!B44</f>
        <v>36. Print position from cuff edge - Podium</v>
      </c>
      <c r="C44" s="307"/>
      <c r="D44" s="307"/>
      <c r="E44" s="307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06" t="str">
        <f>'PROTO SPEC'!B45</f>
        <v>37. Print position from shoulder point - Velocity (REISS 1971)</v>
      </c>
      <c r="C45" s="307"/>
      <c r="D45" s="307"/>
      <c r="E45" s="307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06" t="str">
        <f>'PROTO SPEC'!B46</f>
        <v>38. Print position from cuff edge - Speedmark</v>
      </c>
      <c r="C46" s="307"/>
      <c r="D46" s="307"/>
      <c r="E46" s="307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>
        <f>'PROTO SPEC'!A42</f>
        <v>0</v>
      </c>
      <c r="B47" s="306" t="str">
        <f>'PROTO SPEC'!B47</f>
        <v>39. Print position from CB neck - Motorsport</v>
      </c>
      <c r="C47" s="307"/>
      <c r="D47" s="307"/>
      <c r="E47" s="307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 t="e">
        <f>'PROTO SPEC'!#REF!</f>
        <v>#REF!</v>
      </c>
      <c r="B48" s="306" t="str">
        <f>'PROTO SPEC'!B48</f>
        <v>40. Print position from CB neck - Multiple print</v>
      </c>
      <c r="C48" s="307"/>
      <c r="D48" s="307"/>
      <c r="E48" s="307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06" t="str">
        <f>'PROTO SPEC'!B49</f>
        <v>41. Print position from CB neck - Speedmark</v>
      </c>
      <c r="C49" s="307"/>
      <c r="D49" s="307"/>
      <c r="E49" s="307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06">
        <f>'PROTO SPEC'!B50</f>
        <v>0</v>
      </c>
      <c r="C50" s="307"/>
      <c r="D50" s="307"/>
      <c r="E50" s="307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06">
        <f>'PROTO SPEC'!B51</f>
        <v>0</v>
      </c>
      <c r="C51" s="307"/>
      <c r="D51" s="307"/>
      <c r="E51" s="307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06">
        <f>'PROTO SPEC'!B52</f>
        <v>0</v>
      </c>
      <c r="C52" s="307"/>
      <c r="D52" s="307"/>
      <c r="E52" s="307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06">
        <f>'PROTO SPEC'!B53</f>
        <v>0</v>
      </c>
      <c r="C53" s="307"/>
      <c r="D53" s="307"/>
      <c r="E53" s="307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06">
        <f>'PROTO SPEC'!B54</f>
        <v>0</v>
      </c>
      <c r="C54" s="307"/>
      <c r="D54" s="307"/>
      <c r="E54" s="307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06">
        <f>'PROTO SPEC'!B55</f>
        <v>0</v>
      </c>
      <c r="C55" s="307"/>
      <c r="D55" s="307"/>
      <c r="E55" s="307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</sheetData>
  <mergeCells count="62"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</mergeCells>
  <phoneticPr fontId="8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1"/>
      <c r="B1" s="489"/>
      <c r="C1" s="296" t="s">
        <v>309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297"/>
      <c r="AJ1" s="297"/>
    </row>
    <row r="2" spans="1:36" ht="20.5" customHeight="1" x14ac:dyDescent="0.25">
      <c r="A2" s="451"/>
      <c r="B2" s="489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</row>
    <row r="3" spans="1:36" ht="13.75" customHeight="1" x14ac:dyDescent="0.25">
      <c r="A3" s="371" t="s">
        <v>48</v>
      </c>
      <c r="B3" s="371"/>
      <c r="C3" s="370" t="str">
        <f>'DESIGN FRONT SHEET'!B3</f>
        <v>MCLAREN SEASON 3</v>
      </c>
      <c r="D3" s="283"/>
      <c r="E3" s="284"/>
      <c r="F3" s="52" t="s">
        <v>49</v>
      </c>
      <c r="G3" s="237" t="str">
        <f>'DESIGN FRONT SHEET'!E3</f>
        <v>UN 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287" t="str">
        <f>'DESIGN FRONT SHEET'!G3</f>
        <v>FRAN</v>
      </c>
      <c r="AI3" s="287"/>
      <c r="AJ3" s="288"/>
    </row>
    <row r="4" spans="1:36" ht="13.75" customHeight="1" x14ac:dyDescent="0.25">
      <c r="A4" s="371" t="s">
        <v>51</v>
      </c>
      <c r="B4" s="371"/>
      <c r="C4" s="370" t="str">
        <f>'DESIGN FRONT SHEET'!B4</f>
        <v>ASHLAM</v>
      </c>
      <c r="D4" s="283"/>
      <c r="E4" s="284"/>
      <c r="F4" s="36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6" t="s">
        <v>53</v>
      </c>
      <c r="AH4" s="287"/>
      <c r="AI4" s="287"/>
      <c r="AJ4" s="288"/>
    </row>
    <row r="5" spans="1:36" ht="13.75" customHeight="1" x14ac:dyDescent="0.25">
      <c r="A5" s="371" t="s">
        <v>54</v>
      </c>
      <c r="B5" s="371"/>
      <c r="C5" s="370" t="str">
        <f>'DESIGN FRONT SHEET'!B5</f>
        <v>ZIP THROUG HOODIE</v>
      </c>
      <c r="D5" s="283"/>
      <c r="E5" s="284"/>
      <c r="F5" s="36" t="s">
        <v>194</v>
      </c>
      <c r="G5" s="237" t="str">
        <f>'DESIGN FRONT SHEET'!E5</f>
        <v>AIME LEON DORE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377"/>
      <c r="AI5" s="377"/>
      <c r="AJ5" s="378"/>
    </row>
    <row r="6" spans="1:36" ht="13.75" customHeight="1" x14ac:dyDescent="0.25">
      <c r="A6" s="482" t="s">
        <v>162</v>
      </c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3"/>
    </row>
    <row r="7" spans="1:36" ht="12.75" customHeight="1" x14ac:dyDescent="0.35">
      <c r="A7" s="78" t="s">
        <v>120</v>
      </c>
      <c r="B7" s="487" t="s">
        <v>64</v>
      </c>
      <c r="C7" s="487"/>
      <c r="D7" s="487"/>
      <c r="E7" s="487"/>
      <c r="F7" s="80" t="s">
        <v>65</v>
      </c>
      <c r="G7" s="78" t="s">
        <v>163</v>
      </c>
      <c r="H7" s="78" t="s">
        <v>67</v>
      </c>
      <c r="I7" s="195" t="s">
        <v>65</v>
      </c>
      <c r="J7" s="78" t="s">
        <v>163</v>
      </c>
      <c r="K7" s="78" t="s">
        <v>67</v>
      </c>
      <c r="L7" s="195" t="s">
        <v>65</v>
      </c>
      <c r="M7" s="78" t="s">
        <v>163</v>
      </c>
      <c r="N7" s="78" t="s">
        <v>67</v>
      </c>
      <c r="O7" s="195" t="s">
        <v>65</v>
      </c>
      <c r="P7" s="78" t="s">
        <v>163</v>
      </c>
      <c r="Q7" s="78" t="s">
        <v>67</v>
      </c>
      <c r="R7" s="195" t="s">
        <v>65</v>
      </c>
      <c r="S7" s="78" t="s">
        <v>163</v>
      </c>
      <c r="T7" s="78" t="s">
        <v>67</v>
      </c>
      <c r="U7" s="195" t="s">
        <v>65</v>
      </c>
      <c r="V7" s="78" t="s">
        <v>163</v>
      </c>
      <c r="W7" s="78" t="s">
        <v>67</v>
      </c>
      <c r="X7" s="195" t="s">
        <v>65</v>
      </c>
      <c r="Y7" s="78" t="s">
        <v>163</v>
      </c>
      <c r="Z7" s="78" t="s">
        <v>67</v>
      </c>
      <c r="AA7" s="195" t="s">
        <v>65</v>
      </c>
      <c r="AB7" s="78" t="s">
        <v>163</v>
      </c>
      <c r="AC7" s="78" t="s">
        <v>67</v>
      </c>
      <c r="AD7" s="195" t="s">
        <v>65</v>
      </c>
      <c r="AE7" s="78" t="s">
        <v>163</v>
      </c>
      <c r="AF7" s="78" t="s">
        <v>67</v>
      </c>
      <c r="AG7" s="488" t="s">
        <v>69</v>
      </c>
      <c r="AH7" s="310"/>
      <c r="AI7" s="310"/>
      <c r="AJ7" s="311"/>
    </row>
    <row r="8" spans="1:36" ht="13.5" customHeight="1" x14ac:dyDescent="0.25">
      <c r="A8" s="157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32">
        <f>'GRADED SPEC (ALPHA)'!I8</f>
        <v>0</v>
      </c>
      <c r="G8" s="3"/>
      <c r="H8" s="33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32">
        <f>'GRADED SPEC (ALPHA)'!I9</f>
        <v>0</v>
      </c>
      <c r="G9" s="2"/>
      <c r="H9" s="33">
        <f t="shared" ref="H9:H38" si="0">G9+(-F9)</f>
        <v>0</v>
      </c>
      <c r="I9" s="214">
        <f t="shared" ref="I9:I49" si="1">F9</f>
        <v>0</v>
      </c>
      <c r="J9" s="2"/>
      <c r="K9" s="194">
        <f t="shared" ref="K9:K49" si="2">J9+(-I9)</f>
        <v>0</v>
      </c>
      <c r="L9" s="214">
        <f t="shared" ref="L9:L49" si="3">I9</f>
        <v>0</v>
      </c>
      <c r="M9" s="2"/>
      <c r="N9" s="194">
        <f t="shared" ref="N9:N49" si="4">M9+(-L9)</f>
        <v>0</v>
      </c>
      <c r="O9" s="214">
        <f t="shared" ref="O9:O51" si="5">F9</f>
        <v>0</v>
      </c>
      <c r="P9" s="2"/>
      <c r="Q9" s="194">
        <f t="shared" ref="Q9:Q38" si="6">P9+(-O9)</f>
        <v>0</v>
      </c>
      <c r="R9" s="214">
        <f t="shared" ref="R9:R51" si="7">F9</f>
        <v>0</v>
      </c>
      <c r="S9" s="2"/>
      <c r="T9" s="194">
        <f t="shared" ref="T9:T38" si="8">S9+(-R9)</f>
        <v>0</v>
      </c>
      <c r="U9" s="214">
        <f t="shared" ref="U9:U51" si="9">F9</f>
        <v>0</v>
      </c>
      <c r="V9" s="2"/>
      <c r="W9" s="194">
        <f t="shared" ref="W9:W38" si="10">V9+(-U9)</f>
        <v>0</v>
      </c>
      <c r="X9" s="214">
        <f t="shared" ref="X9:X51" si="11">F9</f>
        <v>0</v>
      </c>
      <c r="Y9" s="2"/>
      <c r="Z9" s="194">
        <f t="shared" ref="Z9:Z38" si="12">Y9+(-X9)</f>
        <v>0</v>
      </c>
      <c r="AA9" s="214">
        <f t="shared" ref="AA9:AA51" si="13">F9</f>
        <v>0</v>
      </c>
      <c r="AB9" s="2"/>
      <c r="AC9" s="194">
        <f t="shared" ref="AC9:AC38" si="14">AB9+(-AA9)</f>
        <v>0</v>
      </c>
      <c r="AD9" s="214">
        <f t="shared" ref="AD9:AD51" si="15">F9</f>
        <v>0</v>
      </c>
      <c r="AE9" s="2"/>
      <c r="AF9" s="194">
        <f t="shared" ref="AF9:AF38" si="16">AE9+(-AD9)</f>
        <v>0</v>
      </c>
      <c r="AG9" s="309"/>
      <c r="AH9" s="310"/>
      <c r="AI9" s="310"/>
      <c r="AJ9" s="311"/>
    </row>
    <row r="10" spans="1:36" ht="12.75" customHeight="1" x14ac:dyDescent="0.35">
      <c r="A10" s="157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32">
        <f>'GRADED SPEC (ALPHA)'!I10</f>
        <v>0</v>
      </c>
      <c r="G10" s="3"/>
      <c r="H10" s="33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19"/>
      <c r="AH10" s="320"/>
      <c r="AI10" s="320"/>
      <c r="AJ10" s="321"/>
    </row>
    <row r="11" spans="1:36" ht="12.75" customHeight="1" x14ac:dyDescent="0.35">
      <c r="A11" s="157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32">
        <f>'GRADED SPEC (ALPHA)'!I11</f>
        <v>0</v>
      </c>
      <c r="G11" s="2"/>
      <c r="H11" s="33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09"/>
      <c r="AH11" s="310"/>
      <c r="AI11" s="310"/>
      <c r="AJ11" s="311"/>
    </row>
    <row r="12" spans="1:36" ht="12.75" customHeight="1" x14ac:dyDescent="0.35">
      <c r="A12" s="157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32">
        <f>'GRADED SPEC (ALPHA)'!I12</f>
        <v>0</v>
      </c>
      <c r="G12" s="3"/>
      <c r="H12" s="33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09"/>
      <c r="AH12" s="310"/>
      <c r="AI12" s="310"/>
      <c r="AJ12" s="311"/>
    </row>
    <row r="13" spans="1:36" ht="12.75" customHeight="1" x14ac:dyDescent="0.35">
      <c r="A13" s="157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32">
        <f>'GRADED SPEC (ALPHA)'!I13</f>
        <v>0</v>
      </c>
      <c r="G13" s="2"/>
      <c r="H13" s="33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09"/>
      <c r="AH13" s="310"/>
      <c r="AI13" s="310"/>
      <c r="AJ13" s="311"/>
    </row>
    <row r="14" spans="1:36" ht="12.75" customHeight="1" x14ac:dyDescent="0.35">
      <c r="A14" s="157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32">
        <f>'GRADED SPEC (ALPHA)'!I14</f>
        <v>0</v>
      </c>
      <c r="G14" s="3"/>
      <c r="H14" s="33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09"/>
      <c r="AH14" s="310"/>
      <c r="AI14" s="310"/>
      <c r="AJ14" s="311"/>
    </row>
    <row r="15" spans="1:36" ht="12.75" customHeight="1" x14ac:dyDescent="0.35">
      <c r="A15" s="157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32">
        <f>'GRADED SPEC (ALPHA)'!I15</f>
        <v>0</v>
      </c>
      <c r="G15" s="2"/>
      <c r="H15" s="33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4"/>
      <c r="AH15" s="485"/>
      <c r="AI15" s="485"/>
      <c r="AJ15" s="486"/>
    </row>
    <row r="16" spans="1:36" ht="12.75" customHeight="1" x14ac:dyDescent="0.35">
      <c r="A16" s="157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32">
        <f>'GRADED SPEC (ALPHA)'!I16</f>
        <v>0</v>
      </c>
      <c r="G16" s="3"/>
      <c r="H16" s="33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09"/>
      <c r="AH16" s="310"/>
      <c r="AI16" s="310"/>
      <c r="AJ16" s="311"/>
    </row>
    <row r="17" spans="1:36" ht="12.75" customHeight="1" x14ac:dyDescent="0.35">
      <c r="A17" s="157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32">
        <f>'GRADED SPEC (ALPHA)'!I17</f>
        <v>0</v>
      </c>
      <c r="G17" s="2"/>
      <c r="H17" s="33">
        <f t="shared" si="0"/>
        <v>0</v>
      </c>
      <c r="I17" s="214">
        <f t="shared" si="1"/>
        <v>0</v>
      </c>
      <c r="J17" s="2"/>
      <c r="K17" s="194">
        <f t="shared" si="2"/>
        <v>0</v>
      </c>
      <c r="L17" s="214">
        <f t="shared" si="3"/>
        <v>0</v>
      </c>
      <c r="M17" s="2"/>
      <c r="N17" s="194">
        <f t="shared" si="4"/>
        <v>0</v>
      </c>
      <c r="O17" s="214">
        <f t="shared" si="5"/>
        <v>0</v>
      </c>
      <c r="P17" s="2"/>
      <c r="Q17" s="194">
        <f t="shared" si="6"/>
        <v>0</v>
      </c>
      <c r="R17" s="214">
        <f t="shared" si="7"/>
        <v>0</v>
      </c>
      <c r="S17" s="2"/>
      <c r="T17" s="194">
        <f t="shared" si="8"/>
        <v>0</v>
      </c>
      <c r="U17" s="214">
        <f t="shared" si="9"/>
        <v>0</v>
      </c>
      <c r="V17" s="2"/>
      <c r="W17" s="194">
        <f t="shared" si="10"/>
        <v>0</v>
      </c>
      <c r="X17" s="214">
        <f t="shared" si="11"/>
        <v>0</v>
      </c>
      <c r="Y17" s="2"/>
      <c r="Z17" s="194">
        <f t="shared" si="12"/>
        <v>0</v>
      </c>
      <c r="AA17" s="214">
        <f t="shared" si="13"/>
        <v>0</v>
      </c>
      <c r="AB17" s="2"/>
      <c r="AC17" s="194">
        <f t="shared" si="14"/>
        <v>0</v>
      </c>
      <c r="AD17" s="214">
        <f t="shared" si="15"/>
        <v>0</v>
      </c>
      <c r="AE17" s="2"/>
      <c r="AF17" s="194">
        <f t="shared" si="16"/>
        <v>0</v>
      </c>
      <c r="AG17" s="309"/>
      <c r="AH17" s="310"/>
      <c r="AI17" s="310"/>
      <c r="AJ17" s="311"/>
    </row>
    <row r="18" spans="1:36" ht="12.75" customHeight="1" x14ac:dyDescent="0.35">
      <c r="A18" s="157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32">
        <f>'GRADED SPEC (ALPHA)'!I18</f>
        <v>0</v>
      </c>
      <c r="G18" s="3"/>
      <c r="H18" s="33">
        <f t="shared" si="0"/>
        <v>0</v>
      </c>
      <c r="I18" s="214">
        <f t="shared" si="1"/>
        <v>0</v>
      </c>
      <c r="J18" s="3"/>
      <c r="K18" s="194">
        <f t="shared" si="2"/>
        <v>0</v>
      </c>
      <c r="L18" s="214">
        <f t="shared" si="3"/>
        <v>0</v>
      </c>
      <c r="M18" s="3"/>
      <c r="N18" s="194">
        <f t="shared" si="4"/>
        <v>0</v>
      </c>
      <c r="O18" s="214">
        <f t="shared" si="5"/>
        <v>0</v>
      </c>
      <c r="P18" s="3"/>
      <c r="Q18" s="194">
        <f t="shared" si="6"/>
        <v>0</v>
      </c>
      <c r="R18" s="214">
        <f t="shared" si="7"/>
        <v>0</v>
      </c>
      <c r="S18" s="3"/>
      <c r="T18" s="194">
        <f t="shared" si="8"/>
        <v>0</v>
      </c>
      <c r="U18" s="214">
        <f t="shared" si="9"/>
        <v>0</v>
      </c>
      <c r="V18" s="3"/>
      <c r="W18" s="194">
        <f t="shared" si="10"/>
        <v>0</v>
      </c>
      <c r="X18" s="214">
        <f t="shared" si="11"/>
        <v>0</v>
      </c>
      <c r="Y18" s="3"/>
      <c r="Z18" s="194">
        <f t="shared" si="12"/>
        <v>0</v>
      </c>
      <c r="AA18" s="214">
        <f t="shared" si="13"/>
        <v>0</v>
      </c>
      <c r="AB18" s="3"/>
      <c r="AC18" s="194">
        <f t="shared" si="14"/>
        <v>0</v>
      </c>
      <c r="AD18" s="214">
        <f t="shared" si="15"/>
        <v>0</v>
      </c>
      <c r="AE18" s="3"/>
      <c r="AF18" s="194">
        <f t="shared" si="16"/>
        <v>0</v>
      </c>
      <c r="AG18" s="312"/>
      <c r="AH18" s="313"/>
      <c r="AI18" s="313"/>
      <c r="AJ18" s="313"/>
    </row>
    <row r="19" spans="1:36" ht="12.75" customHeight="1" x14ac:dyDescent="0.35">
      <c r="A19" s="157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32">
        <f>'GRADED SPEC (ALPHA)'!I19</f>
        <v>0</v>
      </c>
      <c r="G19" s="2"/>
      <c r="H19" s="33">
        <f t="shared" si="0"/>
        <v>0</v>
      </c>
      <c r="I19" s="214">
        <f t="shared" si="1"/>
        <v>0</v>
      </c>
      <c r="J19" s="2"/>
      <c r="K19" s="194">
        <f t="shared" si="2"/>
        <v>0</v>
      </c>
      <c r="L19" s="214">
        <f t="shared" si="3"/>
        <v>0</v>
      </c>
      <c r="M19" s="2"/>
      <c r="N19" s="194">
        <f t="shared" si="4"/>
        <v>0</v>
      </c>
      <c r="O19" s="214">
        <f t="shared" si="5"/>
        <v>0</v>
      </c>
      <c r="P19" s="2"/>
      <c r="Q19" s="194">
        <f t="shared" si="6"/>
        <v>0</v>
      </c>
      <c r="R19" s="214">
        <f t="shared" si="7"/>
        <v>0</v>
      </c>
      <c r="S19" s="2"/>
      <c r="T19" s="194">
        <f t="shared" si="8"/>
        <v>0</v>
      </c>
      <c r="U19" s="214">
        <f t="shared" si="9"/>
        <v>0</v>
      </c>
      <c r="V19" s="2"/>
      <c r="W19" s="194">
        <f t="shared" si="10"/>
        <v>0</v>
      </c>
      <c r="X19" s="214">
        <f t="shared" si="11"/>
        <v>0</v>
      </c>
      <c r="Y19" s="2"/>
      <c r="Z19" s="194">
        <f t="shared" si="12"/>
        <v>0</v>
      </c>
      <c r="AA19" s="214">
        <f t="shared" si="13"/>
        <v>0</v>
      </c>
      <c r="AB19" s="2"/>
      <c r="AC19" s="194">
        <f t="shared" si="14"/>
        <v>0</v>
      </c>
      <c r="AD19" s="214">
        <f t="shared" si="15"/>
        <v>0</v>
      </c>
      <c r="AE19" s="2"/>
      <c r="AF19" s="194">
        <f t="shared" si="16"/>
        <v>0</v>
      </c>
      <c r="AG19" s="312"/>
      <c r="AH19" s="313"/>
      <c r="AI19" s="313"/>
      <c r="AJ19" s="313"/>
    </row>
    <row r="20" spans="1:36" ht="12.75" customHeight="1" x14ac:dyDescent="0.35">
      <c r="A20" s="157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32">
        <f>'GRADED SPEC (ALPHA)'!I20</f>
        <v>0</v>
      </c>
      <c r="G20" s="3"/>
      <c r="H20" s="33">
        <f t="shared" si="0"/>
        <v>0</v>
      </c>
      <c r="I20" s="214">
        <f t="shared" si="1"/>
        <v>0</v>
      </c>
      <c r="J20" s="3"/>
      <c r="K20" s="194">
        <f t="shared" si="2"/>
        <v>0</v>
      </c>
      <c r="L20" s="214">
        <f t="shared" si="3"/>
        <v>0</v>
      </c>
      <c r="M20" s="3"/>
      <c r="N20" s="194">
        <f t="shared" si="4"/>
        <v>0</v>
      </c>
      <c r="O20" s="214">
        <f t="shared" si="5"/>
        <v>0</v>
      </c>
      <c r="P20" s="3"/>
      <c r="Q20" s="194">
        <f t="shared" si="6"/>
        <v>0</v>
      </c>
      <c r="R20" s="214">
        <f t="shared" si="7"/>
        <v>0</v>
      </c>
      <c r="S20" s="3"/>
      <c r="T20" s="194">
        <f t="shared" si="8"/>
        <v>0</v>
      </c>
      <c r="U20" s="214">
        <f t="shared" si="9"/>
        <v>0</v>
      </c>
      <c r="V20" s="3"/>
      <c r="W20" s="194">
        <f t="shared" si="10"/>
        <v>0</v>
      </c>
      <c r="X20" s="214">
        <f t="shared" si="11"/>
        <v>0</v>
      </c>
      <c r="Y20" s="3"/>
      <c r="Z20" s="194">
        <f t="shared" si="12"/>
        <v>0</v>
      </c>
      <c r="AA20" s="214">
        <f t="shared" si="13"/>
        <v>0</v>
      </c>
      <c r="AB20" s="3"/>
      <c r="AC20" s="194">
        <f t="shared" si="14"/>
        <v>0</v>
      </c>
      <c r="AD20" s="214">
        <f t="shared" si="15"/>
        <v>0</v>
      </c>
      <c r="AE20" s="3"/>
      <c r="AF20" s="194">
        <f t="shared" si="16"/>
        <v>0</v>
      </c>
      <c r="AG20" s="309"/>
      <c r="AH20" s="310"/>
      <c r="AI20" s="310"/>
      <c r="AJ20" s="311"/>
    </row>
    <row r="21" spans="1:36" ht="12.75" customHeight="1" x14ac:dyDescent="0.35">
      <c r="A21" s="157">
        <f>'PROTO SPEC'!A21</f>
        <v>0</v>
      </c>
      <c r="B21" s="304" t="str">
        <f>'PROTO SPEC'!B21</f>
        <v>14. Back neck drop</v>
      </c>
      <c r="C21" s="305"/>
      <c r="D21" s="305"/>
      <c r="E21" s="305"/>
      <c r="F21" s="32">
        <f>'GRADED SPEC (ALPHA)'!I21</f>
        <v>0</v>
      </c>
      <c r="G21" s="2"/>
      <c r="H21" s="33">
        <f t="shared" si="0"/>
        <v>0</v>
      </c>
      <c r="I21" s="214">
        <f t="shared" si="1"/>
        <v>0</v>
      </c>
      <c r="J21" s="2"/>
      <c r="K21" s="194">
        <f t="shared" si="2"/>
        <v>0</v>
      </c>
      <c r="L21" s="214">
        <f t="shared" si="3"/>
        <v>0</v>
      </c>
      <c r="M21" s="2"/>
      <c r="N21" s="194">
        <f t="shared" si="4"/>
        <v>0</v>
      </c>
      <c r="O21" s="214">
        <f t="shared" si="5"/>
        <v>0</v>
      </c>
      <c r="P21" s="2"/>
      <c r="Q21" s="194">
        <f t="shared" si="6"/>
        <v>0</v>
      </c>
      <c r="R21" s="214">
        <f t="shared" si="7"/>
        <v>0</v>
      </c>
      <c r="S21" s="2"/>
      <c r="T21" s="194">
        <f t="shared" si="8"/>
        <v>0</v>
      </c>
      <c r="U21" s="214">
        <f t="shared" si="9"/>
        <v>0</v>
      </c>
      <c r="V21" s="2"/>
      <c r="W21" s="194">
        <f t="shared" si="10"/>
        <v>0</v>
      </c>
      <c r="X21" s="214">
        <f t="shared" si="11"/>
        <v>0</v>
      </c>
      <c r="Y21" s="2"/>
      <c r="Z21" s="194">
        <f t="shared" si="12"/>
        <v>0</v>
      </c>
      <c r="AA21" s="214">
        <f t="shared" si="13"/>
        <v>0</v>
      </c>
      <c r="AB21" s="2"/>
      <c r="AC21" s="194">
        <f t="shared" si="14"/>
        <v>0</v>
      </c>
      <c r="AD21" s="214">
        <f t="shared" si="15"/>
        <v>0</v>
      </c>
      <c r="AE21" s="2"/>
      <c r="AF21" s="194">
        <f t="shared" si="16"/>
        <v>0</v>
      </c>
      <c r="AG21" s="309"/>
      <c r="AH21" s="310"/>
      <c r="AI21" s="310"/>
      <c r="AJ21" s="311"/>
    </row>
    <row r="22" spans="1:36" ht="12.75" customHeight="1" x14ac:dyDescent="0.35">
      <c r="A22" s="157">
        <f>'PROTO SPEC'!A22</f>
        <v>0</v>
      </c>
      <c r="B22" s="304" t="str">
        <f>'PROTO SPEC'!B22</f>
        <v>15. Armhole Straight</v>
      </c>
      <c r="C22" s="305"/>
      <c r="D22" s="305"/>
      <c r="E22" s="305"/>
      <c r="F22" s="32">
        <f>'GRADED SPEC (ALPHA)'!I22</f>
        <v>0</v>
      </c>
      <c r="G22" s="3"/>
      <c r="H22" s="33">
        <f t="shared" si="0"/>
        <v>0</v>
      </c>
      <c r="I22" s="214">
        <f t="shared" si="1"/>
        <v>0</v>
      </c>
      <c r="J22" s="3"/>
      <c r="K22" s="194">
        <f t="shared" si="2"/>
        <v>0</v>
      </c>
      <c r="L22" s="214">
        <f t="shared" si="3"/>
        <v>0</v>
      </c>
      <c r="M22" s="3"/>
      <c r="N22" s="194">
        <f t="shared" si="4"/>
        <v>0</v>
      </c>
      <c r="O22" s="214">
        <f t="shared" si="5"/>
        <v>0</v>
      </c>
      <c r="P22" s="3"/>
      <c r="Q22" s="194">
        <f t="shared" si="6"/>
        <v>0</v>
      </c>
      <c r="R22" s="214">
        <f t="shared" si="7"/>
        <v>0</v>
      </c>
      <c r="S22" s="3"/>
      <c r="T22" s="194">
        <f t="shared" si="8"/>
        <v>0</v>
      </c>
      <c r="U22" s="214">
        <f t="shared" si="9"/>
        <v>0</v>
      </c>
      <c r="V22" s="3"/>
      <c r="W22" s="194">
        <f t="shared" si="10"/>
        <v>0</v>
      </c>
      <c r="X22" s="214">
        <f t="shared" si="11"/>
        <v>0</v>
      </c>
      <c r="Y22" s="3"/>
      <c r="Z22" s="194">
        <f t="shared" si="12"/>
        <v>0</v>
      </c>
      <c r="AA22" s="214">
        <f t="shared" si="13"/>
        <v>0</v>
      </c>
      <c r="AB22" s="3"/>
      <c r="AC22" s="194">
        <f t="shared" si="14"/>
        <v>0</v>
      </c>
      <c r="AD22" s="214">
        <f t="shared" si="15"/>
        <v>0</v>
      </c>
      <c r="AE22" s="3"/>
      <c r="AF22" s="194">
        <f t="shared" si="16"/>
        <v>0</v>
      </c>
      <c r="AG22" s="309"/>
      <c r="AH22" s="310"/>
      <c r="AI22" s="310"/>
      <c r="AJ22" s="311"/>
    </row>
    <row r="23" spans="1:36" ht="12.75" customHeight="1" x14ac:dyDescent="0.35">
      <c r="A23" s="157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32">
        <f>'GRADED SPEC (ALPHA)'!I23</f>
        <v>0</v>
      </c>
      <c r="G23" s="2"/>
      <c r="H23" s="33">
        <f t="shared" si="0"/>
        <v>0</v>
      </c>
      <c r="I23" s="214">
        <f t="shared" si="1"/>
        <v>0</v>
      </c>
      <c r="J23" s="2"/>
      <c r="K23" s="194">
        <f t="shared" si="2"/>
        <v>0</v>
      </c>
      <c r="L23" s="214">
        <f t="shared" si="3"/>
        <v>0</v>
      </c>
      <c r="M23" s="2"/>
      <c r="N23" s="194">
        <f t="shared" si="4"/>
        <v>0</v>
      </c>
      <c r="O23" s="214">
        <f t="shared" si="5"/>
        <v>0</v>
      </c>
      <c r="P23" s="2"/>
      <c r="Q23" s="194">
        <f t="shared" si="6"/>
        <v>0</v>
      </c>
      <c r="R23" s="214">
        <f t="shared" si="7"/>
        <v>0</v>
      </c>
      <c r="S23" s="2"/>
      <c r="T23" s="194">
        <f t="shared" si="8"/>
        <v>0</v>
      </c>
      <c r="U23" s="214">
        <f t="shared" si="9"/>
        <v>0</v>
      </c>
      <c r="V23" s="2"/>
      <c r="W23" s="194">
        <f t="shared" si="10"/>
        <v>0</v>
      </c>
      <c r="X23" s="214">
        <f t="shared" si="11"/>
        <v>0</v>
      </c>
      <c r="Y23" s="2"/>
      <c r="Z23" s="194">
        <f t="shared" si="12"/>
        <v>0</v>
      </c>
      <c r="AA23" s="214">
        <f t="shared" si="13"/>
        <v>0</v>
      </c>
      <c r="AB23" s="2"/>
      <c r="AC23" s="194">
        <f t="shared" si="14"/>
        <v>0</v>
      </c>
      <c r="AD23" s="214">
        <f t="shared" si="15"/>
        <v>0</v>
      </c>
      <c r="AE23" s="2"/>
      <c r="AF23" s="194">
        <f t="shared" si="16"/>
        <v>0</v>
      </c>
      <c r="AG23" s="309"/>
      <c r="AH23" s="310"/>
      <c r="AI23" s="310"/>
      <c r="AJ23" s="311"/>
    </row>
    <row r="24" spans="1:36" ht="12.75" customHeight="1" x14ac:dyDescent="0.35">
      <c r="A24" s="157">
        <f>'PROTO SPEC'!A24</f>
        <v>0</v>
      </c>
      <c r="B24" s="304" t="str">
        <f>'PROTO SPEC'!B24</f>
        <v>17. Underarm length</v>
      </c>
      <c r="C24" s="305"/>
      <c r="D24" s="305"/>
      <c r="E24" s="305"/>
      <c r="F24" s="32">
        <f>'GRADED SPEC (ALPHA)'!I24</f>
        <v>0</v>
      </c>
      <c r="G24" s="3"/>
      <c r="H24" s="33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09"/>
      <c r="AH24" s="310"/>
      <c r="AI24" s="310"/>
      <c r="AJ24" s="311"/>
    </row>
    <row r="25" spans="1:36" ht="12.75" customHeight="1" x14ac:dyDescent="0.35">
      <c r="A25" s="157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32">
        <f>'GRADED SPEC (ALPHA)'!I25</f>
        <v>0</v>
      </c>
      <c r="G25" s="2"/>
      <c r="H25" s="33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09"/>
      <c r="AH25" s="310"/>
      <c r="AI25" s="310"/>
      <c r="AJ25" s="311"/>
    </row>
    <row r="26" spans="1:36" ht="12.75" customHeight="1" x14ac:dyDescent="0.35">
      <c r="A26" s="157">
        <f>'PROTO SPEC'!A26</f>
        <v>0</v>
      </c>
      <c r="B26" s="367" t="str">
        <f>'PROTO SPEC'!B26</f>
        <v>19. 1/2 Elbow width - 21cm down from underarm</v>
      </c>
      <c r="C26" s="368"/>
      <c r="D26" s="368"/>
      <c r="E26" s="368"/>
      <c r="F26" s="32">
        <f>'GRADED SPEC (ALPHA)'!I26</f>
        <v>0</v>
      </c>
      <c r="G26" s="3"/>
      <c r="H26" s="33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09"/>
      <c r="AH26" s="310"/>
      <c r="AI26" s="310"/>
      <c r="AJ26" s="311"/>
    </row>
    <row r="27" spans="1:36" ht="12.75" customHeight="1" x14ac:dyDescent="0.25">
      <c r="A27" s="157"/>
      <c r="B27" s="367" t="str">
        <f>'PROTO SPEC'!B27</f>
        <v>20. 1/2 Cuff width</v>
      </c>
      <c r="C27" s="368"/>
      <c r="D27" s="368"/>
      <c r="E27" s="368"/>
      <c r="F27" s="32">
        <f>'GRADED SPEC (ALPHA)'!I27</f>
        <v>0</v>
      </c>
      <c r="G27" s="3"/>
      <c r="H27" s="33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09"/>
      <c r="AH27" s="317"/>
      <c r="AI27" s="317"/>
      <c r="AJ27" s="318"/>
    </row>
    <row r="28" spans="1:36" ht="12.75" customHeight="1" x14ac:dyDescent="0.25">
      <c r="A28" s="157"/>
      <c r="B28" s="367" t="str">
        <f>'PROTO SPEC'!B28</f>
        <v>21. Cuff depth</v>
      </c>
      <c r="C28" s="368"/>
      <c r="D28" s="368"/>
      <c r="E28" s="368"/>
      <c r="F28" s="32">
        <f>'GRADED SPEC (ALPHA)'!I28</f>
        <v>0</v>
      </c>
      <c r="G28" s="3"/>
      <c r="H28" s="33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09"/>
      <c r="AH28" s="317"/>
      <c r="AI28" s="317"/>
      <c r="AJ28" s="318"/>
    </row>
    <row r="29" spans="1:36" ht="12.75" customHeight="1" x14ac:dyDescent="0.25">
      <c r="A29" s="157"/>
      <c r="B29" s="367" t="str">
        <f>'PROTO SPEC'!B29</f>
        <v>22. Hood height at CF</v>
      </c>
      <c r="C29" s="368"/>
      <c r="D29" s="368"/>
      <c r="E29" s="368"/>
      <c r="F29" s="32">
        <f>'GRADED SPEC (ALPHA)'!I29</f>
        <v>0</v>
      </c>
      <c r="G29" s="3"/>
      <c r="H29" s="33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09"/>
      <c r="AH29" s="317"/>
      <c r="AI29" s="317"/>
      <c r="AJ29" s="318"/>
    </row>
    <row r="30" spans="1:36" ht="12.75" customHeight="1" x14ac:dyDescent="0.25">
      <c r="A30" s="157"/>
      <c r="B30" s="367" t="str">
        <f>'PROTO SPEC'!B30</f>
        <v>23. Hood circumference</v>
      </c>
      <c r="C30" s="368"/>
      <c r="D30" s="368"/>
      <c r="E30" s="368"/>
      <c r="F30" s="32">
        <f>'GRADED SPEC (ALPHA)'!I30</f>
        <v>0</v>
      </c>
      <c r="G30" s="3"/>
      <c r="H30" s="33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09"/>
      <c r="AH30" s="317"/>
      <c r="AI30" s="317"/>
      <c r="AJ30" s="318"/>
    </row>
    <row r="31" spans="1:36" ht="12.75" customHeight="1" x14ac:dyDescent="0.25">
      <c r="A31" s="157"/>
      <c r="B31" s="367" t="str">
        <f>'PROTO SPEC'!B31</f>
        <v>24. Hood width at widest point</v>
      </c>
      <c r="C31" s="368"/>
      <c r="D31" s="368"/>
      <c r="E31" s="368"/>
      <c r="F31" s="32">
        <f>'GRADED SPEC (ALPHA)'!I31</f>
        <v>0</v>
      </c>
      <c r="G31" s="3"/>
      <c r="H31" s="33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09"/>
      <c r="AH31" s="317"/>
      <c r="AI31" s="317"/>
      <c r="AJ31" s="318"/>
    </row>
    <row r="32" spans="1:36" ht="12.75" customHeight="1" x14ac:dyDescent="0.25">
      <c r="A32" s="157"/>
      <c r="B32" s="367" t="str">
        <f>'PROTO SPEC'!B32</f>
        <v>25. Tie length visible</v>
      </c>
      <c r="C32" s="368"/>
      <c r="D32" s="368"/>
      <c r="E32" s="368"/>
      <c r="F32" s="32">
        <f>'GRADED SPEC (ALPHA)'!I32</f>
        <v>0</v>
      </c>
      <c r="G32" s="3"/>
      <c r="H32" s="33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09"/>
      <c r="AH32" s="317"/>
      <c r="AI32" s="317"/>
      <c r="AJ32" s="318"/>
    </row>
    <row r="33" spans="1:36" ht="12.75" customHeight="1" x14ac:dyDescent="0.25">
      <c r="A33" s="157"/>
      <c r="B33" s="367" t="str">
        <f>'PROTO SPEC'!B33</f>
        <v>26. Zip length</v>
      </c>
      <c r="C33" s="368"/>
      <c r="D33" s="368"/>
      <c r="E33" s="368"/>
      <c r="F33" s="32">
        <f>'GRADED SPEC (ALPHA)'!I33</f>
        <v>0</v>
      </c>
      <c r="G33" s="3"/>
      <c r="H33" s="33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09"/>
      <c r="AH33" s="317"/>
      <c r="AI33" s="317"/>
      <c r="AJ33" s="318"/>
    </row>
    <row r="34" spans="1:36" ht="12.75" customHeight="1" x14ac:dyDescent="0.25">
      <c r="A34" s="157"/>
      <c r="B34" s="367" t="str">
        <f>'PROTO SPEC'!B34</f>
        <v>27. Pocket position from HSP</v>
      </c>
      <c r="C34" s="368"/>
      <c r="D34" s="368"/>
      <c r="E34" s="368"/>
      <c r="F34" s="32">
        <f>'GRADED SPEC (ALPHA)'!I34</f>
        <v>0</v>
      </c>
      <c r="G34" s="3"/>
      <c r="H34" s="33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09"/>
      <c r="AH34" s="317"/>
      <c r="AI34" s="317"/>
      <c r="AJ34" s="318"/>
    </row>
    <row r="35" spans="1:36" ht="12.75" customHeight="1" x14ac:dyDescent="0.25">
      <c r="A35" s="157"/>
      <c r="B35" s="367" t="str">
        <f>'PROTO SPEC'!B35</f>
        <v>28. Pocket position from CF</v>
      </c>
      <c r="C35" s="368"/>
      <c r="D35" s="368"/>
      <c r="E35" s="368"/>
      <c r="F35" s="32">
        <f>'GRADED SPEC (ALPHA)'!I35</f>
        <v>0</v>
      </c>
      <c r="G35" s="3"/>
      <c r="H35" s="33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09"/>
      <c r="AH35" s="317"/>
      <c r="AI35" s="317"/>
      <c r="AJ35" s="318"/>
    </row>
    <row r="36" spans="1:36" ht="12.75" customHeight="1" x14ac:dyDescent="0.25">
      <c r="A36" s="157"/>
      <c r="B36" s="367" t="str">
        <f>'PROTO SPEC'!B36</f>
        <v>29. Pocket opening</v>
      </c>
      <c r="C36" s="368"/>
      <c r="D36" s="368"/>
      <c r="E36" s="368"/>
      <c r="F36" s="32">
        <f>'GRADED SPEC (ALPHA)'!I36</f>
        <v>0</v>
      </c>
      <c r="G36" s="3"/>
      <c r="H36" s="33">
        <f t="shared" si="0"/>
        <v>0</v>
      </c>
      <c r="I36" s="214">
        <f t="shared" si="1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309"/>
      <c r="AH36" s="317"/>
      <c r="AI36" s="317"/>
      <c r="AJ36" s="318"/>
    </row>
    <row r="37" spans="1:36" ht="12.75" customHeight="1" x14ac:dyDescent="0.25">
      <c r="A37" s="157"/>
      <c r="B37" s="367" t="str">
        <f>'PROTO SPEC'!B37</f>
        <v>30. Pocket  (top edge)</v>
      </c>
      <c r="C37" s="368"/>
      <c r="D37" s="368"/>
      <c r="E37" s="368"/>
      <c r="F37" s="32">
        <f>'GRADED SPEC (ALPHA)'!I37</f>
        <v>0</v>
      </c>
      <c r="G37" s="3"/>
      <c r="H37" s="33">
        <f t="shared" si="0"/>
        <v>0</v>
      </c>
      <c r="I37" s="214">
        <f t="shared" si="1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09"/>
      <c r="AH37" s="317"/>
      <c r="AI37" s="317"/>
      <c r="AJ37" s="318"/>
    </row>
    <row r="38" spans="1:36" ht="12.75" customHeight="1" x14ac:dyDescent="0.25">
      <c r="A38" s="157">
        <f>'PROTO SPEC'!A38</f>
        <v>0</v>
      </c>
      <c r="B38" s="367" t="str">
        <f>'PROTO SPEC'!B38</f>
        <v>31. Pocket depth</v>
      </c>
      <c r="C38" s="368"/>
      <c r="D38" s="368"/>
      <c r="E38" s="368"/>
      <c r="F38" s="32">
        <f>'GRADED SPEC (ALPHA)'!I38</f>
        <v>0</v>
      </c>
      <c r="G38" s="2"/>
      <c r="H38" s="33">
        <f t="shared" si="0"/>
        <v>0</v>
      </c>
      <c r="I38" s="214">
        <f t="shared" si="1"/>
        <v>0</v>
      </c>
      <c r="J38" s="2"/>
      <c r="K38" s="194">
        <f t="shared" si="2"/>
        <v>0</v>
      </c>
      <c r="L38" s="214">
        <f t="shared" si="3"/>
        <v>0</v>
      </c>
      <c r="M38" s="2"/>
      <c r="N38" s="194">
        <f t="shared" si="4"/>
        <v>0</v>
      </c>
      <c r="O38" s="214">
        <f t="shared" si="5"/>
        <v>0</v>
      </c>
      <c r="P38" s="2"/>
      <c r="Q38" s="194">
        <f t="shared" si="6"/>
        <v>0</v>
      </c>
      <c r="R38" s="214">
        <f t="shared" si="7"/>
        <v>0</v>
      </c>
      <c r="S38" s="2"/>
      <c r="T38" s="194">
        <f t="shared" si="8"/>
        <v>0</v>
      </c>
      <c r="U38" s="214">
        <f t="shared" si="9"/>
        <v>0</v>
      </c>
      <c r="V38" s="2"/>
      <c r="W38" s="194">
        <f t="shared" si="10"/>
        <v>0</v>
      </c>
      <c r="X38" s="214">
        <f t="shared" si="11"/>
        <v>0</v>
      </c>
      <c r="Y38" s="2"/>
      <c r="Z38" s="194">
        <f t="shared" si="12"/>
        <v>0</v>
      </c>
      <c r="AA38" s="214">
        <f t="shared" si="13"/>
        <v>0</v>
      </c>
      <c r="AB38" s="2"/>
      <c r="AC38" s="194">
        <f t="shared" si="14"/>
        <v>0</v>
      </c>
      <c r="AD38" s="214">
        <f t="shared" si="15"/>
        <v>0</v>
      </c>
      <c r="AE38" s="2"/>
      <c r="AF38" s="194">
        <f t="shared" si="16"/>
        <v>0</v>
      </c>
      <c r="AG38" s="309"/>
      <c r="AH38" s="317"/>
      <c r="AI38" s="317"/>
      <c r="AJ38" s="318"/>
    </row>
    <row r="39" spans="1:36" ht="12.75" customHeight="1" x14ac:dyDescent="0.25">
      <c r="A39" s="83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40"/>
      <c r="P39" s="81"/>
      <c r="Q39" s="81"/>
      <c r="R39" s="240">
        <f>F39</f>
        <v>0</v>
      </c>
      <c r="S39" s="81"/>
      <c r="T39" s="81"/>
      <c r="U39" s="240">
        <f t="shared" si="9"/>
        <v>0</v>
      </c>
      <c r="V39" s="81"/>
      <c r="W39" s="81"/>
      <c r="X39" s="240">
        <f t="shared" si="11"/>
        <v>0</v>
      </c>
      <c r="Y39" s="81"/>
      <c r="Z39" s="81"/>
      <c r="AA39" s="240">
        <f t="shared" si="13"/>
        <v>0</v>
      </c>
      <c r="AB39" s="81"/>
      <c r="AC39" s="81"/>
      <c r="AD39" s="240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7" t="e">
        <f>'PROTO SPEC'!#REF!</f>
        <v>#REF!</v>
      </c>
      <c r="B40" s="475" t="str">
        <f>'PROTO SPEC'!B40</f>
        <v>32. Print position from HSP - Restless ambition</v>
      </c>
      <c r="C40" s="476"/>
      <c r="D40" s="476"/>
      <c r="E40" s="476"/>
      <c r="F40" s="32">
        <f>'GRADED SPEC (ALPHA)'!I40</f>
        <v>0</v>
      </c>
      <c r="G40" s="3"/>
      <c r="H40" s="33">
        <f t="shared" ref="H40:H55" si="17">G40+(-F40)</f>
        <v>0</v>
      </c>
      <c r="I40" s="214">
        <f t="shared" si="1"/>
        <v>0</v>
      </c>
      <c r="J40" s="3"/>
      <c r="K40" s="194">
        <f t="shared" si="2"/>
        <v>0</v>
      </c>
      <c r="L40" s="214">
        <f t="shared" si="3"/>
        <v>0</v>
      </c>
      <c r="M40" s="3"/>
      <c r="N40" s="194">
        <f t="shared" si="4"/>
        <v>0</v>
      </c>
      <c r="O40" s="214">
        <f t="shared" si="5"/>
        <v>0</v>
      </c>
      <c r="P40" s="3"/>
      <c r="Q40" s="194">
        <f t="shared" ref="Q40:Q55" si="18">P40+(-O40)</f>
        <v>0</v>
      </c>
      <c r="R40" s="214">
        <f t="shared" si="7"/>
        <v>0</v>
      </c>
      <c r="S40" s="3"/>
      <c r="T40" s="194">
        <f t="shared" ref="T40:T55" si="19">S40+(-R40)</f>
        <v>0</v>
      </c>
      <c r="U40" s="214">
        <f t="shared" si="9"/>
        <v>0</v>
      </c>
      <c r="V40" s="3"/>
      <c r="W40" s="194">
        <f t="shared" ref="W40:W55" si="20">V40+(-U40)</f>
        <v>0</v>
      </c>
      <c r="X40" s="214">
        <f t="shared" si="11"/>
        <v>0</v>
      </c>
      <c r="Y40" s="3"/>
      <c r="Z40" s="194">
        <f t="shared" ref="Z40:Z55" si="21">Y40+(-X40)</f>
        <v>0</v>
      </c>
      <c r="AA40" s="214">
        <f t="shared" si="13"/>
        <v>0</v>
      </c>
      <c r="AB40" s="3"/>
      <c r="AC40" s="194">
        <f t="shared" ref="AC40:AC55" si="22">AB40+(-AA40)</f>
        <v>0</v>
      </c>
      <c r="AD40" s="214">
        <f t="shared" si="15"/>
        <v>0</v>
      </c>
      <c r="AE40" s="3"/>
      <c r="AF40" s="194">
        <f t="shared" ref="AF40:AF55" si="23">AE40+(-AD40)</f>
        <v>0</v>
      </c>
      <c r="AG40" s="319"/>
      <c r="AH40" s="320"/>
      <c r="AI40" s="320"/>
      <c r="AJ40" s="321"/>
    </row>
    <row r="41" spans="1:36" ht="12.75" customHeight="1" x14ac:dyDescent="0.35">
      <c r="A41" s="157">
        <f>'PROTO SPEC'!A40</f>
        <v>0</v>
      </c>
      <c r="B41" s="475" t="str">
        <f>'PROTO SPEC'!B41</f>
        <v>33. Print position from CF - Restless ambition</v>
      </c>
      <c r="C41" s="476"/>
      <c r="D41" s="476"/>
      <c r="E41" s="476"/>
      <c r="F41" s="32">
        <f>'GRADED SPEC (ALPHA)'!I41</f>
        <v>0</v>
      </c>
      <c r="G41" s="2"/>
      <c r="H41" s="33">
        <f t="shared" si="17"/>
        <v>0</v>
      </c>
      <c r="I41" s="214">
        <f t="shared" si="1"/>
        <v>0</v>
      </c>
      <c r="J41" s="2"/>
      <c r="K41" s="194">
        <f t="shared" si="2"/>
        <v>0</v>
      </c>
      <c r="L41" s="214">
        <f t="shared" si="3"/>
        <v>0</v>
      </c>
      <c r="M41" s="2"/>
      <c r="N41" s="194">
        <f t="shared" si="4"/>
        <v>0</v>
      </c>
      <c r="O41" s="214">
        <f t="shared" si="5"/>
        <v>0</v>
      </c>
      <c r="P41" s="2"/>
      <c r="Q41" s="194">
        <f t="shared" si="18"/>
        <v>0</v>
      </c>
      <c r="R41" s="214">
        <f t="shared" si="7"/>
        <v>0</v>
      </c>
      <c r="S41" s="2"/>
      <c r="T41" s="194">
        <f t="shared" si="19"/>
        <v>0</v>
      </c>
      <c r="U41" s="214">
        <f t="shared" si="9"/>
        <v>0</v>
      </c>
      <c r="V41" s="2"/>
      <c r="W41" s="194">
        <f t="shared" si="20"/>
        <v>0</v>
      </c>
      <c r="X41" s="214">
        <f t="shared" si="11"/>
        <v>0</v>
      </c>
      <c r="Y41" s="2"/>
      <c r="Z41" s="194">
        <f t="shared" si="21"/>
        <v>0</v>
      </c>
      <c r="AA41" s="214">
        <f t="shared" si="13"/>
        <v>0</v>
      </c>
      <c r="AB41" s="2"/>
      <c r="AC41" s="194">
        <f t="shared" si="22"/>
        <v>0</v>
      </c>
      <c r="AD41" s="214">
        <f t="shared" si="15"/>
        <v>0</v>
      </c>
      <c r="AE41" s="2"/>
      <c r="AF41" s="194">
        <f t="shared" si="23"/>
        <v>0</v>
      </c>
      <c r="AG41" s="309"/>
      <c r="AH41" s="310"/>
      <c r="AI41" s="310"/>
      <c r="AJ41" s="311"/>
    </row>
    <row r="42" spans="1:36" ht="12.75" customHeight="1" x14ac:dyDescent="0.35">
      <c r="A42" s="157">
        <f>'PROTO SPEC'!A41</f>
        <v>0</v>
      </c>
      <c r="B42" s="475" t="str">
        <f>'PROTO SPEC'!B42</f>
        <v>34. Print position from HSP - McLaren lockup</v>
      </c>
      <c r="C42" s="476"/>
      <c r="D42" s="476"/>
      <c r="E42" s="476"/>
      <c r="F42" s="32">
        <f>'GRADED SPEC (ALPHA)'!I42</f>
        <v>0</v>
      </c>
      <c r="G42" s="2"/>
      <c r="H42" s="33">
        <f>G42+(-F42)</f>
        <v>0</v>
      </c>
      <c r="I42" s="214">
        <f t="shared" si="1"/>
        <v>0</v>
      </c>
      <c r="J42" s="2"/>
      <c r="K42" s="194">
        <f t="shared" si="2"/>
        <v>0</v>
      </c>
      <c r="L42" s="214">
        <f t="shared" si="3"/>
        <v>0</v>
      </c>
      <c r="M42" s="2"/>
      <c r="N42" s="194">
        <f t="shared" si="4"/>
        <v>0</v>
      </c>
      <c r="O42" s="214">
        <f t="shared" si="5"/>
        <v>0</v>
      </c>
      <c r="P42" s="2"/>
      <c r="Q42" s="194">
        <f t="shared" si="18"/>
        <v>0</v>
      </c>
      <c r="R42" s="214">
        <f t="shared" si="7"/>
        <v>0</v>
      </c>
      <c r="S42" s="2"/>
      <c r="T42" s="194">
        <f t="shared" si="19"/>
        <v>0</v>
      </c>
      <c r="U42" s="214">
        <f t="shared" si="9"/>
        <v>0</v>
      </c>
      <c r="V42" s="2"/>
      <c r="W42" s="194">
        <f t="shared" si="20"/>
        <v>0</v>
      </c>
      <c r="X42" s="214">
        <f t="shared" si="11"/>
        <v>0</v>
      </c>
      <c r="Y42" s="2"/>
      <c r="Z42" s="194">
        <f t="shared" si="21"/>
        <v>0</v>
      </c>
      <c r="AA42" s="214">
        <f t="shared" si="13"/>
        <v>0</v>
      </c>
      <c r="AB42" s="2"/>
      <c r="AC42" s="194">
        <f t="shared" si="22"/>
        <v>0</v>
      </c>
      <c r="AD42" s="214">
        <f t="shared" si="15"/>
        <v>0</v>
      </c>
      <c r="AE42" s="2"/>
      <c r="AF42" s="194">
        <f t="shared" si="23"/>
        <v>0</v>
      </c>
      <c r="AG42" s="309"/>
      <c r="AH42" s="310"/>
      <c r="AI42" s="310"/>
      <c r="AJ42" s="311"/>
    </row>
    <row r="43" spans="1:36" ht="12.75" customHeight="1" x14ac:dyDescent="0.35">
      <c r="A43" s="157">
        <f>'PROTO SPEC'!A42</f>
        <v>0</v>
      </c>
      <c r="B43" s="475" t="str">
        <f>'PROTO SPEC'!B43</f>
        <v>35. Print position from CF - McLaren lockup</v>
      </c>
      <c r="C43" s="476"/>
      <c r="D43" s="476"/>
      <c r="E43" s="476"/>
      <c r="F43" s="32">
        <f>'GRADED SPEC (ALPHA)'!I43</f>
        <v>0</v>
      </c>
      <c r="G43" s="2"/>
      <c r="H43" s="33">
        <f t="shared" si="17"/>
        <v>0</v>
      </c>
      <c r="I43" s="214">
        <f t="shared" si="1"/>
        <v>0</v>
      </c>
      <c r="J43" s="2"/>
      <c r="K43" s="194">
        <f t="shared" si="2"/>
        <v>0</v>
      </c>
      <c r="L43" s="214">
        <f t="shared" si="3"/>
        <v>0</v>
      </c>
      <c r="M43" s="2"/>
      <c r="N43" s="194">
        <f t="shared" si="4"/>
        <v>0</v>
      </c>
      <c r="O43" s="214">
        <f t="shared" si="5"/>
        <v>0</v>
      </c>
      <c r="P43" s="2"/>
      <c r="Q43" s="194">
        <f t="shared" si="18"/>
        <v>0</v>
      </c>
      <c r="R43" s="214">
        <f t="shared" si="7"/>
        <v>0</v>
      </c>
      <c r="S43" s="2"/>
      <c r="T43" s="194">
        <f t="shared" si="19"/>
        <v>0</v>
      </c>
      <c r="U43" s="214">
        <f t="shared" si="9"/>
        <v>0</v>
      </c>
      <c r="V43" s="2"/>
      <c r="W43" s="194">
        <f t="shared" si="20"/>
        <v>0</v>
      </c>
      <c r="X43" s="214">
        <f t="shared" si="11"/>
        <v>0</v>
      </c>
      <c r="Y43" s="2"/>
      <c r="Z43" s="194">
        <f t="shared" si="21"/>
        <v>0</v>
      </c>
      <c r="AA43" s="214">
        <f t="shared" si="13"/>
        <v>0</v>
      </c>
      <c r="AB43" s="2"/>
      <c r="AC43" s="194">
        <f t="shared" si="22"/>
        <v>0</v>
      </c>
      <c r="AD43" s="214">
        <f t="shared" si="15"/>
        <v>0</v>
      </c>
      <c r="AE43" s="2"/>
      <c r="AF43" s="194">
        <f t="shared" si="23"/>
        <v>0</v>
      </c>
      <c r="AG43" s="309"/>
      <c r="AH43" s="310"/>
      <c r="AI43" s="310"/>
      <c r="AJ43" s="311"/>
    </row>
    <row r="44" spans="1:36" ht="12.75" customHeight="1" x14ac:dyDescent="0.35">
      <c r="A44" s="157" t="e">
        <f>'PROTO SPEC'!#REF!</f>
        <v>#REF!</v>
      </c>
      <c r="B44" s="475" t="str">
        <f>'PROTO SPEC'!B44</f>
        <v>36. Print position from cuff edge - Podium</v>
      </c>
      <c r="C44" s="476"/>
      <c r="D44" s="476"/>
      <c r="E44" s="476"/>
      <c r="F44" s="32">
        <f>'GRADED SPEC (ALPHA)'!I44</f>
        <v>0</v>
      </c>
      <c r="G44" s="2"/>
      <c r="H44" s="33">
        <f t="shared" si="17"/>
        <v>0</v>
      </c>
      <c r="I44" s="214">
        <f t="shared" si="1"/>
        <v>0</v>
      </c>
      <c r="J44" s="2"/>
      <c r="K44" s="194">
        <f t="shared" si="2"/>
        <v>0</v>
      </c>
      <c r="L44" s="214">
        <f t="shared" si="3"/>
        <v>0</v>
      </c>
      <c r="M44" s="2"/>
      <c r="N44" s="194">
        <f t="shared" si="4"/>
        <v>0</v>
      </c>
      <c r="O44" s="214">
        <f t="shared" si="5"/>
        <v>0</v>
      </c>
      <c r="P44" s="2"/>
      <c r="Q44" s="194">
        <f t="shared" si="18"/>
        <v>0</v>
      </c>
      <c r="R44" s="214">
        <f t="shared" si="7"/>
        <v>0</v>
      </c>
      <c r="S44" s="2"/>
      <c r="T44" s="194">
        <f t="shared" si="19"/>
        <v>0</v>
      </c>
      <c r="U44" s="214">
        <f t="shared" si="9"/>
        <v>0</v>
      </c>
      <c r="V44" s="2"/>
      <c r="W44" s="194">
        <f t="shared" si="20"/>
        <v>0</v>
      </c>
      <c r="X44" s="214">
        <f t="shared" si="11"/>
        <v>0</v>
      </c>
      <c r="Y44" s="2"/>
      <c r="Z44" s="194">
        <f t="shared" si="21"/>
        <v>0</v>
      </c>
      <c r="AA44" s="214">
        <f t="shared" si="13"/>
        <v>0</v>
      </c>
      <c r="AB44" s="2"/>
      <c r="AC44" s="194">
        <f t="shared" si="22"/>
        <v>0</v>
      </c>
      <c r="AD44" s="214">
        <f t="shared" si="15"/>
        <v>0</v>
      </c>
      <c r="AE44" s="2"/>
      <c r="AF44" s="194">
        <f t="shared" si="23"/>
        <v>0</v>
      </c>
      <c r="AG44" s="309"/>
      <c r="AH44" s="310"/>
      <c r="AI44" s="310"/>
      <c r="AJ44" s="311"/>
    </row>
    <row r="45" spans="1:36" ht="12.75" customHeight="1" x14ac:dyDescent="0.35">
      <c r="A45" s="157">
        <f>'PROTO SPEC'!A44</f>
        <v>0</v>
      </c>
      <c r="B45" s="475" t="str">
        <f>'PROTO SPEC'!B45</f>
        <v>37. Print position from shoulder point - Velocity (REISS 1971)</v>
      </c>
      <c r="C45" s="476"/>
      <c r="D45" s="476"/>
      <c r="E45" s="476"/>
      <c r="F45" s="32">
        <f>'GRADED SPEC (ALPHA)'!I45</f>
        <v>0</v>
      </c>
      <c r="G45" s="2"/>
      <c r="H45" s="33">
        <f t="shared" si="17"/>
        <v>0</v>
      </c>
      <c r="I45" s="214">
        <f t="shared" si="1"/>
        <v>0</v>
      </c>
      <c r="J45" s="2"/>
      <c r="K45" s="194">
        <f t="shared" si="2"/>
        <v>0</v>
      </c>
      <c r="L45" s="214">
        <f t="shared" si="3"/>
        <v>0</v>
      </c>
      <c r="M45" s="2"/>
      <c r="N45" s="194">
        <f t="shared" si="4"/>
        <v>0</v>
      </c>
      <c r="O45" s="214">
        <f t="shared" si="5"/>
        <v>0</v>
      </c>
      <c r="P45" s="2"/>
      <c r="Q45" s="194">
        <f t="shared" si="18"/>
        <v>0</v>
      </c>
      <c r="R45" s="214">
        <f t="shared" si="7"/>
        <v>0</v>
      </c>
      <c r="S45" s="2"/>
      <c r="T45" s="194">
        <f t="shared" si="19"/>
        <v>0</v>
      </c>
      <c r="U45" s="214">
        <f t="shared" si="9"/>
        <v>0</v>
      </c>
      <c r="V45" s="2"/>
      <c r="W45" s="194">
        <f t="shared" si="20"/>
        <v>0</v>
      </c>
      <c r="X45" s="214">
        <f t="shared" si="11"/>
        <v>0</v>
      </c>
      <c r="Y45" s="2"/>
      <c r="Z45" s="194">
        <f t="shared" si="21"/>
        <v>0</v>
      </c>
      <c r="AA45" s="214">
        <f t="shared" si="13"/>
        <v>0</v>
      </c>
      <c r="AB45" s="2"/>
      <c r="AC45" s="194">
        <f t="shared" si="22"/>
        <v>0</v>
      </c>
      <c r="AD45" s="214">
        <f t="shared" si="15"/>
        <v>0</v>
      </c>
      <c r="AE45" s="2"/>
      <c r="AF45" s="194">
        <f t="shared" si="23"/>
        <v>0</v>
      </c>
      <c r="AG45" s="309"/>
      <c r="AH45" s="310"/>
      <c r="AI45" s="310"/>
      <c r="AJ45" s="311"/>
    </row>
    <row r="46" spans="1:36" ht="12.75" customHeight="1" x14ac:dyDescent="0.35">
      <c r="A46" s="157">
        <f>'PROTO SPEC'!A45</f>
        <v>0</v>
      </c>
      <c r="B46" s="475" t="str">
        <f>'PROTO SPEC'!B46</f>
        <v>38. Print position from cuff edge - Speedmark</v>
      </c>
      <c r="C46" s="476"/>
      <c r="D46" s="476"/>
      <c r="E46" s="476"/>
      <c r="F46" s="32">
        <f>'GRADED SPEC (ALPHA)'!I46</f>
        <v>0</v>
      </c>
      <c r="G46" s="2"/>
      <c r="H46" s="33">
        <f t="shared" si="17"/>
        <v>0</v>
      </c>
      <c r="I46" s="214">
        <f t="shared" si="1"/>
        <v>0</v>
      </c>
      <c r="J46" s="2"/>
      <c r="K46" s="194">
        <f t="shared" si="2"/>
        <v>0</v>
      </c>
      <c r="L46" s="214">
        <f t="shared" si="3"/>
        <v>0</v>
      </c>
      <c r="M46" s="2"/>
      <c r="N46" s="194">
        <f t="shared" si="4"/>
        <v>0</v>
      </c>
      <c r="O46" s="214">
        <f t="shared" si="5"/>
        <v>0</v>
      </c>
      <c r="P46" s="2"/>
      <c r="Q46" s="194">
        <f t="shared" si="18"/>
        <v>0</v>
      </c>
      <c r="R46" s="214">
        <f t="shared" si="7"/>
        <v>0</v>
      </c>
      <c r="S46" s="2"/>
      <c r="T46" s="194">
        <f t="shared" si="19"/>
        <v>0</v>
      </c>
      <c r="U46" s="214">
        <f t="shared" si="9"/>
        <v>0</v>
      </c>
      <c r="V46" s="2"/>
      <c r="W46" s="194">
        <f t="shared" si="20"/>
        <v>0</v>
      </c>
      <c r="X46" s="214">
        <f t="shared" si="11"/>
        <v>0</v>
      </c>
      <c r="Y46" s="2"/>
      <c r="Z46" s="194">
        <f t="shared" si="21"/>
        <v>0</v>
      </c>
      <c r="AA46" s="214">
        <f t="shared" si="13"/>
        <v>0</v>
      </c>
      <c r="AB46" s="2"/>
      <c r="AC46" s="194">
        <f t="shared" si="22"/>
        <v>0</v>
      </c>
      <c r="AD46" s="214">
        <f t="shared" si="15"/>
        <v>0</v>
      </c>
      <c r="AE46" s="2"/>
      <c r="AF46" s="194">
        <f t="shared" si="23"/>
        <v>0</v>
      </c>
      <c r="AG46" s="309"/>
      <c r="AH46" s="310"/>
      <c r="AI46" s="310"/>
      <c r="AJ46" s="311"/>
    </row>
    <row r="47" spans="1:36" ht="12.75" customHeight="1" x14ac:dyDescent="0.35">
      <c r="A47" s="157">
        <f>'PROTO SPEC'!A46</f>
        <v>0</v>
      </c>
      <c r="B47" s="475" t="str">
        <f>'PROTO SPEC'!B47</f>
        <v>39. Print position from CB neck - Motorsport</v>
      </c>
      <c r="C47" s="476"/>
      <c r="D47" s="476"/>
      <c r="E47" s="476"/>
      <c r="F47" s="32">
        <f>'GRADED SPEC (ALPHA)'!I47</f>
        <v>0</v>
      </c>
      <c r="G47" s="2"/>
      <c r="H47" s="33">
        <f t="shared" si="17"/>
        <v>0</v>
      </c>
      <c r="I47" s="214">
        <f t="shared" si="1"/>
        <v>0</v>
      </c>
      <c r="J47" s="2"/>
      <c r="K47" s="194">
        <f t="shared" si="2"/>
        <v>0</v>
      </c>
      <c r="L47" s="214">
        <f t="shared" si="3"/>
        <v>0</v>
      </c>
      <c r="M47" s="2"/>
      <c r="N47" s="194">
        <f t="shared" si="4"/>
        <v>0</v>
      </c>
      <c r="O47" s="214">
        <f t="shared" si="5"/>
        <v>0</v>
      </c>
      <c r="P47" s="2"/>
      <c r="Q47" s="194">
        <f t="shared" si="18"/>
        <v>0</v>
      </c>
      <c r="R47" s="214">
        <f t="shared" si="7"/>
        <v>0</v>
      </c>
      <c r="S47" s="2"/>
      <c r="T47" s="194">
        <f t="shared" si="19"/>
        <v>0</v>
      </c>
      <c r="U47" s="214">
        <f t="shared" si="9"/>
        <v>0</v>
      </c>
      <c r="V47" s="2"/>
      <c r="W47" s="194">
        <f t="shared" si="20"/>
        <v>0</v>
      </c>
      <c r="X47" s="214">
        <f t="shared" si="11"/>
        <v>0</v>
      </c>
      <c r="Y47" s="2"/>
      <c r="Z47" s="194">
        <f t="shared" si="21"/>
        <v>0</v>
      </c>
      <c r="AA47" s="214">
        <f t="shared" si="13"/>
        <v>0</v>
      </c>
      <c r="AB47" s="2"/>
      <c r="AC47" s="194">
        <f t="shared" si="22"/>
        <v>0</v>
      </c>
      <c r="AD47" s="214">
        <f t="shared" si="15"/>
        <v>0</v>
      </c>
      <c r="AE47" s="2"/>
      <c r="AF47" s="194">
        <f t="shared" si="23"/>
        <v>0</v>
      </c>
      <c r="AG47" s="309"/>
      <c r="AH47" s="310"/>
      <c r="AI47" s="310"/>
      <c r="AJ47" s="311"/>
    </row>
    <row r="48" spans="1:36" ht="12.75" customHeight="1" x14ac:dyDescent="0.35">
      <c r="A48" s="157">
        <f>'PROTO SPEC'!A47</f>
        <v>0</v>
      </c>
      <c r="B48" s="475" t="str">
        <f>'PROTO SPEC'!B48</f>
        <v>40. Print position from CB neck - Multiple print</v>
      </c>
      <c r="C48" s="476"/>
      <c r="D48" s="476"/>
      <c r="E48" s="476"/>
      <c r="F48" s="32">
        <f>'GRADED SPEC (ALPHA)'!I48</f>
        <v>0</v>
      </c>
      <c r="G48" s="2"/>
      <c r="H48" s="33">
        <f t="shared" si="17"/>
        <v>0</v>
      </c>
      <c r="I48" s="214">
        <f t="shared" si="1"/>
        <v>0</v>
      </c>
      <c r="J48" s="2"/>
      <c r="K48" s="194">
        <f t="shared" si="2"/>
        <v>0</v>
      </c>
      <c r="L48" s="214">
        <f t="shared" si="3"/>
        <v>0</v>
      </c>
      <c r="M48" s="2"/>
      <c r="N48" s="194">
        <f t="shared" si="4"/>
        <v>0</v>
      </c>
      <c r="O48" s="214">
        <f t="shared" si="5"/>
        <v>0</v>
      </c>
      <c r="P48" s="2"/>
      <c r="Q48" s="194">
        <f t="shared" si="18"/>
        <v>0</v>
      </c>
      <c r="R48" s="214">
        <f t="shared" si="7"/>
        <v>0</v>
      </c>
      <c r="S48" s="2"/>
      <c r="T48" s="194">
        <f t="shared" si="19"/>
        <v>0</v>
      </c>
      <c r="U48" s="214">
        <f t="shared" si="9"/>
        <v>0</v>
      </c>
      <c r="V48" s="2"/>
      <c r="W48" s="194">
        <f t="shared" si="20"/>
        <v>0</v>
      </c>
      <c r="X48" s="214">
        <f t="shared" si="11"/>
        <v>0</v>
      </c>
      <c r="Y48" s="2"/>
      <c r="Z48" s="194">
        <f t="shared" si="21"/>
        <v>0</v>
      </c>
      <c r="AA48" s="214">
        <f t="shared" si="13"/>
        <v>0</v>
      </c>
      <c r="AB48" s="2"/>
      <c r="AC48" s="194">
        <f t="shared" si="22"/>
        <v>0</v>
      </c>
      <c r="AD48" s="214">
        <f t="shared" si="15"/>
        <v>0</v>
      </c>
      <c r="AE48" s="2"/>
      <c r="AF48" s="194">
        <f t="shared" si="23"/>
        <v>0</v>
      </c>
      <c r="AG48" s="309"/>
      <c r="AH48" s="310"/>
      <c r="AI48" s="310"/>
      <c r="AJ48" s="311"/>
    </row>
    <row r="49" spans="1:36" ht="12.75" customHeight="1" x14ac:dyDescent="0.35">
      <c r="A49" s="157">
        <f>'PROTO SPEC'!A48</f>
        <v>0</v>
      </c>
      <c r="B49" s="475" t="str">
        <f>'PROTO SPEC'!B49</f>
        <v>41. Print position from CB neck - Speedmark</v>
      </c>
      <c r="C49" s="476"/>
      <c r="D49" s="476"/>
      <c r="E49" s="476"/>
      <c r="F49" s="32">
        <f>'GRADED SPEC (ALPHA)'!I49</f>
        <v>0</v>
      </c>
      <c r="G49" s="2"/>
      <c r="H49" s="33">
        <f t="shared" si="17"/>
        <v>0</v>
      </c>
      <c r="I49" s="214">
        <f t="shared" si="1"/>
        <v>0</v>
      </c>
      <c r="J49" s="2"/>
      <c r="K49" s="194">
        <f t="shared" si="2"/>
        <v>0</v>
      </c>
      <c r="L49" s="214">
        <f t="shared" si="3"/>
        <v>0</v>
      </c>
      <c r="M49" s="2"/>
      <c r="N49" s="194">
        <f t="shared" si="4"/>
        <v>0</v>
      </c>
      <c r="O49" s="214">
        <f t="shared" si="5"/>
        <v>0</v>
      </c>
      <c r="P49" s="2"/>
      <c r="Q49" s="194">
        <f t="shared" si="18"/>
        <v>0</v>
      </c>
      <c r="R49" s="214">
        <f t="shared" si="7"/>
        <v>0</v>
      </c>
      <c r="S49" s="2"/>
      <c r="T49" s="194">
        <f t="shared" si="19"/>
        <v>0</v>
      </c>
      <c r="U49" s="214">
        <f t="shared" si="9"/>
        <v>0</v>
      </c>
      <c r="V49" s="2"/>
      <c r="W49" s="194">
        <f t="shared" si="20"/>
        <v>0</v>
      </c>
      <c r="X49" s="214">
        <f t="shared" si="11"/>
        <v>0</v>
      </c>
      <c r="Y49" s="2"/>
      <c r="Z49" s="194">
        <f t="shared" si="21"/>
        <v>0</v>
      </c>
      <c r="AA49" s="214">
        <f t="shared" si="13"/>
        <v>0</v>
      </c>
      <c r="AB49" s="2"/>
      <c r="AC49" s="194">
        <f t="shared" si="22"/>
        <v>0</v>
      </c>
      <c r="AD49" s="214">
        <f t="shared" si="15"/>
        <v>0</v>
      </c>
      <c r="AE49" s="2"/>
      <c r="AF49" s="194">
        <f t="shared" si="23"/>
        <v>0</v>
      </c>
      <c r="AG49" s="309"/>
      <c r="AH49" s="310"/>
      <c r="AI49" s="310"/>
      <c r="AJ49" s="311"/>
    </row>
    <row r="50" spans="1:36" ht="12.75" customHeight="1" x14ac:dyDescent="0.35">
      <c r="A50" s="157">
        <f>'PROTO SPEC'!A49</f>
        <v>0</v>
      </c>
      <c r="B50" s="475">
        <f>'PROTO SPEC'!B50</f>
        <v>0</v>
      </c>
      <c r="C50" s="476"/>
      <c r="D50" s="476"/>
      <c r="E50" s="476"/>
      <c r="F50" s="32">
        <f>'GRADED SPEC (ALPHA)'!I50</f>
        <v>0</v>
      </c>
      <c r="G50" s="2"/>
      <c r="H50" s="33">
        <f t="shared" si="17"/>
        <v>0</v>
      </c>
      <c r="I50" s="214">
        <f t="shared" ref="I50:I55" si="24">F50</f>
        <v>0</v>
      </c>
      <c r="J50" s="2"/>
      <c r="K50" s="194">
        <f t="shared" ref="K50:K55" si="25">J50+(-I50)</f>
        <v>0</v>
      </c>
      <c r="L50" s="214">
        <f t="shared" ref="L50:L55" si="26">I50</f>
        <v>0</v>
      </c>
      <c r="M50" s="2"/>
      <c r="N50" s="194">
        <f t="shared" ref="N50:N55" si="27">M50+(-L50)</f>
        <v>0</v>
      </c>
      <c r="O50" s="214">
        <f t="shared" si="5"/>
        <v>0</v>
      </c>
      <c r="P50" s="2"/>
      <c r="Q50" s="194">
        <f t="shared" si="18"/>
        <v>0</v>
      </c>
      <c r="R50" s="214">
        <f t="shared" si="7"/>
        <v>0</v>
      </c>
      <c r="S50" s="2"/>
      <c r="T50" s="194">
        <f t="shared" si="19"/>
        <v>0</v>
      </c>
      <c r="U50" s="214">
        <f t="shared" si="9"/>
        <v>0</v>
      </c>
      <c r="V50" s="2"/>
      <c r="W50" s="194">
        <f t="shared" si="20"/>
        <v>0</v>
      </c>
      <c r="X50" s="214">
        <f t="shared" si="11"/>
        <v>0</v>
      </c>
      <c r="Y50" s="2"/>
      <c r="Z50" s="194">
        <f t="shared" si="21"/>
        <v>0</v>
      </c>
      <c r="AA50" s="214">
        <f t="shared" si="13"/>
        <v>0</v>
      </c>
      <c r="AB50" s="2"/>
      <c r="AC50" s="194">
        <f t="shared" si="22"/>
        <v>0</v>
      </c>
      <c r="AD50" s="214">
        <f t="shared" si="15"/>
        <v>0</v>
      </c>
      <c r="AE50" s="2"/>
      <c r="AF50" s="194">
        <f t="shared" si="23"/>
        <v>0</v>
      </c>
      <c r="AG50" s="309"/>
      <c r="AH50" s="310"/>
      <c r="AI50" s="310"/>
      <c r="AJ50" s="311"/>
    </row>
    <row r="51" spans="1:36" ht="12.75" customHeight="1" x14ac:dyDescent="0.35">
      <c r="A51" s="157">
        <f>'PROTO SPEC'!A50</f>
        <v>0</v>
      </c>
      <c r="B51" s="475">
        <f>'PROTO SPEC'!B51</f>
        <v>0</v>
      </c>
      <c r="C51" s="476"/>
      <c r="D51" s="476"/>
      <c r="E51" s="476"/>
      <c r="F51" s="32">
        <f>'GRADED SPEC (ALPHA)'!I51</f>
        <v>0</v>
      </c>
      <c r="G51" s="2"/>
      <c r="H51" s="33">
        <f t="shared" si="17"/>
        <v>0</v>
      </c>
      <c r="I51" s="214">
        <f t="shared" si="24"/>
        <v>0</v>
      </c>
      <c r="J51" s="2"/>
      <c r="K51" s="194">
        <f t="shared" si="25"/>
        <v>0</v>
      </c>
      <c r="L51" s="214">
        <f t="shared" si="26"/>
        <v>0</v>
      </c>
      <c r="M51" s="2"/>
      <c r="N51" s="194">
        <f t="shared" si="27"/>
        <v>0</v>
      </c>
      <c r="O51" s="214">
        <f t="shared" si="5"/>
        <v>0</v>
      </c>
      <c r="P51" s="2"/>
      <c r="Q51" s="194">
        <f t="shared" si="18"/>
        <v>0</v>
      </c>
      <c r="R51" s="214">
        <f t="shared" si="7"/>
        <v>0</v>
      </c>
      <c r="S51" s="2"/>
      <c r="T51" s="194">
        <f t="shared" si="19"/>
        <v>0</v>
      </c>
      <c r="U51" s="214">
        <f t="shared" si="9"/>
        <v>0</v>
      </c>
      <c r="V51" s="2"/>
      <c r="W51" s="194">
        <f t="shared" si="20"/>
        <v>0</v>
      </c>
      <c r="X51" s="214">
        <f t="shared" si="11"/>
        <v>0</v>
      </c>
      <c r="Y51" s="2"/>
      <c r="Z51" s="194">
        <f t="shared" si="21"/>
        <v>0</v>
      </c>
      <c r="AA51" s="214">
        <f t="shared" si="13"/>
        <v>0</v>
      </c>
      <c r="AB51" s="2"/>
      <c r="AC51" s="194">
        <f t="shared" si="22"/>
        <v>0</v>
      </c>
      <c r="AD51" s="214">
        <f t="shared" si="15"/>
        <v>0</v>
      </c>
      <c r="AE51" s="2"/>
      <c r="AF51" s="194">
        <f t="shared" si="23"/>
        <v>0</v>
      </c>
      <c r="AG51" s="309"/>
      <c r="AH51" s="310"/>
      <c r="AI51" s="310"/>
      <c r="AJ51" s="311"/>
    </row>
    <row r="52" spans="1:36" ht="12.75" customHeight="1" x14ac:dyDescent="0.35">
      <c r="A52" s="157">
        <f>'PROTO SPEC'!A51</f>
        <v>0</v>
      </c>
      <c r="B52" s="475">
        <f>'PROTO SPEC'!B52</f>
        <v>0</v>
      </c>
      <c r="C52" s="476"/>
      <c r="D52" s="476"/>
      <c r="E52" s="476"/>
      <c r="F52" s="32">
        <f>'GRADED SPEC (ALPHA)'!I52</f>
        <v>0</v>
      </c>
      <c r="G52" s="2"/>
      <c r="H52" s="33">
        <f t="shared" si="17"/>
        <v>0</v>
      </c>
      <c r="I52" s="214">
        <f t="shared" si="24"/>
        <v>0</v>
      </c>
      <c r="J52" s="2"/>
      <c r="K52" s="194">
        <f t="shared" si="25"/>
        <v>0</v>
      </c>
      <c r="L52" s="214">
        <f t="shared" si="26"/>
        <v>0</v>
      </c>
      <c r="M52" s="2"/>
      <c r="N52" s="194">
        <f t="shared" si="27"/>
        <v>0</v>
      </c>
      <c r="O52" s="214">
        <f t="shared" ref="O52:O55" si="28">F52</f>
        <v>0</v>
      </c>
      <c r="P52" s="2"/>
      <c r="Q52" s="194">
        <f t="shared" si="18"/>
        <v>0</v>
      </c>
      <c r="R52" s="214">
        <f t="shared" ref="R52:R55" si="29">F52</f>
        <v>0</v>
      </c>
      <c r="S52" s="2"/>
      <c r="T52" s="194">
        <f t="shared" si="19"/>
        <v>0</v>
      </c>
      <c r="U52" s="214">
        <f t="shared" ref="U52:U55" si="30">F52</f>
        <v>0</v>
      </c>
      <c r="V52" s="2"/>
      <c r="W52" s="194">
        <f t="shared" si="20"/>
        <v>0</v>
      </c>
      <c r="X52" s="214">
        <f t="shared" ref="X52:X55" si="31">F52</f>
        <v>0</v>
      </c>
      <c r="Y52" s="2"/>
      <c r="Z52" s="194">
        <f t="shared" si="21"/>
        <v>0</v>
      </c>
      <c r="AA52" s="214">
        <f t="shared" ref="AA52:AA55" si="32">F52</f>
        <v>0</v>
      </c>
      <c r="AB52" s="2"/>
      <c r="AC52" s="194">
        <f t="shared" si="22"/>
        <v>0</v>
      </c>
      <c r="AD52" s="214">
        <f t="shared" ref="AD52:AD55" si="33">F52</f>
        <v>0</v>
      </c>
      <c r="AE52" s="2"/>
      <c r="AF52" s="194">
        <f t="shared" si="23"/>
        <v>0</v>
      </c>
      <c r="AG52" s="309"/>
      <c r="AH52" s="310"/>
      <c r="AI52" s="310"/>
      <c r="AJ52" s="311"/>
    </row>
    <row r="53" spans="1:36" ht="12.75" customHeight="1" x14ac:dyDescent="0.35">
      <c r="A53" s="157">
        <f>'PROTO SPEC'!A52</f>
        <v>0</v>
      </c>
      <c r="B53" s="475">
        <f>'PROTO SPEC'!B53</f>
        <v>0</v>
      </c>
      <c r="C53" s="476"/>
      <c r="D53" s="476"/>
      <c r="E53" s="476"/>
      <c r="F53" s="32">
        <f>'GRADED SPEC (ALPHA)'!I53</f>
        <v>0</v>
      </c>
      <c r="G53" s="2"/>
      <c r="H53" s="33">
        <f t="shared" si="17"/>
        <v>0</v>
      </c>
      <c r="I53" s="214">
        <f t="shared" si="24"/>
        <v>0</v>
      </c>
      <c r="J53" s="2"/>
      <c r="K53" s="194">
        <f t="shared" si="25"/>
        <v>0</v>
      </c>
      <c r="L53" s="214">
        <f t="shared" si="26"/>
        <v>0</v>
      </c>
      <c r="M53" s="2"/>
      <c r="N53" s="194">
        <f t="shared" si="27"/>
        <v>0</v>
      </c>
      <c r="O53" s="214">
        <f t="shared" si="28"/>
        <v>0</v>
      </c>
      <c r="P53" s="2"/>
      <c r="Q53" s="194">
        <f t="shared" si="18"/>
        <v>0</v>
      </c>
      <c r="R53" s="214">
        <f t="shared" si="29"/>
        <v>0</v>
      </c>
      <c r="S53" s="2"/>
      <c r="T53" s="194">
        <f t="shared" si="19"/>
        <v>0</v>
      </c>
      <c r="U53" s="214">
        <f t="shared" si="30"/>
        <v>0</v>
      </c>
      <c r="V53" s="2"/>
      <c r="W53" s="194">
        <f t="shared" si="20"/>
        <v>0</v>
      </c>
      <c r="X53" s="214">
        <f t="shared" si="31"/>
        <v>0</v>
      </c>
      <c r="Y53" s="2"/>
      <c r="Z53" s="194">
        <f t="shared" si="21"/>
        <v>0</v>
      </c>
      <c r="AA53" s="214">
        <f t="shared" si="32"/>
        <v>0</v>
      </c>
      <c r="AB53" s="2"/>
      <c r="AC53" s="194">
        <f t="shared" si="22"/>
        <v>0</v>
      </c>
      <c r="AD53" s="214">
        <f t="shared" si="33"/>
        <v>0</v>
      </c>
      <c r="AE53" s="2"/>
      <c r="AF53" s="194">
        <f t="shared" si="23"/>
        <v>0</v>
      </c>
      <c r="AG53" s="309"/>
      <c r="AH53" s="310"/>
      <c r="AI53" s="310"/>
      <c r="AJ53" s="311"/>
    </row>
    <row r="54" spans="1:36" ht="12.75" customHeight="1" x14ac:dyDescent="0.35">
      <c r="A54" s="157">
        <f>'PROTO SPEC'!A53</f>
        <v>0</v>
      </c>
      <c r="B54" s="475">
        <f>'PROTO SPEC'!B54</f>
        <v>0</v>
      </c>
      <c r="C54" s="476"/>
      <c r="D54" s="476"/>
      <c r="E54" s="476"/>
      <c r="F54" s="32">
        <f>'GRADED SPEC (ALPHA)'!I54</f>
        <v>0</v>
      </c>
      <c r="G54" s="2"/>
      <c r="H54" s="33">
        <f t="shared" si="17"/>
        <v>0</v>
      </c>
      <c r="I54" s="214">
        <f t="shared" si="24"/>
        <v>0</v>
      </c>
      <c r="J54" s="2"/>
      <c r="K54" s="194">
        <f t="shared" si="25"/>
        <v>0</v>
      </c>
      <c r="L54" s="214">
        <f t="shared" si="26"/>
        <v>0</v>
      </c>
      <c r="M54" s="2"/>
      <c r="N54" s="194">
        <f t="shared" si="27"/>
        <v>0</v>
      </c>
      <c r="O54" s="214">
        <f t="shared" si="28"/>
        <v>0</v>
      </c>
      <c r="P54" s="2"/>
      <c r="Q54" s="194">
        <f t="shared" si="18"/>
        <v>0</v>
      </c>
      <c r="R54" s="214">
        <f t="shared" si="29"/>
        <v>0</v>
      </c>
      <c r="S54" s="2"/>
      <c r="T54" s="194">
        <f t="shared" si="19"/>
        <v>0</v>
      </c>
      <c r="U54" s="214">
        <f t="shared" si="30"/>
        <v>0</v>
      </c>
      <c r="V54" s="2"/>
      <c r="W54" s="194">
        <f t="shared" si="20"/>
        <v>0</v>
      </c>
      <c r="X54" s="214">
        <f t="shared" si="31"/>
        <v>0</v>
      </c>
      <c r="Y54" s="2"/>
      <c r="Z54" s="194">
        <f t="shared" si="21"/>
        <v>0</v>
      </c>
      <c r="AA54" s="214">
        <f t="shared" si="32"/>
        <v>0</v>
      </c>
      <c r="AB54" s="2"/>
      <c r="AC54" s="194">
        <f t="shared" si="22"/>
        <v>0</v>
      </c>
      <c r="AD54" s="214">
        <f t="shared" si="33"/>
        <v>0</v>
      </c>
      <c r="AE54" s="2"/>
      <c r="AF54" s="194">
        <f t="shared" si="23"/>
        <v>0</v>
      </c>
      <c r="AG54" s="309"/>
      <c r="AH54" s="310"/>
      <c r="AI54" s="310"/>
      <c r="AJ54" s="311"/>
    </row>
    <row r="55" spans="1:36" ht="12.75" customHeight="1" x14ac:dyDescent="0.35">
      <c r="A55" s="157">
        <f>'PROTO SPEC'!A54</f>
        <v>0</v>
      </c>
      <c r="B55" s="475">
        <f>'PROTO SPEC'!B55</f>
        <v>0</v>
      </c>
      <c r="C55" s="476"/>
      <c r="D55" s="476"/>
      <c r="E55" s="476"/>
      <c r="F55" s="32">
        <f>'GRADED SPEC (ALPHA)'!I55</f>
        <v>0</v>
      </c>
      <c r="G55" s="2"/>
      <c r="H55" s="33">
        <f t="shared" si="17"/>
        <v>0</v>
      </c>
      <c r="I55" s="214">
        <f t="shared" si="24"/>
        <v>0</v>
      </c>
      <c r="J55" s="2"/>
      <c r="K55" s="194">
        <f t="shared" si="25"/>
        <v>0</v>
      </c>
      <c r="L55" s="214">
        <f t="shared" si="26"/>
        <v>0</v>
      </c>
      <c r="M55" s="2"/>
      <c r="N55" s="194">
        <f t="shared" si="27"/>
        <v>0</v>
      </c>
      <c r="O55" s="214">
        <f t="shared" si="28"/>
        <v>0</v>
      </c>
      <c r="P55" s="2"/>
      <c r="Q55" s="194">
        <f t="shared" si="18"/>
        <v>0</v>
      </c>
      <c r="R55" s="214">
        <f t="shared" si="29"/>
        <v>0</v>
      </c>
      <c r="S55" s="2"/>
      <c r="T55" s="194">
        <f t="shared" si="19"/>
        <v>0</v>
      </c>
      <c r="U55" s="214">
        <f t="shared" si="30"/>
        <v>0</v>
      </c>
      <c r="V55" s="2"/>
      <c r="W55" s="194">
        <f t="shared" si="20"/>
        <v>0</v>
      </c>
      <c r="X55" s="214">
        <f t="shared" si="31"/>
        <v>0</v>
      </c>
      <c r="Y55" s="2"/>
      <c r="Z55" s="194">
        <f t="shared" si="21"/>
        <v>0</v>
      </c>
      <c r="AA55" s="214">
        <f t="shared" si="32"/>
        <v>0</v>
      </c>
      <c r="AB55" s="2"/>
      <c r="AC55" s="194">
        <f t="shared" si="22"/>
        <v>0</v>
      </c>
      <c r="AD55" s="214">
        <f t="shared" si="33"/>
        <v>0</v>
      </c>
      <c r="AE55" s="2"/>
      <c r="AF55" s="194">
        <f t="shared" si="23"/>
        <v>0</v>
      </c>
      <c r="AG55" s="309"/>
      <c r="AH55" s="310"/>
      <c r="AI55" s="310"/>
      <c r="AJ55" s="311"/>
    </row>
  </sheetData>
  <mergeCells count="108"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1"/>
      <c r="B1" s="281"/>
      <c r="C1" s="296" t="s">
        <v>310</v>
      </c>
      <c r="D1" s="297"/>
      <c r="E1" s="297"/>
      <c r="F1" s="297"/>
      <c r="G1" s="297"/>
      <c r="H1" s="297"/>
      <c r="I1" s="297"/>
      <c r="J1" s="297"/>
      <c r="K1" s="297"/>
      <c r="L1" s="281"/>
      <c r="M1" s="281"/>
      <c r="N1" s="296" t="s">
        <v>310</v>
      </c>
      <c r="O1" s="297"/>
      <c r="P1" s="297"/>
      <c r="Q1" s="297"/>
      <c r="R1" s="297"/>
      <c r="S1" s="297"/>
      <c r="T1" s="297"/>
      <c r="U1" s="297"/>
      <c r="V1" s="297"/>
    </row>
    <row r="2" spans="1:22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81"/>
      <c r="M2" s="281"/>
      <c r="N2" s="298"/>
      <c r="O2" s="299"/>
      <c r="P2" s="299"/>
      <c r="Q2" s="299"/>
      <c r="R2" s="299"/>
      <c r="S2" s="299"/>
      <c r="T2" s="299"/>
      <c r="U2" s="299"/>
      <c r="V2" s="299"/>
    </row>
    <row r="3" spans="1:22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7" t="str">
        <f>'DESIGN FRONT SHEET'!G3</f>
        <v>FRAN</v>
      </c>
      <c r="K3" s="287"/>
      <c r="L3" s="371" t="s">
        <v>48</v>
      </c>
      <c r="M3" s="371"/>
      <c r="N3" s="283" t="str">
        <f>'DESIGN FRONT SHEET'!B3</f>
        <v>MCLAREN SEASON 3</v>
      </c>
      <c r="O3" s="284"/>
      <c r="P3" s="36" t="s">
        <v>49</v>
      </c>
      <c r="Q3" s="370" t="str">
        <f>'DESIGN FRONT SHEET'!E3</f>
        <v>UN AVAILABLE</v>
      </c>
      <c r="R3" s="283"/>
      <c r="S3" s="283"/>
      <c r="T3" s="36" t="s">
        <v>50</v>
      </c>
      <c r="U3" s="287" t="str">
        <f>'DESIGN FRONT SHEET'!G3</f>
        <v>FRAN</v>
      </c>
      <c r="V3" s="287"/>
    </row>
    <row r="4" spans="1:22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  <c r="L4" s="371" t="s">
        <v>51</v>
      </c>
      <c r="M4" s="371"/>
      <c r="N4" s="283" t="str">
        <f>'DESIGN FRONT SHEET'!B4</f>
        <v>ASHLAM</v>
      </c>
      <c r="O4" s="284"/>
      <c r="P4" s="36" t="s">
        <v>52</v>
      </c>
      <c r="Q4" s="370" t="str">
        <f>'DESIGN FRONT SHEET'!E4</f>
        <v>VIETNAM</v>
      </c>
      <c r="R4" s="283"/>
      <c r="S4" s="283"/>
      <c r="T4" s="36" t="s">
        <v>53</v>
      </c>
      <c r="U4" s="287"/>
      <c r="V4" s="287"/>
    </row>
    <row r="5" spans="1:22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36" t="s">
        <v>130</v>
      </c>
      <c r="J5" s="377"/>
      <c r="K5" s="377"/>
      <c r="L5" s="371" t="s">
        <v>54</v>
      </c>
      <c r="M5" s="371" t="s">
        <v>54</v>
      </c>
      <c r="N5" s="283" t="str">
        <f>'DESIGN FRONT SHEET'!B5</f>
        <v>ZIP THROUG HOODIE</v>
      </c>
      <c r="O5" s="284"/>
      <c r="P5" s="36" t="s">
        <v>194</v>
      </c>
      <c r="Q5" s="370" t="str">
        <f>'DESIGN FRONT SHEET'!E5</f>
        <v>AIME LEON DORE</v>
      </c>
      <c r="R5" s="283"/>
      <c r="S5" s="283"/>
      <c r="T5" s="36" t="s">
        <v>130</v>
      </c>
      <c r="U5" s="377"/>
      <c r="V5" s="377"/>
    </row>
    <row r="6" spans="1:22" ht="13.75" customHeight="1" x14ac:dyDescent="0.35">
      <c r="A6" s="428"/>
      <c r="B6" s="372"/>
      <c r="C6" s="372"/>
      <c r="D6" s="372"/>
      <c r="E6" s="372"/>
      <c r="F6" s="372"/>
      <c r="G6" s="372"/>
      <c r="H6" s="372"/>
      <c r="I6" s="372"/>
      <c r="J6" s="372"/>
      <c r="K6" s="373"/>
      <c r="L6" s="428"/>
      <c r="M6" s="372"/>
      <c r="N6" s="372"/>
      <c r="O6" s="372"/>
      <c r="P6" s="372"/>
      <c r="Q6" s="372"/>
      <c r="R6" s="372"/>
      <c r="S6" s="372"/>
      <c r="T6" s="372"/>
      <c r="U6" s="372"/>
      <c r="V6" s="373"/>
    </row>
    <row r="7" spans="1:22" ht="13.75" customHeight="1" x14ac:dyDescent="0.35">
      <c r="A7" s="419" t="s">
        <v>341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  <c r="L7" s="419" t="s">
        <v>341</v>
      </c>
      <c r="M7" s="419"/>
      <c r="N7" s="429"/>
      <c r="O7" s="429"/>
      <c r="P7" s="429"/>
      <c r="Q7" s="429"/>
      <c r="R7" s="429"/>
      <c r="S7" s="429"/>
      <c r="T7" s="429"/>
      <c r="U7" s="429"/>
      <c r="V7" s="429"/>
    </row>
    <row r="8" spans="1:22" ht="13.75" customHeight="1" x14ac:dyDescent="0.35">
      <c r="A8" s="419" t="s">
        <v>342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  <c r="L8" s="419" t="s">
        <v>342</v>
      </c>
      <c r="M8" s="419"/>
      <c r="N8" s="420"/>
      <c r="O8" s="420"/>
      <c r="P8" s="420"/>
      <c r="Q8" s="420"/>
      <c r="R8" s="420"/>
      <c r="S8" s="420"/>
      <c r="T8" s="420"/>
      <c r="U8" s="420"/>
      <c r="V8" s="420"/>
    </row>
    <row r="9" spans="1:22" ht="13.75" customHeight="1" x14ac:dyDescent="0.35">
      <c r="A9" s="419" t="s">
        <v>343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19" t="s">
        <v>343</v>
      </c>
      <c r="M9" s="419"/>
      <c r="N9" s="420"/>
      <c r="O9" s="420"/>
      <c r="P9" s="420"/>
      <c r="Q9" s="420"/>
      <c r="R9" s="420"/>
      <c r="S9" s="420"/>
      <c r="T9" s="420"/>
      <c r="U9" s="420"/>
      <c r="V9" s="420"/>
    </row>
    <row r="10" spans="1:22" ht="13.75" customHeight="1" x14ac:dyDescent="0.35">
      <c r="A10" s="419" t="s">
        <v>344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  <c r="L10" s="419" t="s">
        <v>344</v>
      </c>
      <c r="M10" s="419"/>
      <c r="N10" s="420"/>
      <c r="O10" s="420"/>
      <c r="P10" s="420"/>
      <c r="Q10" s="420"/>
      <c r="R10" s="420"/>
      <c r="S10" s="420"/>
      <c r="T10" s="420"/>
      <c r="U10" s="420"/>
      <c r="V10" s="420"/>
    </row>
    <row r="11" spans="1:22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  <c r="L11" s="430"/>
      <c r="M11" s="431"/>
      <c r="N11" s="431"/>
      <c r="O11" s="431"/>
      <c r="P11" s="431"/>
      <c r="Q11" s="431"/>
      <c r="R11" s="431"/>
      <c r="S11" s="431"/>
      <c r="T11" s="431"/>
      <c r="U11" s="431"/>
      <c r="V11" s="432"/>
    </row>
    <row r="12" spans="1:22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  <c r="L12" s="421"/>
      <c r="M12" s="422"/>
      <c r="N12" s="422"/>
      <c r="O12" s="422"/>
      <c r="P12" s="422"/>
      <c r="Q12" s="422"/>
      <c r="R12" s="422"/>
      <c r="S12" s="422"/>
      <c r="T12" s="422"/>
      <c r="U12" s="422"/>
      <c r="V12" s="423"/>
    </row>
    <row r="13" spans="1:22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  <c r="L13" s="412"/>
      <c r="M13" s="417"/>
      <c r="N13" s="417"/>
      <c r="O13" s="417"/>
      <c r="P13" s="417"/>
      <c r="Q13" s="417"/>
      <c r="R13" s="417"/>
      <c r="S13" s="417"/>
      <c r="T13" s="417"/>
      <c r="U13" s="417"/>
      <c r="V13" s="418"/>
    </row>
    <row r="14" spans="1:22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  <c r="L14" s="412"/>
      <c r="M14" s="417"/>
      <c r="N14" s="417"/>
      <c r="O14" s="417"/>
      <c r="P14" s="417"/>
      <c r="Q14" s="417"/>
      <c r="R14" s="417"/>
      <c r="S14" s="417"/>
      <c r="T14" s="417"/>
      <c r="U14" s="417"/>
      <c r="V14" s="418"/>
    </row>
    <row r="15" spans="1:22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  <c r="L15" s="412"/>
      <c r="M15" s="417"/>
      <c r="N15" s="417"/>
      <c r="O15" s="417"/>
      <c r="P15" s="417"/>
      <c r="Q15" s="417"/>
      <c r="R15" s="417"/>
      <c r="S15" s="417"/>
      <c r="T15" s="417"/>
      <c r="U15" s="417"/>
      <c r="V15" s="418"/>
    </row>
    <row r="16" spans="1:22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  <c r="L16" s="412"/>
      <c r="M16" s="417"/>
      <c r="N16" s="417"/>
      <c r="O16" s="417"/>
      <c r="P16" s="417"/>
      <c r="Q16" s="417"/>
      <c r="R16" s="417"/>
      <c r="S16" s="417"/>
      <c r="T16" s="417"/>
      <c r="U16" s="417"/>
      <c r="V16" s="418"/>
    </row>
    <row r="17" spans="1:22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  <c r="L17" s="412"/>
      <c r="M17" s="417"/>
      <c r="N17" s="417"/>
      <c r="O17" s="417"/>
      <c r="P17" s="417"/>
      <c r="Q17" s="417"/>
      <c r="R17" s="417"/>
      <c r="S17" s="417"/>
      <c r="T17" s="417"/>
      <c r="U17" s="417"/>
      <c r="V17" s="418"/>
    </row>
    <row r="18" spans="1:22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  <c r="L18" s="412"/>
      <c r="M18" s="417"/>
      <c r="N18" s="417"/>
      <c r="O18" s="417"/>
      <c r="P18" s="417"/>
      <c r="Q18" s="417"/>
      <c r="R18" s="417"/>
      <c r="S18" s="417"/>
      <c r="T18" s="417"/>
      <c r="U18" s="417"/>
      <c r="V18" s="418"/>
    </row>
    <row r="19" spans="1:22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  <c r="L19" s="412"/>
      <c r="M19" s="417"/>
      <c r="N19" s="417"/>
      <c r="O19" s="417"/>
      <c r="P19" s="417"/>
      <c r="Q19" s="417"/>
      <c r="R19" s="417"/>
      <c r="S19" s="417"/>
      <c r="T19" s="417"/>
      <c r="U19" s="417"/>
      <c r="V19" s="418"/>
    </row>
    <row r="20" spans="1:22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  <c r="L20" s="412"/>
      <c r="M20" s="417"/>
      <c r="N20" s="417"/>
      <c r="O20" s="417"/>
      <c r="P20" s="417"/>
      <c r="Q20" s="417"/>
      <c r="R20" s="417"/>
      <c r="S20" s="417"/>
      <c r="T20" s="417"/>
      <c r="U20" s="417"/>
      <c r="V20" s="418"/>
    </row>
    <row r="21" spans="1:22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  <c r="L21" s="412"/>
      <c r="M21" s="417"/>
      <c r="N21" s="417"/>
      <c r="O21" s="417"/>
      <c r="P21" s="417"/>
      <c r="Q21" s="417"/>
      <c r="R21" s="417"/>
      <c r="S21" s="417"/>
      <c r="T21" s="417"/>
      <c r="U21" s="417"/>
      <c r="V21" s="418"/>
    </row>
    <row r="22" spans="1:22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  <c r="L22" s="412"/>
      <c r="M22" s="417"/>
      <c r="N22" s="417"/>
      <c r="O22" s="417"/>
      <c r="P22" s="417"/>
      <c r="Q22" s="417"/>
      <c r="R22" s="417"/>
      <c r="S22" s="417"/>
      <c r="T22" s="417"/>
      <c r="U22" s="417"/>
      <c r="V22" s="418"/>
    </row>
    <row r="23" spans="1:22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  <c r="L23" s="412"/>
      <c r="M23" s="417"/>
      <c r="N23" s="417"/>
      <c r="O23" s="417"/>
      <c r="P23" s="417"/>
      <c r="Q23" s="417"/>
      <c r="R23" s="417"/>
      <c r="S23" s="417"/>
      <c r="T23" s="417"/>
      <c r="U23" s="417"/>
      <c r="V23" s="418"/>
    </row>
    <row r="24" spans="1:22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  <c r="L24" s="412"/>
      <c r="M24" s="417"/>
      <c r="N24" s="417"/>
      <c r="O24" s="417"/>
      <c r="P24" s="417"/>
      <c r="Q24" s="417"/>
      <c r="R24" s="417"/>
      <c r="S24" s="417"/>
      <c r="T24" s="417"/>
      <c r="U24" s="417"/>
      <c r="V24" s="418"/>
    </row>
    <row r="25" spans="1:22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  <c r="L25" s="412"/>
      <c r="M25" s="417"/>
      <c r="N25" s="417"/>
      <c r="O25" s="417"/>
      <c r="P25" s="417"/>
      <c r="Q25" s="417"/>
      <c r="R25" s="417"/>
      <c r="S25" s="417"/>
      <c r="T25" s="417"/>
      <c r="U25" s="417"/>
      <c r="V25" s="418"/>
    </row>
    <row r="26" spans="1:22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  <c r="L26" s="412"/>
      <c r="M26" s="417"/>
      <c r="N26" s="417"/>
      <c r="O26" s="417"/>
      <c r="P26" s="417"/>
      <c r="Q26" s="417"/>
      <c r="R26" s="417"/>
      <c r="S26" s="417"/>
      <c r="T26" s="417"/>
      <c r="U26" s="417"/>
      <c r="V26" s="418"/>
    </row>
    <row r="27" spans="1:22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  <c r="L27" s="412"/>
      <c r="M27" s="417"/>
      <c r="N27" s="417"/>
      <c r="O27" s="417"/>
      <c r="P27" s="417"/>
      <c r="Q27" s="417"/>
      <c r="R27" s="417"/>
      <c r="S27" s="417"/>
      <c r="T27" s="417"/>
      <c r="U27" s="417"/>
      <c r="V27" s="418"/>
    </row>
    <row r="28" spans="1:22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  <c r="L28" s="412"/>
      <c r="M28" s="417"/>
      <c r="N28" s="417"/>
      <c r="O28" s="417"/>
      <c r="P28" s="417"/>
      <c r="Q28" s="417"/>
      <c r="R28" s="417"/>
      <c r="S28" s="417"/>
      <c r="T28" s="417"/>
      <c r="U28" s="417"/>
      <c r="V28" s="418"/>
    </row>
    <row r="29" spans="1:22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  <c r="L29" s="412"/>
      <c r="M29" s="417"/>
      <c r="N29" s="417"/>
      <c r="O29" s="417"/>
      <c r="P29" s="417"/>
      <c r="Q29" s="417"/>
      <c r="R29" s="417"/>
      <c r="S29" s="417"/>
      <c r="T29" s="417"/>
      <c r="U29" s="417"/>
      <c r="V29" s="418"/>
    </row>
    <row r="30" spans="1:22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  <c r="L30" s="412"/>
      <c r="M30" s="417"/>
      <c r="N30" s="417"/>
      <c r="O30" s="417"/>
      <c r="P30" s="417"/>
      <c r="Q30" s="417"/>
      <c r="R30" s="417"/>
      <c r="S30" s="417"/>
      <c r="T30" s="417"/>
      <c r="U30" s="417"/>
      <c r="V30" s="418"/>
    </row>
    <row r="31" spans="1:22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  <c r="L31" s="412"/>
      <c r="M31" s="417"/>
      <c r="N31" s="417"/>
      <c r="O31" s="417"/>
      <c r="P31" s="417"/>
      <c r="Q31" s="417"/>
      <c r="R31" s="417"/>
      <c r="S31" s="417"/>
      <c r="T31" s="417"/>
      <c r="U31" s="417"/>
      <c r="V31" s="418"/>
    </row>
    <row r="32" spans="1:22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  <c r="L32" s="412"/>
      <c r="M32" s="417"/>
      <c r="N32" s="417"/>
      <c r="O32" s="417"/>
      <c r="P32" s="417"/>
      <c r="Q32" s="417"/>
      <c r="R32" s="417"/>
      <c r="S32" s="417"/>
      <c r="T32" s="417"/>
      <c r="U32" s="417"/>
      <c r="V32" s="418"/>
    </row>
    <row r="33" spans="1:22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  <c r="L33" s="412"/>
      <c r="M33" s="415"/>
      <c r="N33" s="415"/>
      <c r="O33" s="415"/>
      <c r="P33" s="415"/>
      <c r="Q33" s="415"/>
      <c r="R33" s="415"/>
      <c r="S33" s="415"/>
      <c r="T33" s="415"/>
      <c r="U33" s="415"/>
      <c r="V33" s="416"/>
    </row>
    <row r="34" spans="1:22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  <c r="L34" s="412"/>
      <c r="M34" s="415"/>
      <c r="N34" s="415"/>
      <c r="O34" s="415"/>
      <c r="P34" s="415"/>
      <c r="Q34" s="415"/>
      <c r="R34" s="415"/>
      <c r="S34" s="415"/>
      <c r="T34" s="415"/>
      <c r="U34" s="415"/>
      <c r="V34" s="416"/>
    </row>
    <row r="35" spans="1:22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  <c r="L35" s="412"/>
      <c r="M35" s="415"/>
      <c r="N35" s="415"/>
      <c r="O35" s="415"/>
      <c r="P35" s="415"/>
      <c r="Q35" s="415"/>
      <c r="R35" s="415"/>
      <c r="S35" s="415"/>
      <c r="T35" s="415"/>
      <c r="U35" s="415"/>
      <c r="V35" s="416"/>
    </row>
    <row r="36" spans="1:22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  <c r="L36" s="412"/>
      <c r="M36" s="415"/>
      <c r="N36" s="415"/>
      <c r="O36" s="415"/>
      <c r="P36" s="415"/>
      <c r="Q36" s="415"/>
      <c r="R36" s="415"/>
      <c r="S36" s="415"/>
      <c r="T36" s="415"/>
      <c r="U36" s="415"/>
      <c r="V36" s="416"/>
    </row>
    <row r="37" spans="1:22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  <c r="L37" s="412"/>
      <c r="M37" s="415"/>
      <c r="N37" s="415"/>
      <c r="O37" s="415"/>
      <c r="P37" s="415"/>
      <c r="Q37" s="415"/>
      <c r="R37" s="415"/>
      <c r="S37" s="415"/>
      <c r="T37" s="415"/>
      <c r="U37" s="415"/>
      <c r="V37" s="416"/>
    </row>
    <row r="38" spans="1:22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  <c r="L38" s="412"/>
      <c r="M38" s="415"/>
      <c r="N38" s="415"/>
      <c r="O38" s="415"/>
      <c r="P38" s="415"/>
      <c r="Q38" s="415"/>
      <c r="R38" s="415"/>
      <c r="S38" s="415"/>
      <c r="T38" s="415"/>
      <c r="U38" s="415"/>
      <c r="V38" s="416"/>
    </row>
    <row r="39" spans="1:22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  <c r="L39" s="412"/>
      <c r="M39" s="415"/>
      <c r="N39" s="415"/>
      <c r="O39" s="415"/>
      <c r="P39" s="415"/>
      <c r="Q39" s="415"/>
      <c r="R39" s="415"/>
      <c r="S39" s="415"/>
      <c r="T39" s="415"/>
      <c r="U39" s="415"/>
      <c r="V39" s="416"/>
    </row>
    <row r="40" spans="1:22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  <c r="L40" s="412"/>
      <c r="M40" s="415"/>
      <c r="N40" s="415"/>
      <c r="O40" s="415"/>
      <c r="P40" s="415"/>
      <c r="Q40" s="415"/>
      <c r="R40" s="415"/>
      <c r="S40" s="415"/>
      <c r="T40" s="415"/>
      <c r="U40" s="415"/>
      <c r="V40" s="416"/>
    </row>
    <row r="41" spans="1:22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  <c r="L41" s="412"/>
      <c r="M41" s="415"/>
      <c r="N41" s="415"/>
      <c r="O41" s="415"/>
      <c r="P41" s="415"/>
      <c r="Q41" s="415"/>
      <c r="R41" s="415"/>
      <c r="S41" s="415"/>
      <c r="T41" s="415"/>
      <c r="U41" s="415"/>
      <c r="V41" s="416"/>
    </row>
    <row r="42" spans="1:22" s="1" customFormat="1" ht="13.75" customHeight="1" x14ac:dyDescent="0.25">
      <c r="A42" s="281"/>
      <c r="B42" s="281"/>
      <c r="C42" s="296" t="s">
        <v>310</v>
      </c>
      <c r="D42" s="297"/>
      <c r="E42" s="297"/>
      <c r="F42" s="297"/>
      <c r="G42" s="297"/>
      <c r="H42" s="297"/>
      <c r="I42" s="297"/>
      <c r="J42" s="297"/>
      <c r="K42" s="297"/>
      <c r="L42" s="281"/>
      <c r="M42" s="281"/>
      <c r="N42" s="296" t="s">
        <v>310</v>
      </c>
      <c r="O42" s="297"/>
      <c r="P42" s="297"/>
      <c r="Q42" s="297"/>
      <c r="R42" s="297"/>
      <c r="S42" s="297"/>
      <c r="T42" s="297"/>
      <c r="U42" s="297"/>
      <c r="V42" s="297"/>
    </row>
    <row r="43" spans="1:22" s="1" customFormat="1" ht="13.75" customHeight="1" x14ac:dyDescent="0.25">
      <c r="A43" s="281"/>
      <c r="B43" s="281"/>
      <c r="C43" s="298"/>
      <c r="D43" s="299"/>
      <c r="E43" s="299"/>
      <c r="F43" s="299"/>
      <c r="G43" s="299"/>
      <c r="H43" s="299"/>
      <c r="I43" s="299"/>
      <c r="J43" s="299"/>
      <c r="K43" s="299"/>
      <c r="L43" s="281"/>
      <c r="M43" s="281"/>
      <c r="N43" s="298"/>
      <c r="O43" s="299"/>
      <c r="P43" s="299"/>
      <c r="Q43" s="299"/>
      <c r="R43" s="299"/>
      <c r="S43" s="299"/>
      <c r="T43" s="299"/>
      <c r="U43" s="299"/>
      <c r="V43" s="299"/>
    </row>
    <row r="44" spans="1:22" s="1" customFormat="1" ht="13.75" customHeight="1" x14ac:dyDescent="0.25">
      <c r="A44" s="371" t="s">
        <v>48</v>
      </c>
      <c r="B44" s="371"/>
      <c r="C44" s="283" t="str">
        <f>'DESIGN FRONT SHEET'!B3</f>
        <v>MCLAREN SEASON 3</v>
      </c>
      <c r="D44" s="284"/>
      <c r="E44" s="36" t="s">
        <v>49</v>
      </c>
      <c r="F44" s="370" t="str">
        <f>'DESIGN FRONT SHEET'!E3</f>
        <v>UN AVAILABLE</v>
      </c>
      <c r="G44" s="283"/>
      <c r="H44" s="283"/>
      <c r="I44" s="36" t="s">
        <v>50</v>
      </c>
      <c r="J44" s="287" t="str">
        <f>'DESIGN FRONT SHEET'!G3</f>
        <v>FRAN</v>
      </c>
      <c r="K44" s="287"/>
      <c r="L44" s="371" t="s">
        <v>48</v>
      </c>
      <c r="M44" s="371"/>
      <c r="N44" s="283" t="str">
        <f>'DESIGN FRONT SHEET'!B3</f>
        <v>MCLAREN SEASON 3</v>
      </c>
      <c r="O44" s="284"/>
      <c r="P44" s="36" t="s">
        <v>49</v>
      </c>
      <c r="Q44" s="370" t="str">
        <f>'DESIGN FRONT SHEET'!E3</f>
        <v>UN AVAILABLE</v>
      </c>
      <c r="R44" s="283"/>
      <c r="S44" s="283"/>
      <c r="T44" s="36" t="s">
        <v>50</v>
      </c>
      <c r="U44" s="287" t="str">
        <f>'DESIGN FRONT SHEET'!G3</f>
        <v>FRAN</v>
      </c>
      <c r="V44" s="287"/>
    </row>
    <row r="45" spans="1:22" s="1" customFormat="1" ht="13.75" customHeight="1" x14ac:dyDescent="0.25">
      <c r="A45" s="371" t="s">
        <v>51</v>
      </c>
      <c r="B45" s="371"/>
      <c r="C45" s="283" t="str">
        <f>'DESIGN FRONT SHEET'!B4</f>
        <v>ASHLAM</v>
      </c>
      <c r="D45" s="284"/>
      <c r="E45" s="36" t="s">
        <v>52</v>
      </c>
      <c r="F45" s="370" t="str">
        <f>'DESIGN FRONT SHEET'!E4</f>
        <v>VIETNAM</v>
      </c>
      <c r="G45" s="283"/>
      <c r="H45" s="283"/>
      <c r="I45" s="36" t="s">
        <v>53</v>
      </c>
      <c r="J45" s="287"/>
      <c r="K45" s="287"/>
      <c r="L45" s="371" t="s">
        <v>51</v>
      </c>
      <c r="M45" s="371"/>
      <c r="N45" s="283" t="str">
        <f>'DESIGN FRONT SHEET'!B4</f>
        <v>ASHLAM</v>
      </c>
      <c r="O45" s="284"/>
      <c r="P45" s="36" t="s">
        <v>52</v>
      </c>
      <c r="Q45" s="370" t="str">
        <f>'DESIGN FRONT SHEET'!E4</f>
        <v>VIETNAM</v>
      </c>
      <c r="R45" s="283"/>
      <c r="S45" s="283"/>
      <c r="T45" s="36" t="s">
        <v>53</v>
      </c>
      <c r="U45" s="287"/>
      <c r="V45" s="287"/>
    </row>
    <row r="46" spans="1:22" s="1" customFormat="1" ht="13.75" customHeight="1" x14ac:dyDescent="0.25">
      <c r="A46" s="371" t="s">
        <v>54</v>
      </c>
      <c r="B46" s="371" t="s">
        <v>54</v>
      </c>
      <c r="C46" s="283" t="str">
        <f>'DESIGN FRONT SHEET'!B5</f>
        <v>ZIP THROUG HOODIE</v>
      </c>
      <c r="D46" s="284"/>
      <c r="E46" s="36" t="s">
        <v>194</v>
      </c>
      <c r="F46" s="370" t="str">
        <f>'DESIGN FRONT SHEET'!E5</f>
        <v>AIME LEON DORE</v>
      </c>
      <c r="G46" s="283"/>
      <c r="H46" s="283"/>
      <c r="I46" s="36" t="s">
        <v>130</v>
      </c>
      <c r="J46" s="377"/>
      <c r="K46" s="377"/>
      <c r="L46" s="371" t="s">
        <v>54</v>
      </c>
      <c r="M46" s="371" t="s">
        <v>54</v>
      </c>
      <c r="N46" s="283" t="str">
        <f>'DESIGN FRONT SHEET'!B5</f>
        <v>ZIP THROUG HOODIE</v>
      </c>
      <c r="O46" s="284"/>
      <c r="P46" s="36" t="s">
        <v>194</v>
      </c>
      <c r="Q46" s="370" t="str">
        <f>'DESIGN FRONT SHEET'!E5</f>
        <v>AIME LEON DORE</v>
      </c>
      <c r="R46" s="283"/>
      <c r="S46" s="283"/>
      <c r="T46" s="36" t="s">
        <v>130</v>
      </c>
      <c r="U46" s="377"/>
      <c r="V46" s="377"/>
    </row>
    <row r="47" spans="1:22" ht="13.75" customHeight="1" x14ac:dyDescent="0.35">
      <c r="A47" s="428"/>
      <c r="B47" s="372"/>
      <c r="C47" s="372"/>
      <c r="D47" s="372"/>
      <c r="E47" s="372"/>
      <c r="F47" s="372"/>
      <c r="G47" s="372"/>
      <c r="H47" s="372"/>
      <c r="I47" s="372"/>
      <c r="J47" s="372"/>
      <c r="K47" s="373"/>
      <c r="L47" s="428"/>
      <c r="M47" s="372"/>
      <c r="N47" s="372"/>
      <c r="O47" s="372"/>
      <c r="P47" s="372"/>
      <c r="Q47" s="372"/>
      <c r="R47" s="372"/>
      <c r="S47" s="372"/>
      <c r="T47" s="372"/>
      <c r="U47" s="372"/>
      <c r="V47" s="373"/>
    </row>
    <row r="48" spans="1:22" ht="13.75" customHeight="1" x14ac:dyDescent="0.35">
      <c r="A48" s="419" t="s">
        <v>341</v>
      </c>
      <c r="B48" s="419"/>
      <c r="C48" s="429"/>
      <c r="D48" s="429"/>
      <c r="E48" s="429"/>
      <c r="F48" s="429"/>
      <c r="G48" s="429"/>
      <c r="H48" s="429"/>
      <c r="I48" s="429"/>
      <c r="J48" s="429"/>
      <c r="K48" s="429"/>
      <c r="L48" s="419" t="s">
        <v>341</v>
      </c>
      <c r="M48" s="419"/>
      <c r="N48" s="429"/>
      <c r="O48" s="429"/>
      <c r="P48" s="429"/>
      <c r="Q48" s="429"/>
      <c r="R48" s="429"/>
      <c r="S48" s="429"/>
      <c r="T48" s="429"/>
      <c r="U48" s="429"/>
      <c r="V48" s="429"/>
    </row>
    <row r="49" spans="1:22" ht="13.75" customHeight="1" x14ac:dyDescent="0.35">
      <c r="A49" s="419" t="s">
        <v>342</v>
      </c>
      <c r="B49" s="419"/>
      <c r="C49" s="420"/>
      <c r="D49" s="420"/>
      <c r="E49" s="420"/>
      <c r="F49" s="420"/>
      <c r="G49" s="420"/>
      <c r="H49" s="420"/>
      <c r="I49" s="420"/>
      <c r="J49" s="420"/>
      <c r="K49" s="420"/>
      <c r="L49" s="419" t="s">
        <v>342</v>
      </c>
      <c r="M49" s="419"/>
      <c r="N49" s="420"/>
      <c r="O49" s="420"/>
      <c r="P49" s="420"/>
      <c r="Q49" s="420"/>
      <c r="R49" s="420"/>
      <c r="S49" s="420"/>
      <c r="T49" s="420"/>
      <c r="U49" s="420"/>
      <c r="V49" s="420"/>
    </row>
    <row r="50" spans="1:22" ht="13.75" customHeight="1" x14ac:dyDescent="0.35">
      <c r="A50" s="419" t="s">
        <v>343</v>
      </c>
      <c r="B50" s="419"/>
      <c r="C50" s="420"/>
      <c r="D50" s="420"/>
      <c r="E50" s="420"/>
      <c r="F50" s="420"/>
      <c r="G50" s="420"/>
      <c r="H50" s="420"/>
      <c r="I50" s="420"/>
      <c r="J50" s="420"/>
      <c r="K50" s="420"/>
      <c r="L50" s="419" t="s">
        <v>343</v>
      </c>
      <c r="M50" s="419"/>
      <c r="N50" s="420"/>
      <c r="O50" s="420"/>
      <c r="P50" s="420"/>
      <c r="Q50" s="420"/>
      <c r="R50" s="420"/>
      <c r="S50" s="420"/>
      <c r="T50" s="420"/>
      <c r="U50" s="420"/>
      <c r="V50" s="420"/>
    </row>
    <row r="51" spans="1:22" ht="13.75" customHeight="1" x14ac:dyDescent="0.35">
      <c r="A51" s="419" t="s">
        <v>344</v>
      </c>
      <c r="B51" s="419"/>
      <c r="C51" s="420"/>
      <c r="D51" s="420"/>
      <c r="E51" s="420"/>
      <c r="F51" s="420"/>
      <c r="G51" s="420"/>
      <c r="H51" s="420"/>
      <c r="I51" s="420"/>
      <c r="J51" s="420"/>
      <c r="K51" s="420"/>
      <c r="L51" s="419" t="s">
        <v>344</v>
      </c>
      <c r="M51" s="419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ht="269.5" customHeight="1" x14ac:dyDescent="0.35">
      <c r="A52" s="430"/>
      <c r="B52" s="431"/>
      <c r="C52" s="431"/>
      <c r="D52" s="431"/>
      <c r="E52" s="431"/>
      <c r="F52" s="431"/>
      <c r="G52" s="431"/>
      <c r="H52" s="431"/>
      <c r="I52" s="431"/>
      <c r="J52" s="431"/>
      <c r="K52" s="432"/>
      <c r="L52" s="430"/>
      <c r="M52" s="431"/>
      <c r="N52" s="431"/>
      <c r="O52" s="431"/>
      <c r="P52" s="431"/>
      <c r="Q52" s="431"/>
      <c r="R52" s="431"/>
      <c r="S52" s="431"/>
      <c r="T52" s="431"/>
      <c r="U52" s="431"/>
      <c r="V52" s="432"/>
    </row>
    <row r="53" spans="1:22" x14ac:dyDescent="0.35">
      <c r="A53" s="421"/>
      <c r="B53" s="422"/>
      <c r="C53" s="422"/>
      <c r="D53" s="422"/>
      <c r="E53" s="422"/>
      <c r="F53" s="422"/>
      <c r="G53" s="422"/>
      <c r="H53" s="422"/>
      <c r="I53" s="422"/>
      <c r="J53" s="422"/>
      <c r="K53" s="423"/>
      <c r="L53" s="421"/>
      <c r="M53" s="422"/>
      <c r="N53" s="422"/>
      <c r="O53" s="422"/>
      <c r="P53" s="422"/>
      <c r="Q53" s="422"/>
      <c r="R53" s="422"/>
      <c r="S53" s="422"/>
      <c r="T53" s="422"/>
      <c r="U53" s="422"/>
      <c r="V53" s="423"/>
    </row>
    <row r="54" spans="1:22" x14ac:dyDescent="0.35">
      <c r="A54" s="412"/>
      <c r="B54" s="417"/>
      <c r="C54" s="417"/>
      <c r="D54" s="417"/>
      <c r="E54" s="417"/>
      <c r="F54" s="417"/>
      <c r="G54" s="417"/>
      <c r="H54" s="417"/>
      <c r="I54" s="417"/>
      <c r="J54" s="417"/>
      <c r="K54" s="418"/>
      <c r="L54" s="412"/>
      <c r="M54" s="417"/>
      <c r="N54" s="417"/>
      <c r="O54" s="417"/>
      <c r="P54" s="417"/>
      <c r="Q54" s="417"/>
      <c r="R54" s="417"/>
      <c r="S54" s="417"/>
      <c r="T54" s="417"/>
      <c r="U54" s="417"/>
      <c r="V54" s="418"/>
    </row>
    <row r="55" spans="1:22" x14ac:dyDescent="0.35">
      <c r="A55" s="412"/>
      <c r="B55" s="417"/>
      <c r="C55" s="417"/>
      <c r="D55" s="417"/>
      <c r="E55" s="417"/>
      <c r="F55" s="417"/>
      <c r="G55" s="417"/>
      <c r="H55" s="417"/>
      <c r="I55" s="417"/>
      <c r="J55" s="417"/>
      <c r="K55" s="418"/>
      <c r="L55" s="412"/>
      <c r="M55" s="417"/>
      <c r="N55" s="417"/>
      <c r="O55" s="417"/>
      <c r="P55" s="417"/>
      <c r="Q55" s="417"/>
      <c r="R55" s="417"/>
      <c r="S55" s="417"/>
      <c r="T55" s="417"/>
      <c r="U55" s="417"/>
      <c r="V55" s="418"/>
    </row>
    <row r="56" spans="1:22" x14ac:dyDescent="0.35">
      <c r="A56" s="412"/>
      <c r="B56" s="417"/>
      <c r="C56" s="417"/>
      <c r="D56" s="417"/>
      <c r="E56" s="417"/>
      <c r="F56" s="417"/>
      <c r="G56" s="417"/>
      <c r="H56" s="417"/>
      <c r="I56" s="417"/>
      <c r="J56" s="417"/>
      <c r="K56" s="418"/>
      <c r="L56" s="412"/>
      <c r="M56" s="417"/>
      <c r="N56" s="417"/>
      <c r="O56" s="417"/>
      <c r="P56" s="417"/>
      <c r="Q56" s="417"/>
      <c r="R56" s="417"/>
      <c r="S56" s="417"/>
      <c r="T56" s="417"/>
      <c r="U56" s="417"/>
      <c r="V56" s="418"/>
    </row>
    <row r="57" spans="1:22" x14ac:dyDescent="0.35">
      <c r="A57" s="412"/>
      <c r="B57" s="417"/>
      <c r="C57" s="417"/>
      <c r="D57" s="417"/>
      <c r="E57" s="417"/>
      <c r="F57" s="417"/>
      <c r="G57" s="417"/>
      <c r="H57" s="417"/>
      <c r="I57" s="417"/>
      <c r="J57" s="417"/>
      <c r="K57" s="418"/>
      <c r="L57" s="412"/>
      <c r="M57" s="417"/>
      <c r="N57" s="417"/>
      <c r="O57" s="417"/>
      <c r="P57" s="417"/>
      <c r="Q57" s="417"/>
      <c r="R57" s="417"/>
      <c r="S57" s="417"/>
      <c r="T57" s="417"/>
      <c r="U57" s="417"/>
      <c r="V57" s="418"/>
    </row>
    <row r="58" spans="1:22" x14ac:dyDescent="0.35">
      <c r="A58" s="412"/>
      <c r="B58" s="417"/>
      <c r="C58" s="417"/>
      <c r="D58" s="417"/>
      <c r="E58" s="417"/>
      <c r="F58" s="417"/>
      <c r="G58" s="417"/>
      <c r="H58" s="417"/>
      <c r="I58" s="417"/>
      <c r="J58" s="417"/>
      <c r="K58" s="418"/>
      <c r="L58" s="412"/>
      <c r="M58" s="417"/>
      <c r="N58" s="417"/>
      <c r="O58" s="417"/>
      <c r="P58" s="417"/>
      <c r="Q58" s="417"/>
      <c r="R58" s="417"/>
      <c r="S58" s="417"/>
      <c r="T58" s="417"/>
      <c r="U58" s="417"/>
      <c r="V58" s="418"/>
    </row>
    <row r="59" spans="1:22" x14ac:dyDescent="0.35">
      <c r="A59" s="412"/>
      <c r="B59" s="417"/>
      <c r="C59" s="417"/>
      <c r="D59" s="417"/>
      <c r="E59" s="417"/>
      <c r="F59" s="417"/>
      <c r="G59" s="417"/>
      <c r="H59" s="417"/>
      <c r="I59" s="417"/>
      <c r="J59" s="417"/>
      <c r="K59" s="418"/>
      <c r="L59" s="412"/>
      <c r="M59" s="417"/>
      <c r="N59" s="417"/>
      <c r="O59" s="417"/>
      <c r="P59" s="417"/>
      <c r="Q59" s="417"/>
      <c r="R59" s="417"/>
      <c r="S59" s="417"/>
      <c r="T59" s="417"/>
      <c r="U59" s="417"/>
      <c r="V59" s="418"/>
    </row>
    <row r="60" spans="1:22" x14ac:dyDescent="0.35">
      <c r="A60" s="412"/>
      <c r="B60" s="417"/>
      <c r="C60" s="417"/>
      <c r="D60" s="417"/>
      <c r="E60" s="417"/>
      <c r="F60" s="417"/>
      <c r="G60" s="417"/>
      <c r="H60" s="417"/>
      <c r="I60" s="417"/>
      <c r="J60" s="417"/>
      <c r="K60" s="418"/>
      <c r="L60" s="412"/>
      <c r="M60" s="417"/>
      <c r="N60" s="417"/>
      <c r="O60" s="417"/>
      <c r="P60" s="417"/>
      <c r="Q60" s="417"/>
      <c r="R60" s="417"/>
      <c r="S60" s="417"/>
      <c r="T60" s="417"/>
      <c r="U60" s="417"/>
      <c r="V60" s="418"/>
    </row>
    <row r="61" spans="1:22" x14ac:dyDescent="0.35">
      <c r="A61" s="412"/>
      <c r="B61" s="417"/>
      <c r="C61" s="417"/>
      <c r="D61" s="417"/>
      <c r="E61" s="417"/>
      <c r="F61" s="417"/>
      <c r="G61" s="417"/>
      <c r="H61" s="417"/>
      <c r="I61" s="417"/>
      <c r="J61" s="417"/>
      <c r="K61" s="418"/>
      <c r="L61" s="412"/>
      <c r="M61" s="417"/>
      <c r="N61" s="417"/>
      <c r="O61" s="417"/>
      <c r="P61" s="417"/>
      <c r="Q61" s="417"/>
      <c r="R61" s="417"/>
      <c r="S61" s="417"/>
      <c r="T61" s="417"/>
      <c r="U61" s="417"/>
      <c r="V61" s="418"/>
    </row>
    <row r="62" spans="1:22" x14ac:dyDescent="0.35">
      <c r="A62" s="412"/>
      <c r="B62" s="417"/>
      <c r="C62" s="417"/>
      <c r="D62" s="417"/>
      <c r="E62" s="417"/>
      <c r="F62" s="417"/>
      <c r="G62" s="417"/>
      <c r="H62" s="417"/>
      <c r="I62" s="417"/>
      <c r="J62" s="417"/>
      <c r="K62" s="418"/>
      <c r="L62" s="412"/>
      <c r="M62" s="417"/>
      <c r="N62" s="417"/>
      <c r="O62" s="417"/>
      <c r="P62" s="417"/>
      <c r="Q62" s="417"/>
      <c r="R62" s="417"/>
      <c r="S62" s="417"/>
      <c r="T62" s="417"/>
      <c r="U62" s="417"/>
      <c r="V62" s="418"/>
    </row>
    <row r="63" spans="1:22" x14ac:dyDescent="0.35">
      <c r="A63" s="412"/>
      <c r="B63" s="417"/>
      <c r="C63" s="417"/>
      <c r="D63" s="417"/>
      <c r="E63" s="417"/>
      <c r="F63" s="417"/>
      <c r="G63" s="417"/>
      <c r="H63" s="417"/>
      <c r="I63" s="417"/>
      <c r="J63" s="417"/>
      <c r="K63" s="418"/>
      <c r="L63" s="412"/>
      <c r="M63" s="417"/>
      <c r="N63" s="417"/>
      <c r="O63" s="417"/>
      <c r="P63" s="417"/>
      <c r="Q63" s="417"/>
      <c r="R63" s="417"/>
      <c r="S63" s="417"/>
      <c r="T63" s="417"/>
      <c r="U63" s="417"/>
      <c r="V63" s="418"/>
    </row>
    <row r="64" spans="1:22" x14ac:dyDescent="0.35">
      <c r="A64" s="412"/>
      <c r="B64" s="417"/>
      <c r="C64" s="417"/>
      <c r="D64" s="417"/>
      <c r="E64" s="417"/>
      <c r="F64" s="417"/>
      <c r="G64" s="417"/>
      <c r="H64" s="417"/>
      <c r="I64" s="417"/>
      <c r="J64" s="417"/>
      <c r="K64" s="418"/>
      <c r="L64" s="412"/>
      <c r="M64" s="417"/>
      <c r="N64" s="417"/>
      <c r="O64" s="417"/>
      <c r="P64" s="417"/>
      <c r="Q64" s="417"/>
      <c r="R64" s="417"/>
      <c r="S64" s="417"/>
      <c r="T64" s="417"/>
      <c r="U64" s="417"/>
      <c r="V64" s="418"/>
    </row>
    <row r="65" spans="1:22" x14ac:dyDescent="0.35">
      <c r="A65" s="412"/>
      <c r="B65" s="417"/>
      <c r="C65" s="417"/>
      <c r="D65" s="417"/>
      <c r="E65" s="417"/>
      <c r="F65" s="417"/>
      <c r="G65" s="417"/>
      <c r="H65" s="417"/>
      <c r="I65" s="417"/>
      <c r="J65" s="417"/>
      <c r="K65" s="418"/>
      <c r="L65" s="412"/>
      <c r="M65" s="417"/>
      <c r="N65" s="417"/>
      <c r="O65" s="417"/>
      <c r="P65" s="417"/>
      <c r="Q65" s="417"/>
      <c r="R65" s="417"/>
      <c r="S65" s="417"/>
      <c r="T65" s="417"/>
      <c r="U65" s="417"/>
      <c r="V65" s="418"/>
    </row>
    <row r="66" spans="1:22" x14ac:dyDescent="0.35">
      <c r="A66" s="412"/>
      <c r="B66" s="417"/>
      <c r="C66" s="417"/>
      <c r="D66" s="417"/>
      <c r="E66" s="417"/>
      <c r="F66" s="417"/>
      <c r="G66" s="417"/>
      <c r="H66" s="417"/>
      <c r="I66" s="417"/>
      <c r="J66" s="417"/>
      <c r="K66" s="418"/>
      <c r="L66" s="412"/>
      <c r="M66" s="417"/>
      <c r="N66" s="417"/>
      <c r="O66" s="417"/>
      <c r="P66" s="417"/>
      <c r="Q66" s="417"/>
      <c r="R66" s="417"/>
      <c r="S66" s="417"/>
      <c r="T66" s="417"/>
      <c r="U66" s="417"/>
      <c r="V66" s="418"/>
    </row>
    <row r="67" spans="1:22" x14ac:dyDescent="0.35">
      <c r="A67" s="412"/>
      <c r="B67" s="417"/>
      <c r="C67" s="417"/>
      <c r="D67" s="417"/>
      <c r="E67" s="417"/>
      <c r="F67" s="417"/>
      <c r="G67" s="417"/>
      <c r="H67" s="417"/>
      <c r="I67" s="417"/>
      <c r="J67" s="417"/>
      <c r="K67" s="418"/>
      <c r="L67" s="412"/>
      <c r="M67" s="417"/>
      <c r="N67" s="417"/>
      <c r="O67" s="417"/>
      <c r="P67" s="417"/>
      <c r="Q67" s="417"/>
      <c r="R67" s="417"/>
      <c r="S67" s="417"/>
      <c r="T67" s="417"/>
      <c r="U67" s="417"/>
      <c r="V67" s="418"/>
    </row>
    <row r="68" spans="1:22" x14ac:dyDescent="0.35">
      <c r="A68" s="412"/>
      <c r="B68" s="417"/>
      <c r="C68" s="417"/>
      <c r="D68" s="417"/>
      <c r="E68" s="417"/>
      <c r="F68" s="417"/>
      <c r="G68" s="417"/>
      <c r="H68" s="417"/>
      <c r="I68" s="417"/>
      <c r="J68" s="417"/>
      <c r="K68" s="418"/>
      <c r="L68" s="412"/>
      <c r="M68" s="417"/>
      <c r="N68" s="417"/>
      <c r="O68" s="417"/>
      <c r="P68" s="417"/>
      <c r="Q68" s="417"/>
      <c r="R68" s="417"/>
      <c r="S68" s="417"/>
      <c r="T68" s="417"/>
      <c r="U68" s="417"/>
      <c r="V68" s="418"/>
    </row>
    <row r="69" spans="1:22" x14ac:dyDescent="0.35">
      <c r="A69" s="412"/>
      <c r="B69" s="417"/>
      <c r="C69" s="417"/>
      <c r="D69" s="417"/>
      <c r="E69" s="417"/>
      <c r="F69" s="417"/>
      <c r="G69" s="417"/>
      <c r="H69" s="417"/>
      <c r="I69" s="417"/>
      <c r="J69" s="417"/>
      <c r="K69" s="418"/>
      <c r="L69" s="412"/>
      <c r="M69" s="417"/>
      <c r="N69" s="417"/>
      <c r="O69" s="417"/>
      <c r="P69" s="417"/>
      <c r="Q69" s="417"/>
      <c r="R69" s="417"/>
      <c r="S69" s="417"/>
      <c r="T69" s="417"/>
      <c r="U69" s="417"/>
      <c r="V69" s="418"/>
    </row>
    <row r="70" spans="1:22" x14ac:dyDescent="0.35">
      <c r="A70" s="412"/>
      <c r="B70" s="417"/>
      <c r="C70" s="417"/>
      <c r="D70" s="417"/>
      <c r="E70" s="417"/>
      <c r="F70" s="417"/>
      <c r="G70" s="417"/>
      <c r="H70" s="417"/>
      <c r="I70" s="417"/>
      <c r="J70" s="417"/>
      <c r="K70" s="418"/>
      <c r="L70" s="412"/>
      <c r="M70" s="417"/>
      <c r="N70" s="417"/>
      <c r="O70" s="417"/>
      <c r="P70" s="417"/>
      <c r="Q70" s="417"/>
      <c r="R70" s="417"/>
      <c r="S70" s="417"/>
      <c r="T70" s="417"/>
      <c r="U70" s="417"/>
      <c r="V70" s="418"/>
    </row>
    <row r="71" spans="1:22" x14ac:dyDescent="0.35">
      <c r="A71" s="412"/>
      <c r="B71" s="417"/>
      <c r="C71" s="417"/>
      <c r="D71" s="417"/>
      <c r="E71" s="417"/>
      <c r="F71" s="417"/>
      <c r="G71" s="417"/>
      <c r="H71" s="417"/>
      <c r="I71" s="417"/>
      <c r="J71" s="417"/>
      <c r="K71" s="418"/>
      <c r="L71" s="412"/>
      <c r="M71" s="417"/>
      <c r="N71" s="417"/>
      <c r="O71" s="417"/>
      <c r="P71" s="417"/>
      <c r="Q71" s="417"/>
      <c r="R71" s="417"/>
      <c r="S71" s="417"/>
      <c r="T71" s="417"/>
      <c r="U71" s="417"/>
      <c r="V71" s="418"/>
    </row>
    <row r="72" spans="1:22" x14ac:dyDescent="0.35">
      <c r="A72" s="412"/>
      <c r="B72" s="417"/>
      <c r="C72" s="417"/>
      <c r="D72" s="417"/>
      <c r="E72" s="417"/>
      <c r="F72" s="417"/>
      <c r="G72" s="417"/>
      <c r="H72" s="417"/>
      <c r="I72" s="417"/>
      <c r="J72" s="417"/>
      <c r="K72" s="418"/>
      <c r="L72" s="412"/>
      <c r="M72" s="417"/>
      <c r="N72" s="417"/>
      <c r="O72" s="417"/>
      <c r="P72" s="417"/>
      <c r="Q72" s="417"/>
      <c r="R72" s="417"/>
      <c r="S72" s="417"/>
      <c r="T72" s="417"/>
      <c r="U72" s="417"/>
      <c r="V72" s="418"/>
    </row>
    <row r="73" spans="1:22" x14ac:dyDescent="0.35">
      <c r="A73" s="412"/>
      <c r="B73" s="417"/>
      <c r="C73" s="417"/>
      <c r="D73" s="417"/>
      <c r="E73" s="417"/>
      <c r="F73" s="417"/>
      <c r="G73" s="417"/>
      <c r="H73" s="417"/>
      <c r="I73" s="417"/>
      <c r="J73" s="417"/>
      <c r="K73" s="418"/>
      <c r="L73" s="412"/>
      <c r="M73" s="417"/>
      <c r="N73" s="417"/>
      <c r="O73" s="417"/>
      <c r="P73" s="417"/>
      <c r="Q73" s="417"/>
      <c r="R73" s="417"/>
      <c r="S73" s="417"/>
      <c r="T73" s="417"/>
      <c r="U73" s="417"/>
      <c r="V73" s="418"/>
    </row>
    <row r="74" spans="1:22" x14ac:dyDescent="0.35">
      <c r="A74" s="412"/>
      <c r="B74" s="415"/>
      <c r="C74" s="415"/>
      <c r="D74" s="415"/>
      <c r="E74" s="415"/>
      <c r="F74" s="415"/>
      <c r="G74" s="415"/>
      <c r="H74" s="415"/>
      <c r="I74" s="415"/>
      <c r="J74" s="415"/>
      <c r="K74" s="416"/>
      <c r="L74" s="412"/>
      <c r="M74" s="415"/>
      <c r="N74" s="415"/>
      <c r="O74" s="415"/>
      <c r="P74" s="415"/>
      <c r="Q74" s="415"/>
      <c r="R74" s="415"/>
      <c r="S74" s="415"/>
      <c r="T74" s="415"/>
      <c r="U74" s="415"/>
      <c r="V74" s="416"/>
    </row>
    <row r="75" spans="1:22" x14ac:dyDescent="0.35">
      <c r="A75" s="412"/>
      <c r="B75" s="415"/>
      <c r="C75" s="415"/>
      <c r="D75" s="415"/>
      <c r="E75" s="415"/>
      <c r="F75" s="415"/>
      <c r="G75" s="415"/>
      <c r="H75" s="415"/>
      <c r="I75" s="415"/>
      <c r="J75" s="415"/>
      <c r="K75" s="416"/>
      <c r="L75" s="412"/>
      <c r="M75" s="415"/>
      <c r="N75" s="415"/>
      <c r="O75" s="415"/>
      <c r="P75" s="415"/>
      <c r="Q75" s="415"/>
      <c r="R75" s="415"/>
      <c r="S75" s="415"/>
      <c r="T75" s="415"/>
      <c r="U75" s="415"/>
      <c r="V75" s="416"/>
    </row>
    <row r="76" spans="1:22" x14ac:dyDescent="0.35">
      <c r="A76" s="412"/>
      <c r="B76" s="415"/>
      <c r="C76" s="415"/>
      <c r="D76" s="415"/>
      <c r="E76" s="415"/>
      <c r="F76" s="415"/>
      <c r="G76" s="415"/>
      <c r="H76" s="415"/>
      <c r="I76" s="415"/>
      <c r="J76" s="415"/>
      <c r="K76" s="416"/>
      <c r="L76" s="412"/>
      <c r="M76" s="415"/>
      <c r="N76" s="415"/>
      <c r="O76" s="415"/>
      <c r="P76" s="415"/>
      <c r="Q76" s="415"/>
      <c r="R76" s="415"/>
      <c r="S76" s="415"/>
      <c r="T76" s="415"/>
      <c r="U76" s="415"/>
      <c r="V76" s="416"/>
    </row>
    <row r="77" spans="1:22" x14ac:dyDescent="0.35">
      <c r="A77" s="412"/>
      <c r="B77" s="415"/>
      <c r="C77" s="415"/>
      <c r="D77" s="415"/>
      <c r="E77" s="415"/>
      <c r="F77" s="415"/>
      <c r="G77" s="415"/>
      <c r="H77" s="415"/>
      <c r="I77" s="415"/>
      <c r="J77" s="415"/>
      <c r="K77" s="416"/>
      <c r="L77" s="412"/>
      <c r="M77" s="415"/>
      <c r="N77" s="415"/>
      <c r="O77" s="415"/>
      <c r="P77" s="415"/>
      <c r="Q77" s="415"/>
      <c r="R77" s="415"/>
      <c r="S77" s="415"/>
      <c r="T77" s="415"/>
      <c r="U77" s="415"/>
      <c r="V77" s="416"/>
    </row>
    <row r="78" spans="1:22" x14ac:dyDescent="0.35">
      <c r="A78" s="412"/>
      <c r="B78" s="415"/>
      <c r="C78" s="415"/>
      <c r="D78" s="415"/>
      <c r="E78" s="415"/>
      <c r="F78" s="415"/>
      <c r="G78" s="415"/>
      <c r="H78" s="415"/>
      <c r="I78" s="415"/>
      <c r="J78" s="415"/>
      <c r="K78" s="416"/>
      <c r="L78" s="412"/>
      <c r="M78" s="415"/>
      <c r="N78" s="415"/>
      <c r="O78" s="415"/>
      <c r="P78" s="415"/>
      <c r="Q78" s="415"/>
      <c r="R78" s="415"/>
      <c r="S78" s="415"/>
      <c r="T78" s="415"/>
      <c r="U78" s="415"/>
      <c r="V78" s="416"/>
    </row>
    <row r="79" spans="1:22" x14ac:dyDescent="0.35">
      <c r="A79" s="412"/>
      <c r="B79" s="415"/>
      <c r="C79" s="415"/>
      <c r="D79" s="415"/>
      <c r="E79" s="415"/>
      <c r="F79" s="415"/>
      <c r="G79" s="415"/>
      <c r="H79" s="415"/>
      <c r="I79" s="415"/>
      <c r="J79" s="415"/>
      <c r="K79" s="416"/>
      <c r="L79" s="412"/>
      <c r="M79" s="415"/>
      <c r="N79" s="415"/>
      <c r="O79" s="415"/>
      <c r="P79" s="415"/>
      <c r="Q79" s="415"/>
      <c r="R79" s="415"/>
      <c r="S79" s="415"/>
      <c r="T79" s="415"/>
      <c r="U79" s="415"/>
      <c r="V79" s="416"/>
    </row>
    <row r="80" spans="1:22" x14ac:dyDescent="0.35">
      <c r="A80" s="412"/>
      <c r="B80" s="415"/>
      <c r="C80" s="415"/>
      <c r="D80" s="415"/>
      <c r="E80" s="415"/>
      <c r="F80" s="415"/>
      <c r="G80" s="415"/>
      <c r="H80" s="415"/>
      <c r="I80" s="415"/>
      <c r="J80" s="415"/>
      <c r="K80" s="416"/>
      <c r="L80" s="412"/>
      <c r="M80" s="415"/>
      <c r="N80" s="415"/>
      <c r="O80" s="415"/>
      <c r="P80" s="415"/>
      <c r="Q80" s="415"/>
      <c r="R80" s="415"/>
      <c r="S80" s="415"/>
      <c r="T80" s="415"/>
      <c r="U80" s="415"/>
      <c r="V80" s="416"/>
    </row>
    <row r="81" spans="1:22" x14ac:dyDescent="0.35">
      <c r="A81" s="412"/>
      <c r="B81" s="415"/>
      <c r="C81" s="415"/>
      <c r="D81" s="415"/>
      <c r="E81" s="415"/>
      <c r="F81" s="415"/>
      <c r="G81" s="415"/>
      <c r="H81" s="415"/>
      <c r="I81" s="415"/>
      <c r="J81" s="415"/>
      <c r="K81" s="416"/>
      <c r="L81" s="412"/>
      <c r="M81" s="415"/>
      <c r="N81" s="415"/>
      <c r="O81" s="415"/>
      <c r="P81" s="415"/>
      <c r="Q81" s="415"/>
      <c r="R81" s="415"/>
      <c r="S81" s="415"/>
      <c r="T81" s="415"/>
      <c r="U81" s="415"/>
      <c r="V81" s="416"/>
    </row>
    <row r="82" spans="1:22" x14ac:dyDescent="0.35">
      <c r="A82" s="412"/>
      <c r="B82" s="415"/>
      <c r="C82" s="415"/>
      <c r="D82" s="415"/>
      <c r="E82" s="415"/>
      <c r="F82" s="415"/>
      <c r="G82" s="415"/>
      <c r="H82" s="415"/>
      <c r="I82" s="415"/>
      <c r="J82" s="415"/>
      <c r="K82" s="416"/>
      <c r="L82" s="412"/>
      <c r="M82" s="415"/>
      <c r="N82" s="415"/>
      <c r="O82" s="415"/>
      <c r="P82" s="415"/>
      <c r="Q82" s="415"/>
      <c r="R82" s="415"/>
      <c r="S82" s="415"/>
      <c r="T82" s="415"/>
      <c r="U82" s="415"/>
      <c r="V82" s="416"/>
    </row>
    <row r="83" spans="1:22" x14ac:dyDescent="0.35">
      <c r="A83" s="417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7"/>
      <c r="M83" s="415"/>
      <c r="N83" s="415"/>
      <c r="O83" s="415"/>
      <c r="P83" s="415"/>
      <c r="Q83" s="415"/>
      <c r="R83" s="415"/>
      <c r="S83" s="415"/>
      <c r="T83" s="415"/>
      <c r="U83" s="415"/>
      <c r="V83" s="415"/>
    </row>
    <row r="84" spans="1:22" x14ac:dyDescent="0.35">
      <c r="A84" s="417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7"/>
      <c r="M84" s="415"/>
      <c r="N84" s="415"/>
      <c r="O84" s="415"/>
      <c r="P84" s="415"/>
      <c r="Q84" s="415"/>
      <c r="R84" s="415"/>
      <c r="S84" s="415"/>
      <c r="T84" s="415"/>
      <c r="U84" s="415"/>
      <c r="V84" s="415"/>
    </row>
    <row r="85" spans="1:22" x14ac:dyDescent="0.35">
      <c r="A85" s="417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7"/>
      <c r="M85" s="415"/>
      <c r="N85" s="415"/>
      <c r="O85" s="415"/>
      <c r="P85" s="415"/>
      <c r="Q85" s="415"/>
      <c r="R85" s="415"/>
      <c r="S85" s="415"/>
      <c r="T85" s="415"/>
      <c r="U85" s="415"/>
      <c r="V85" s="415"/>
    </row>
    <row r="86" spans="1:22" x14ac:dyDescent="0.35">
      <c r="A86" s="417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7"/>
      <c r="M86" s="415"/>
      <c r="N86" s="415"/>
      <c r="O86" s="415"/>
      <c r="P86" s="415"/>
      <c r="Q86" s="415"/>
      <c r="R86" s="415"/>
      <c r="S86" s="415"/>
      <c r="T86" s="415"/>
      <c r="U86" s="415"/>
      <c r="V86" s="415"/>
    </row>
    <row r="87" spans="1:22" x14ac:dyDescent="0.35">
      <c r="A87" s="417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7"/>
      <c r="M87" s="415"/>
      <c r="N87" s="415"/>
      <c r="O87" s="415"/>
      <c r="P87" s="415"/>
      <c r="Q87" s="415"/>
      <c r="R87" s="415"/>
      <c r="S87" s="415"/>
      <c r="T87" s="415"/>
      <c r="U87" s="415"/>
      <c r="V87" s="415"/>
    </row>
    <row r="88" spans="1:22" x14ac:dyDescent="0.35">
      <c r="A88" s="417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7"/>
      <c r="M88" s="415"/>
      <c r="N88" s="415"/>
      <c r="O88" s="415"/>
      <c r="P88" s="415"/>
      <c r="Q88" s="415"/>
      <c r="R88" s="415"/>
      <c r="S88" s="415"/>
      <c r="T88" s="415"/>
      <c r="U88" s="415"/>
      <c r="V88" s="415"/>
    </row>
    <row r="89" spans="1:22" x14ac:dyDescent="0.35">
      <c r="A89" s="417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7"/>
      <c r="M89" s="415"/>
      <c r="N89" s="415"/>
      <c r="O89" s="415"/>
      <c r="P89" s="415"/>
      <c r="Q89" s="415"/>
      <c r="R89" s="415"/>
      <c r="S89" s="415"/>
      <c r="T89" s="415"/>
      <c r="U89" s="415"/>
      <c r="V89" s="415"/>
    </row>
    <row r="90" spans="1:22" x14ac:dyDescent="0.35">
      <c r="A90" s="417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7"/>
      <c r="M90" s="415"/>
      <c r="N90" s="415"/>
      <c r="O90" s="415"/>
      <c r="P90" s="415"/>
      <c r="Q90" s="415"/>
      <c r="R90" s="415"/>
      <c r="S90" s="415"/>
      <c r="T90" s="415"/>
      <c r="U90" s="415"/>
      <c r="V90" s="415"/>
    </row>
    <row r="91" spans="1:22" x14ac:dyDescent="0.35">
      <c r="A91" s="417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7"/>
      <c r="M91" s="415"/>
      <c r="N91" s="415"/>
      <c r="O91" s="415"/>
      <c r="P91" s="415"/>
      <c r="Q91" s="415"/>
      <c r="R91" s="415"/>
      <c r="S91" s="415"/>
      <c r="T91" s="415"/>
      <c r="U91" s="415"/>
      <c r="V91" s="415"/>
    </row>
    <row r="92" spans="1:22" x14ac:dyDescent="0.35">
      <c r="A92" s="417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7"/>
      <c r="M92" s="415"/>
      <c r="N92" s="415"/>
      <c r="O92" s="415"/>
      <c r="P92" s="415"/>
      <c r="Q92" s="415"/>
      <c r="R92" s="415"/>
      <c r="S92" s="415"/>
      <c r="T92" s="415"/>
      <c r="U92" s="415"/>
      <c r="V92" s="415"/>
    </row>
    <row r="93" spans="1:22" x14ac:dyDescent="0.35">
      <c r="A93" s="417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7"/>
      <c r="M93" s="415"/>
      <c r="N93" s="415"/>
      <c r="O93" s="415"/>
      <c r="P93" s="415"/>
      <c r="Q93" s="415"/>
      <c r="R93" s="415"/>
      <c r="S93" s="415"/>
      <c r="T93" s="415"/>
      <c r="U93" s="415"/>
      <c r="V93" s="415"/>
    </row>
    <row r="94" spans="1:22" x14ac:dyDescent="0.35">
      <c r="A94" s="417"/>
      <c r="B94" s="413"/>
      <c r="C94" s="413"/>
      <c r="D94" s="413"/>
      <c r="E94" s="413"/>
      <c r="F94" s="413"/>
      <c r="G94" s="413"/>
      <c r="H94" s="413"/>
      <c r="I94" s="413"/>
      <c r="J94" s="413"/>
      <c r="K94" s="413"/>
      <c r="L94" s="417"/>
      <c r="M94" s="413"/>
      <c r="N94" s="413"/>
      <c r="O94" s="413"/>
      <c r="P94" s="413"/>
      <c r="Q94" s="413"/>
      <c r="R94" s="413"/>
      <c r="S94" s="413"/>
      <c r="T94" s="413"/>
      <c r="U94" s="413"/>
      <c r="V94" s="413"/>
    </row>
    <row r="95" spans="1:22" x14ac:dyDescent="0.35">
      <c r="A95" s="417"/>
      <c r="B95" s="413"/>
      <c r="C95" s="413"/>
      <c r="D95" s="413"/>
      <c r="E95" s="413"/>
      <c r="F95" s="413"/>
      <c r="G95" s="413"/>
      <c r="H95" s="413"/>
      <c r="I95" s="413"/>
      <c r="J95" s="413"/>
      <c r="K95" s="413"/>
      <c r="L95" s="417"/>
      <c r="M95" s="413"/>
      <c r="N95" s="413"/>
      <c r="O95" s="413"/>
      <c r="P95" s="413"/>
      <c r="Q95" s="413"/>
      <c r="R95" s="413"/>
      <c r="S95" s="413"/>
      <c r="T95" s="413"/>
      <c r="U95" s="413"/>
      <c r="V95" s="413"/>
    </row>
    <row r="96" spans="1:22" x14ac:dyDescent="0.35">
      <c r="A96" s="417"/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7"/>
      <c r="M96" s="413"/>
      <c r="N96" s="413"/>
      <c r="O96" s="413"/>
      <c r="P96" s="413"/>
      <c r="Q96" s="413"/>
      <c r="R96" s="413"/>
      <c r="S96" s="413"/>
      <c r="T96" s="413"/>
      <c r="U96" s="413"/>
      <c r="V96" s="413"/>
    </row>
    <row r="97" spans="1:22" x14ac:dyDescent="0.35">
      <c r="A97" s="417"/>
      <c r="B97" s="413"/>
      <c r="C97" s="413"/>
      <c r="D97" s="413"/>
      <c r="E97" s="413"/>
      <c r="F97" s="413"/>
      <c r="G97" s="413"/>
      <c r="H97" s="413"/>
      <c r="I97" s="413"/>
      <c r="J97" s="413"/>
      <c r="K97" s="413"/>
      <c r="L97" s="417"/>
      <c r="M97" s="413"/>
      <c r="N97" s="413"/>
      <c r="O97" s="413"/>
      <c r="P97" s="413"/>
      <c r="Q97" s="413"/>
      <c r="R97" s="413"/>
      <c r="S97" s="413"/>
      <c r="T97" s="413"/>
      <c r="U97" s="413"/>
      <c r="V97" s="413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17"/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  <c r="L110" s="417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</row>
    <row r="111" spans="1:22" x14ac:dyDescent="0.35">
      <c r="A111" s="417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417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9" t="s">
        <v>192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34" s="1" customFormat="1" ht="13.75" customHeight="1" x14ac:dyDescent="0.25">
      <c r="A2" s="460"/>
      <c r="B2" s="460"/>
      <c r="C2" s="479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34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0" t="str">
        <f>'DESIGN FRONT SHEET'!E3</f>
        <v>UN AVAILABLE</v>
      </c>
      <c r="H3" s="491"/>
      <c r="I3" s="491"/>
      <c r="J3" s="491"/>
      <c r="K3" s="492"/>
      <c r="L3" s="192" t="s">
        <v>50</v>
      </c>
      <c r="M3" s="193"/>
      <c r="N3" s="478" t="str">
        <f>'DESIGN FRONT SHEET'!G3</f>
        <v>FRAN</v>
      </c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</row>
    <row r="4" spans="1:34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0" t="str">
        <f>'DESIGN FRONT SHEET'!E4</f>
        <v>VIETNAM</v>
      </c>
      <c r="H4" s="491"/>
      <c r="I4" s="491"/>
      <c r="J4" s="491"/>
      <c r="K4" s="492"/>
      <c r="L4" s="192" t="s">
        <v>53</v>
      </c>
      <c r="M4" s="193"/>
      <c r="N4" s="478"/>
      <c r="O4" s="478"/>
      <c r="P4" s="478"/>
      <c r="Q4" s="478"/>
      <c r="R4" s="478"/>
      <c r="S4" s="478"/>
      <c r="T4" s="478"/>
      <c r="U4" s="478"/>
      <c r="V4" s="478"/>
      <c r="W4" s="478"/>
      <c r="X4" s="478"/>
      <c r="Y4" s="478"/>
      <c r="Z4" s="478"/>
      <c r="AA4" s="478"/>
    </row>
    <row r="5" spans="1:34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36" t="s">
        <v>55</v>
      </c>
      <c r="G5" s="490" t="str">
        <f>'DESIGN FRONT SHEET'!E5</f>
        <v>AIME LEON DORE</v>
      </c>
      <c r="H5" s="491"/>
      <c r="I5" s="491"/>
      <c r="J5" s="491"/>
      <c r="K5" s="492"/>
      <c r="L5" s="192" t="s">
        <v>56</v>
      </c>
      <c r="M5" s="1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</row>
    <row r="6" spans="1:34" ht="13.75" customHeight="1" x14ac:dyDescent="0.35">
      <c r="A6" s="494" t="s">
        <v>198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</row>
    <row r="7" spans="1:34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/>
      <c r="I7" s="164" t="s">
        <v>175</v>
      </c>
      <c r="J7" s="75" t="s">
        <v>157</v>
      </c>
      <c r="K7" s="75"/>
      <c r="L7" s="164" t="s">
        <v>175</v>
      </c>
      <c r="M7" s="75" t="s">
        <v>158</v>
      </c>
      <c r="N7" s="75"/>
      <c r="O7" s="164" t="s">
        <v>175</v>
      </c>
      <c r="P7" s="75" t="s">
        <v>159</v>
      </c>
      <c r="Q7" s="76"/>
      <c r="R7" s="166" t="s">
        <v>175</v>
      </c>
      <c r="S7" s="169" t="s">
        <v>160</v>
      </c>
      <c r="T7" s="165"/>
      <c r="U7" s="166" t="s">
        <v>175</v>
      </c>
      <c r="V7" s="169" t="s">
        <v>195</v>
      </c>
      <c r="W7" s="165"/>
      <c r="X7" s="166" t="s">
        <v>175</v>
      </c>
      <c r="Y7" s="169" t="s">
        <v>196</v>
      </c>
      <c r="Z7" s="165"/>
      <c r="AA7" s="166" t="s">
        <v>175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1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5</v>
      </c>
      <c r="Z8" s="96"/>
      <c r="AA8" s="212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87">
        <f>'GRADED SPEC (ALPHA)'!F9</f>
        <v>1</v>
      </c>
      <c r="G9" s="167">
        <f>'GRADED SPEC (ALPHA)'!G9</f>
        <v>-3</v>
      </c>
      <c r="H9" s="111"/>
      <c r="I9" s="212">
        <f t="shared" ref="I9:I38" si="0">H9+(-G9)</f>
        <v>3</v>
      </c>
      <c r="J9" s="168">
        <f>'GRADED SPEC (ALPHA)'!H9</f>
        <v>-1.5</v>
      </c>
      <c r="K9" s="98"/>
      <c r="L9" s="212">
        <f t="shared" ref="L9:L38" si="1">K9+(-J9)</f>
        <v>1.5</v>
      </c>
      <c r="M9" s="233">
        <f>'GRADED SPEC (ALPHA)'!I9</f>
        <v>0</v>
      </c>
      <c r="N9" s="89"/>
      <c r="O9" s="212">
        <f t="shared" ref="O9:O38" si="2">N9+(-M9)</f>
        <v>0</v>
      </c>
      <c r="P9" s="168">
        <f>'GRADED SPEC (ALPHA)'!J9</f>
        <v>1.5</v>
      </c>
      <c r="Q9" s="97"/>
      <c r="R9" s="234">
        <f t="shared" ref="R9:R38" si="3">Q9+(-P9)</f>
        <v>-1.5</v>
      </c>
      <c r="S9" s="170">
        <f>'GRADED SPEC (ALPHA)'!K9</f>
        <v>3</v>
      </c>
      <c r="T9" s="96"/>
      <c r="U9" s="212">
        <f t="shared" ref="U9:U38" si="4">T9+(-S9)</f>
        <v>-3</v>
      </c>
      <c r="V9" s="170">
        <f>'GRADED SPEC (ALPHA)'!L9</f>
        <v>4.5</v>
      </c>
      <c r="W9" s="96"/>
      <c r="X9" s="212">
        <f t="shared" ref="X9:X38" si="5">W9+(-V9)</f>
        <v>-4.5</v>
      </c>
      <c r="Y9" s="170">
        <f>'GRADED SPEC (ALPHA)'!M9</f>
        <v>5</v>
      </c>
      <c r="Z9" s="96"/>
      <c r="AA9" s="212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5</v>
      </c>
      <c r="Z10" s="96"/>
      <c r="AA10" s="212">
        <f t="shared" si="6"/>
        <v>-5</v>
      </c>
    </row>
    <row r="11" spans="1:34" ht="15.7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7"/>
      <c r="R16" s="234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87">
        <f>'GRADED SPEC (ALPHA)'!F17</f>
        <v>1</v>
      </c>
      <c r="G17" s="167">
        <f>'GRADED SPEC (ALPHA)'!G17</f>
        <v>-4</v>
      </c>
      <c r="H17" s="111"/>
      <c r="I17" s="212">
        <f t="shared" si="0"/>
        <v>4</v>
      </c>
      <c r="J17" s="168">
        <f>'GRADED SPEC (ALPHA)'!H17</f>
        <v>-2</v>
      </c>
      <c r="K17" s="98"/>
      <c r="L17" s="212">
        <f t="shared" si="1"/>
        <v>2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2</v>
      </c>
      <c r="Q17" s="97"/>
      <c r="R17" s="234">
        <f t="shared" si="3"/>
        <v>-2</v>
      </c>
      <c r="S17" s="170">
        <f>'GRADED SPEC (ALPHA)'!K17</f>
        <v>4</v>
      </c>
      <c r="T17" s="96"/>
      <c r="U17" s="212">
        <f t="shared" si="4"/>
        <v>-4</v>
      </c>
      <c r="V17" s="170">
        <f>'GRADED SPEC (ALPHA)'!L17</f>
        <v>6</v>
      </c>
      <c r="W17" s="96"/>
      <c r="X17" s="212">
        <f t="shared" si="5"/>
        <v>-6</v>
      </c>
      <c r="Y17" s="170">
        <f>'GRADED SPEC (ALPHA)'!M17</f>
        <v>8</v>
      </c>
      <c r="Z17" s="96"/>
      <c r="AA17" s="212">
        <f t="shared" si="6"/>
        <v>-8</v>
      </c>
    </row>
    <row r="18" spans="1:27" ht="15.75" customHeight="1" x14ac:dyDescent="0.35">
      <c r="A18" s="161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7"/>
      <c r="R18" s="234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87">
        <f>'GRADED SPEC (ALPHA)'!F19</f>
        <v>0.3</v>
      </c>
      <c r="G19" s="167">
        <f>'GRADED SPEC (ALPHA)'!G19</f>
        <v>-1.2</v>
      </c>
      <c r="H19" s="111"/>
      <c r="I19" s="212">
        <f t="shared" si="0"/>
        <v>1.2</v>
      </c>
      <c r="J19" s="168">
        <f>'GRADED SPEC (ALPHA)'!H19</f>
        <v>-0.6</v>
      </c>
      <c r="K19" s="98"/>
      <c r="L19" s="212">
        <f t="shared" si="1"/>
        <v>0.6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0.6</v>
      </c>
      <c r="Q19" s="97"/>
      <c r="R19" s="234">
        <f t="shared" si="3"/>
        <v>-0.6</v>
      </c>
      <c r="S19" s="170">
        <f>'GRADED SPEC (ALPHA)'!K19</f>
        <v>1.2</v>
      </c>
      <c r="T19" s="96"/>
      <c r="U19" s="212">
        <f t="shared" si="4"/>
        <v>-1.2</v>
      </c>
      <c r="V19" s="170">
        <f>'GRADED SPEC (ALPHA)'!L19</f>
        <v>1.8</v>
      </c>
      <c r="W19" s="96"/>
      <c r="X19" s="212">
        <f t="shared" si="5"/>
        <v>-1.8</v>
      </c>
      <c r="Y19" s="170">
        <f>'GRADED SPEC (ALPHA)'!M19</f>
        <v>2.4</v>
      </c>
      <c r="Z19" s="96"/>
      <c r="AA19" s="212">
        <f t="shared" si="6"/>
        <v>-2.4</v>
      </c>
    </row>
    <row r="20" spans="1:27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87">
        <f>'GRADED SPEC (ALPHA)'!F20</f>
        <v>0.3</v>
      </c>
      <c r="G20" s="167">
        <f>'GRADED SPEC (ALPHA)'!G20</f>
        <v>-1</v>
      </c>
      <c r="H20" s="111"/>
      <c r="I20" s="212">
        <f t="shared" si="0"/>
        <v>1</v>
      </c>
      <c r="J20" s="168">
        <f>'GRADED SPEC (ALPHA)'!H20</f>
        <v>-0.5</v>
      </c>
      <c r="K20" s="98"/>
      <c r="L20" s="212">
        <f t="shared" si="1"/>
        <v>0.5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0.5</v>
      </c>
      <c r="Q20" s="97"/>
      <c r="R20" s="234">
        <f t="shared" si="3"/>
        <v>-0.5</v>
      </c>
      <c r="S20" s="170">
        <f>'GRADED SPEC (ALPHA)'!K20</f>
        <v>1</v>
      </c>
      <c r="T20" s="96"/>
      <c r="U20" s="212">
        <f t="shared" si="4"/>
        <v>-1</v>
      </c>
      <c r="V20" s="170">
        <f>'GRADED SPEC (ALPHA)'!L20</f>
        <v>1.5</v>
      </c>
      <c r="W20" s="96"/>
      <c r="X20" s="212">
        <f t="shared" si="5"/>
        <v>-1.5</v>
      </c>
      <c r="Y20" s="170">
        <f>'GRADED SPEC (ALPHA)'!M20</f>
        <v>2</v>
      </c>
      <c r="Z20" s="96"/>
      <c r="AA20" s="212">
        <f t="shared" si="6"/>
        <v>-2</v>
      </c>
    </row>
    <row r="21" spans="1:27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87">
        <f>'GRADED SPEC (ALPHA)'!F21</f>
        <v>0.3</v>
      </c>
      <c r="G21" s="167">
        <f>'GRADED SPEC (ALPHA)'!G21</f>
        <v>0</v>
      </c>
      <c r="H21" s="111"/>
      <c r="I21" s="212">
        <f t="shared" si="0"/>
        <v>0</v>
      </c>
      <c r="J21" s="168">
        <f>'GRADED SPEC (ALPHA)'!H21</f>
        <v>0</v>
      </c>
      <c r="K21" s="98"/>
      <c r="L21" s="212">
        <f t="shared" si="1"/>
        <v>0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</v>
      </c>
      <c r="Q21" s="97"/>
      <c r="R21" s="234">
        <f t="shared" si="3"/>
        <v>0</v>
      </c>
      <c r="S21" s="170">
        <f>'GRADED SPEC (ALPHA)'!K21</f>
        <v>0</v>
      </c>
      <c r="T21" s="96"/>
      <c r="U21" s="212">
        <f t="shared" si="4"/>
        <v>0</v>
      </c>
      <c r="V21" s="170">
        <f>'GRADED SPEC (ALPHA)'!L21</f>
        <v>0</v>
      </c>
      <c r="W21" s="96"/>
      <c r="X21" s="212">
        <f t="shared" si="5"/>
        <v>0</v>
      </c>
      <c r="Y21" s="170">
        <f>'GRADED SPEC (ALPHA)'!M21</f>
        <v>0</v>
      </c>
      <c r="Z21" s="96"/>
      <c r="AA21" s="212">
        <f t="shared" si="6"/>
        <v>0</v>
      </c>
    </row>
    <row r="22" spans="1:27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87">
        <f>'GRADED SPEC (ALPHA)'!F22</f>
        <v>0.3</v>
      </c>
      <c r="G22" s="167">
        <f>'GRADED SPEC (ALPHA)'!G22</f>
        <v>-2</v>
      </c>
      <c r="H22" s="111"/>
      <c r="I22" s="212">
        <f t="shared" si="0"/>
        <v>2</v>
      </c>
      <c r="J22" s="168">
        <f>'GRADED SPEC (ALPHA)'!H22</f>
        <v>-1</v>
      </c>
      <c r="K22" s="98"/>
      <c r="L22" s="212">
        <f t="shared" si="1"/>
        <v>1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1</v>
      </c>
      <c r="Q22" s="97"/>
      <c r="R22" s="234">
        <f t="shared" si="3"/>
        <v>-1</v>
      </c>
      <c r="S22" s="170">
        <f>'GRADED SPEC (ALPHA)'!K22</f>
        <v>2</v>
      </c>
      <c r="T22" s="96"/>
      <c r="U22" s="212">
        <f t="shared" si="4"/>
        <v>-2</v>
      </c>
      <c r="V22" s="170">
        <f>'GRADED SPEC (ALPHA)'!L22</f>
        <v>3</v>
      </c>
      <c r="W22" s="96"/>
      <c r="X22" s="212">
        <f t="shared" si="5"/>
        <v>-3</v>
      </c>
      <c r="Y22" s="170">
        <f>'GRADED SPEC (ALPHA)'!M22</f>
        <v>4.5</v>
      </c>
      <c r="Z22" s="96"/>
      <c r="AA22" s="212">
        <f t="shared" si="6"/>
        <v>-4.5</v>
      </c>
    </row>
    <row r="23" spans="1:27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87">
        <f>'GRADED SPEC (ALPHA)'!F23</f>
        <v>1</v>
      </c>
      <c r="G23" s="167">
        <f>'GRADED SPEC (ALPHA)'!G23</f>
        <v>-2</v>
      </c>
      <c r="H23" s="111"/>
      <c r="I23" s="212">
        <f t="shared" si="0"/>
        <v>2</v>
      </c>
      <c r="J23" s="168">
        <f>'GRADED SPEC (ALPHA)'!H23</f>
        <v>-1</v>
      </c>
      <c r="K23" s="98"/>
      <c r="L23" s="212">
        <f t="shared" si="1"/>
        <v>1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1</v>
      </c>
      <c r="Q23" s="97"/>
      <c r="R23" s="234">
        <f t="shared" si="3"/>
        <v>-1</v>
      </c>
      <c r="S23" s="170">
        <f>'GRADED SPEC (ALPHA)'!K23</f>
        <v>2</v>
      </c>
      <c r="T23" s="96"/>
      <c r="U23" s="212">
        <f t="shared" si="4"/>
        <v>-2</v>
      </c>
      <c r="V23" s="170">
        <f>'GRADED SPEC (ALPHA)'!L23</f>
        <v>3</v>
      </c>
      <c r="W23" s="96"/>
      <c r="X23" s="212">
        <f t="shared" si="5"/>
        <v>-3</v>
      </c>
      <c r="Y23" s="170">
        <f>'GRADED SPEC (ALPHA)'!M23</f>
        <v>4</v>
      </c>
      <c r="Z23" s="96"/>
      <c r="AA23" s="212">
        <f t="shared" si="6"/>
        <v>-4</v>
      </c>
    </row>
    <row r="24" spans="1:27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f>'GRADED SPEC (ALPHA)'!F24</f>
        <v>1</v>
      </c>
      <c r="G24" s="167">
        <f>'GRADED SPEC (ALPHA)'!G24</f>
        <v>0</v>
      </c>
      <c r="H24" s="111"/>
      <c r="I24" s="212">
        <f t="shared" si="0"/>
        <v>0</v>
      </c>
      <c r="J24" s="168">
        <f>'GRADED SPEC (ALPHA)'!H24</f>
        <v>0</v>
      </c>
      <c r="K24" s="98"/>
      <c r="L24" s="212">
        <f t="shared" si="1"/>
        <v>0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0</v>
      </c>
      <c r="Q24" s="97"/>
      <c r="R24" s="234">
        <f t="shared" si="3"/>
        <v>0</v>
      </c>
      <c r="S24" s="170">
        <f>'GRADED SPEC (ALPHA)'!K24</f>
        <v>0</v>
      </c>
      <c r="T24" s="96"/>
      <c r="U24" s="212">
        <f t="shared" si="4"/>
        <v>0</v>
      </c>
      <c r="V24" s="170">
        <f>'GRADED SPEC (ALPHA)'!L24</f>
        <v>0</v>
      </c>
      <c r="W24" s="96"/>
      <c r="X24" s="212">
        <f t="shared" si="5"/>
        <v>0</v>
      </c>
      <c r="Y24" s="170">
        <f>'GRADED SPEC (ALPHA)'!M24</f>
        <v>0</v>
      </c>
      <c r="Z24" s="96"/>
      <c r="AA24" s="212">
        <f t="shared" si="6"/>
        <v>0</v>
      </c>
    </row>
    <row r="25" spans="1:27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f>'GRADED SPEC (ALPHA)'!F25</f>
        <v>0.5</v>
      </c>
      <c r="G25" s="167">
        <f>'GRADED SPEC (ALPHA)'!G25</f>
        <v>-2</v>
      </c>
      <c r="H25" s="111"/>
      <c r="I25" s="212">
        <f t="shared" si="0"/>
        <v>2</v>
      </c>
      <c r="J25" s="168">
        <f>'GRADED SPEC (ALPHA)'!H25</f>
        <v>-1</v>
      </c>
      <c r="K25" s="98"/>
      <c r="L25" s="212">
        <f t="shared" si="1"/>
        <v>1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</v>
      </c>
      <c r="Q25" s="97"/>
      <c r="R25" s="234">
        <f t="shared" si="3"/>
        <v>-1</v>
      </c>
      <c r="S25" s="170">
        <f>'GRADED SPEC (ALPHA)'!K25</f>
        <v>2</v>
      </c>
      <c r="T25" s="96"/>
      <c r="U25" s="212">
        <f t="shared" si="4"/>
        <v>-2</v>
      </c>
      <c r="V25" s="170">
        <f>'GRADED SPEC (ALPHA)'!L25</f>
        <v>3</v>
      </c>
      <c r="W25" s="96"/>
      <c r="X25" s="212">
        <f t="shared" si="5"/>
        <v>-3</v>
      </c>
      <c r="Y25" s="170">
        <f>'GRADED SPEC (ALPHA)'!M25</f>
        <v>4.5</v>
      </c>
      <c r="Z25" s="96"/>
      <c r="AA25" s="212">
        <f t="shared" si="6"/>
        <v>-4.5</v>
      </c>
    </row>
    <row r="26" spans="1:27" ht="15.75" customHeight="1" x14ac:dyDescent="0.35">
      <c r="A26" s="161">
        <f>'PROTO SPEC'!A26</f>
        <v>0</v>
      </c>
      <c r="B26" s="367" t="str">
        <f>'PROTO SPEC'!B26</f>
        <v>19. 1/2 Elbow width - 21cm down from underarm</v>
      </c>
      <c r="C26" s="368"/>
      <c r="D26" s="368"/>
      <c r="E26" s="368"/>
      <c r="F26" s="87">
        <f>'GRADED SPEC (ALPHA)'!F26</f>
        <v>0.5</v>
      </c>
      <c r="G26" s="167">
        <f>'GRADED SPEC (ALPHA)'!G26</f>
        <v>-1.6</v>
      </c>
      <c r="H26" s="111"/>
      <c r="I26" s="212">
        <f t="shared" si="0"/>
        <v>1.6</v>
      </c>
      <c r="J26" s="168">
        <f>'GRADED SPEC (ALPHA)'!H26</f>
        <v>-0.8</v>
      </c>
      <c r="K26" s="98"/>
      <c r="L26" s="212">
        <f t="shared" si="1"/>
        <v>0.8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0.8</v>
      </c>
      <c r="Q26" s="97"/>
      <c r="R26" s="234">
        <f t="shared" si="3"/>
        <v>-0.8</v>
      </c>
      <c r="S26" s="170">
        <f>'GRADED SPEC (ALPHA)'!K26</f>
        <v>1.6</v>
      </c>
      <c r="T26" s="96"/>
      <c r="U26" s="212">
        <f t="shared" si="4"/>
        <v>-1.6</v>
      </c>
      <c r="V26" s="170">
        <f>'GRADED SPEC (ALPHA)'!L26</f>
        <v>2.5</v>
      </c>
      <c r="W26" s="96"/>
      <c r="X26" s="212">
        <f t="shared" si="5"/>
        <v>-2.5</v>
      </c>
      <c r="Y26" s="170">
        <f>'GRADED SPEC (ALPHA)'!M26</f>
        <v>3.4</v>
      </c>
      <c r="Z26" s="96"/>
      <c r="AA26" s="212">
        <f t="shared" si="6"/>
        <v>-3.4</v>
      </c>
    </row>
    <row r="27" spans="1:27" ht="15.75" customHeight="1" x14ac:dyDescent="0.35">
      <c r="A27" s="161"/>
      <c r="B27" s="367" t="str">
        <f>'PROTO SPEC'!B27</f>
        <v>20. 1/2 Cuff width</v>
      </c>
      <c r="C27" s="368"/>
      <c r="D27" s="368"/>
      <c r="E27" s="368"/>
      <c r="F27" s="87">
        <f>'GRADED SPEC (ALPHA)'!F27</f>
        <v>0.5</v>
      </c>
      <c r="G27" s="167">
        <f>'GRADED SPEC (ALPHA)'!G27</f>
        <v>-1.6</v>
      </c>
      <c r="H27" s="111"/>
      <c r="I27" s="212">
        <f t="shared" si="0"/>
        <v>1.6</v>
      </c>
      <c r="J27" s="168">
        <f>'GRADED SPEC (ALPHA)'!H27</f>
        <v>-0.8</v>
      </c>
      <c r="K27" s="98"/>
      <c r="L27" s="212">
        <f t="shared" si="1"/>
        <v>0.8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0.8</v>
      </c>
      <c r="Q27" s="97"/>
      <c r="R27" s="234">
        <f t="shared" si="3"/>
        <v>-0.8</v>
      </c>
      <c r="S27" s="170">
        <f>'GRADED SPEC (ALPHA)'!K27</f>
        <v>1.6</v>
      </c>
      <c r="T27" s="96"/>
      <c r="U27" s="212">
        <f t="shared" si="4"/>
        <v>-1.6</v>
      </c>
      <c r="V27" s="170">
        <f>'GRADED SPEC (ALPHA)'!L27</f>
        <v>2.4</v>
      </c>
      <c r="W27" s="96"/>
      <c r="X27" s="212">
        <f t="shared" si="5"/>
        <v>-2.4</v>
      </c>
      <c r="Y27" s="170">
        <f>'GRADED SPEC (ALPHA)'!M27</f>
        <v>3.2</v>
      </c>
      <c r="Z27" s="96"/>
      <c r="AA27" s="212">
        <f t="shared" si="6"/>
        <v>-3.2</v>
      </c>
    </row>
    <row r="28" spans="1:27" ht="15.75" customHeight="1" x14ac:dyDescent="0.35">
      <c r="A28" s="161"/>
      <c r="B28" s="367" t="str">
        <f>'PROTO SPEC'!B28</f>
        <v>21. Cuff depth</v>
      </c>
      <c r="C28" s="368"/>
      <c r="D28" s="368"/>
      <c r="E28" s="368"/>
      <c r="F28" s="87">
        <f>'GRADED SPEC (ALPHA)'!F28</f>
        <v>0.3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/>
      <c r="B29" s="367" t="str">
        <f>'PROTO SPEC'!B29</f>
        <v>22. Hood height at CF</v>
      </c>
      <c r="C29" s="368"/>
      <c r="D29" s="368"/>
      <c r="E29" s="368"/>
      <c r="F29" s="87">
        <f>'GRADED SPEC (ALPHA)'!F29</f>
        <v>0.3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3</v>
      </c>
      <c r="Z29" s="96"/>
      <c r="AA29" s="212">
        <f t="shared" si="6"/>
        <v>-3</v>
      </c>
    </row>
    <row r="30" spans="1:27" ht="15.75" customHeight="1" x14ac:dyDescent="0.35">
      <c r="A30" s="161"/>
      <c r="B30" s="367" t="str">
        <f>'PROTO SPEC'!B30</f>
        <v>23. Hood circumference</v>
      </c>
      <c r="C30" s="368"/>
      <c r="D30" s="368"/>
      <c r="E30" s="368"/>
      <c r="F30" s="87">
        <f>'GRADED SPEC (ALPHA)'!F30</f>
        <v>0.3</v>
      </c>
      <c r="G30" s="167">
        <f>'GRADED SPEC (ALPHA)'!G30</f>
        <v>-3</v>
      </c>
      <c r="H30" s="111"/>
      <c r="I30" s="212">
        <f t="shared" si="0"/>
        <v>3</v>
      </c>
      <c r="J30" s="168">
        <f>'GRADED SPEC (ALPHA)'!H30</f>
        <v>-1.5</v>
      </c>
      <c r="K30" s="98"/>
      <c r="L30" s="212">
        <f t="shared" si="1"/>
        <v>1.5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1.5</v>
      </c>
      <c r="Q30" s="97"/>
      <c r="R30" s="234">
        <f t="shared" si="3"/>
        <v>-1.5</v>
      </c>
      <c r="S30" s="170">
        <f>'GRADED SPEC (ALPHA)'!K30</f>
        <v>3</v>
      </c>
      <c r="T30" s="96"/>
      <c r="U30" s="212">
        <f t="shared" si="4"/>
        <v>-3</v>
      </c>
      <c r="V30" s="170">
        <f>'GRADED SPEC (ALPHA)'!L30</f>
        <v>4.5</v>
      </c>
      <c r="W30" s="96"/>
      <c r="X30" s="212">
        <f t="shared" si="5"/>
        <v>-4.5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67" t="str">
        <f>'PROTO SPEC'!B31</f>
        <v>24. Hood width at widest point</v>
      </c>
      <c r="C31" s="368"/>
      <c r="D31" s="368"/>
      <c r="E31" s="368"/>
      <c r="F31" s="87">
        <f>'GRADED SPEC (ALPHA)'!F31</f>
        <v>0.3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3</v>
      </c>
      <c r="Z31" s="96"/>
      <c r="AA31" s="212">
        <f t="shared" si="6"/>
        <v>-3</v>
      </c>
    </row>
    <row r="32" spans="1:27" ht="15.75" customHeight="1" x14ac:dyDescent="0.35">
      <c r="A32" s="161"/>
      <c r="B32" s="367" t="str">
        <f>'PROTO SPEC'!B32</f>
        <v>25. Tie length visible</v>
      </c>
      <c r="C32" s="368"/>
      <c r="D32" s="368"/>
      <c r="E32" s="368"/>
      <c r="F32" s="87">
        <f>'GRADED SPEC (ALPHA)'!F32</f>
        <v>1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7"/>
      <c r="R32" s="234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67" t="str">
        <f>'PROTO SPEC'!B33</f>
        <v>26. Zip length</v>
      </c>
      <c r="C33" s="368"/>
      <c r="D33" s="368"/>
      <c r="E33" s="368"/>
      <c r="F33" s="87">
        <f>'GRADED SPEC (ALPHA)'!F33</f>
        <v>0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-1</v>
      </c>
      <c r="K33" s="98"/>
      <c r="L33" s="212">
        <f t="shared" si="1"/>
        <v>1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1</v>
      </c>
      <c r="Q33" s="97"/>
      <c r="R33" s="234">
        <f t="shared" si="3"/>
        <v>-1</v>
      </c>
      <c r="S33" s="170">
        <f>'GRADED SPEC (ALPHA)'!K33</f>
        <v>2</v>
      </c>
      <c r="T33" s="96"/>
      <c r="U33" s="212">
        <f t="shared" si="4"/>
        <v>-2</v>
      </c>
      <c r="V33" s="170">
        <f>'GRADED SPEC (ALPHA)'!L33</f>
        <v>3</v>
      </c>
      <c r="W33" s="96"/>
      <c r="X33" s="212">
        <f t="shared" si="5"/>
        <v>-3</v>
      </c>
      <c r="Y33" s="170">
        <f>'GRADED SPEC (ALPHA)'!M33</f>
        <v>3</v>
      </c>
      <c r="Z33" s="96"/>
      <c r="AA33" s="212">
        <f t="shared" si="6"/>
        <v>-3</v>
      </c>
    </row>
    <row r="34" spans="1:27" ht="15.75" customHeight="1" x14ac:dyDescent="0.35">
      <c r="A34" s="161"/>
      <c r="B34" s="367" t="str">
        <f>'PROTO SPEC'!B34</f>
        <v>27. Pocket position from HSP</v>
      </c>
      <c r="C34" s="368"/>
      <c r="D34" s="368"/>
      <c r="E34" s="368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7"/>
      <c r="R34" s="234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67" t="str">
        <f>'PROTO SPEC'!B35</f>
        <v>28. Pocket position from CF</v>
      </c>
      <c r="C35" s="368"/>
      <c r="D35" s="368"/>
      <c r="E35" s="368"/>
      <c r="F35" s="87">
        <f>'GRADED SPEC (ALPHA)'!F35</f>
        <v>0.3</v>
      </c>
      <c r="G35" s="167">
        <f>'GRADED SPEC (ALPHA)'!G35</f>
        <v>-1</v>
      </c>
      <c r="H35" s="111"/>
      <c r="I35" s="212">
        <f t="shared" si="0"/>
        <v>1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0.5</v>
      </c>
      <c r="Q35" s="97"/>
      <c r="R35" s="234">
        <f t="shared" si="3"/>
        <v>-0.5</v>
      </c>
      <c r="S35" s="170">
        <f>'GRADED SPEC (ALPHA)'!K35</f>
        <v>1</v>
      </c>
      <c r="T35" s="96"/>
      <c r="U35" s="212">
        <f t="shared" si="4"/>
        <v>-1</v>
      </c>
      <c r="V35" s="170">
        <f>'GRADED SPEC (ALPHA)'!L35</f>
        <v>1.5</v>
      </c>
      <c r="W35" s="96"/>
      <c r="X35" s="212">
        <f t="shared" si="5"/>
        <v>-1.5</v>
      </c>
      <c r="Y35" s="170">
        <f>'GRADED SPEC (ALPHA)'!M35</f>
        <v>2</v>
      </c>
      <c r="Z35" s="96"/>
      <c r="AA35" s="212">
        <f t="shared" si="6"/>
        <v>-2</v>
      </c>
    </row>
    <row r="36" spans="1:27" ht="15.75" customHeight="1" x14ac:dyDescent="0.35">
      <c r="A36" s="161"/>
      <c r="B36" s="367" t="str">
        <f>'PROTO SPEC'!B36</f>
        <v>29. Pocket opening</v>
      </c>
      <c r="C36" s="368"/>
      <c r="D36" s="368"/>
      <c r="E36" s="368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7"/>
      <c r="R36" s="234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161"/>
      <c r="B37" s="367" t="str">
        <f>'PROTO SPEC'!B37</f>
        <v>30. Pocket  (top edge)</v>
      </c>
      <c r="C37" s="368"/>
      <c r="D37" s="368"/>
      <c r="E37" s="368"/>
      <c r="F37" s="87">
        <f>'GRADED SPEC (ALPHA)'!F37</f>
        <v>0.3</v>
      </c>
      <c r="G37" s="167">
        <f>'GRADED SPEC (ALPHA)'!G37</f>
        <v>-0.5</v>
      </c>
      <c r="H37" s="111"/>
      <c r="I37" s="212">
        <f t="shared" si="0"/>
        <v>0.5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</v>
      </c>
      <c r="Q37" s="97"/>
      <c r="R37" s="234">
        <f t="shared" si="3"/>
        <v>0</v>
      </c>
      <c r="S37" s="170">
        <f>'GRADED SPEC (ALPHA)'!K37</f>
        <v>0.5</v>
      </c>
      <c r="T37" s="96"/>
      <c r="U37" s="212">
        <f t="shared" si="4"/>
        <v>-0.5</v>
      </c>
      <c r="V37" s="170">
        <f>'GRADED SPEC (ALPHA)'!L37</f>
        <v>0.5</v>
      </c>
      <c r="W37" s="96"/>
      <c r="X37" s="212">
        <f t="shared" si="5"/>
        <v>-0.5</v>
      </c>
      <c r="Y37" s="170">
        <f>'GRADED SPEC (ALPHA)'!M37</f>
        <v>1</v>
      </c>
      <c r="Z37" s="96"/>
      <c r="AA37" s="212">
        <f t="shared" si="6"/>
        <v>-1</v>
      </c>
    </row>
    <row r="38" spans="1:27" ht="15.75" customHeight="1" x14ac:dyDescent="0.35">
      <c r="A38" s="161">
        <f>'PROTO SPEC'!A38</f>
        <v>0</v>
      </c>
      <c r="B38" s="367" t="str">
        <f>'PROTO SPEC'!B38</f>
        <v>31. Pocket depth</v>
      </c>
      <c r="C38" s="368"/>
      <c r="D38" s="368"/>
      <c r="E38" s="368"/>
      <c r="F38" s="87">
        <f>'GRADED SPEC (ALPHA)'!F38</f>
        <v>0.3</v>
      </c>
      <c r="G38" s="167">
        <f>'GRADED SPEC (ALPHA)'!G38</f>
        <v>0</v>
      </c>
      <c r="H38" s="111"/>
      <c r="I38" s="212">
        <f t="shared" si="0"/>
        <v>0</v>
      </c>
      <c r="J38" s="168">
        <f>'GRADED SPEC (ALPHA)'!H38</f>
        <v>0</v>
      </c>
      <c r="K38" s="98"/>
      <c r="L38" s="212">
        <f t="shared" si="1"/>
        <v>0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</v>
      </c>
      <c r="Q38" s="97"/>
      <c r="R38" s="234">
        <f t="shared" si="3"/>
        <v>0</v>
      </c>
      <c r="S38" s="170">
        <f>'GRADED SPEC (ALPHA)'!K38</f>
        <v>0</v>
      </c>
      <c r="T38" s="96"/>
      <c r="U38" s="212">
        <f t="shared" si="4"/>
        <v>0</v>
      </c>
      <c r="V38" s="170">
        <f>'GRADED SPEC (ALPHA)'!L38</f>
        <v>0</v>
      </c>
      <c r="W38" s="96"/>
      <c r="X38" s="212">
        <f t="shared" si="5"/>
        <v>0</v>
      </c>
      <c r="Y38" s="170">
        <f>'GRADED SPEC (ALPHA)'!M38</f>
        <v>0</v>
      </c>
      <c r="Z38" s="96"/>
      <c r="AA38" s="212">
        <f t="shared" si="6"/>
        <v>0</v>
      </c>
    </row>
    <row r="39" spans="1:27" s="220" customFormat="1" ht="15.75" customHeight="1" x14ac:dyDescent="0.35">
      <c r="A39" s="231">
        <f>'PROTO SPEC'!A39</f>
        <v>0</v>
      </c>
      <c r="B39" s="231" t="s">
        <v>108</v>
      </c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43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</row>
    <row r="40" spans="1:27" ht="15.75" customHeight="1" x14ac:dyDescent="0.35">
      <c r="A40" s="213" t="e">
        <f>'PROTO SPEC'!#REF!</f>
        <v>#REF!</v>
      </c>
      <c r="B40" s="433" t="str">
        <f>'PROTO SPEC'!B40</f>
        <v>32. Print position from HSP - Restless ambition</v>
      </c>
      <c r="C40" s="433"/>
      <c r="D40" s="433"/>
      <c r="E40" s="433"/>
      <c r="F40" s="87">
        <f>'GRADED SPEC (ALPHA)'!F40</f>
        <v>0</v>
      </c>
      <c r="G40" s="168">
        <f>'GRADED SPEC (ALPHA)'!G40</f>
        <v>0</v>
      </c>
      <c r="H40" s="102"/>
      <c r="I40" s="234">
        <f t="shared" ref="I40" si="7">H40+(-G40)</f>
        <v>0</v>
      </c>
      <c r="J40" s="168">
        <f>'GRADED SPEC (ALPHA)'!H40</f>
        <v>0</v>
      </c>
      <c r="K40" s="102"/>
      <c r="L40" s="234">
        <f t="shared" ref="L40" si="8">K40+(-J40)</f>
        <v>0</v>
      </c>
      <c r="M40" s="168">
        <f>'GRADED SPEC (ALPHA)'!I40</f>
        <v>0</v>
      </c>
      <c r="N40" s="91"/>
      <c r="O40" s="234">
        <f t="shared" ref="O40" si="9">N40+(-M40)</f>
        <v>0</v>
      </c>
      <c r="P40" s="168">
        <f>'GRADED SPEC (ALPHA)'!J40</f>
        <v>0</v>
      </c>
      <c r="Q40" s="103"/>
      <c r="R40" s="234">
        <f t="shared" ref="R40" si="10">Q40+(-P40)</f>
        <v>0</v>
      </c>
      <c r="S40" s="168">
        <f>'GRADED SPEC (ALPHA)'!K40</f>
        <v>0</v>
      </c>
      <c r="T40" s="102"/>
      <c r="U40" s="234">
        <f t="shared" ref="U40" si="11">T40+(-S40)</f>
        <v>0</v>
      </c>
      <c r="V40" s="168">
        <f>'GRADED SPEC (ALPHA)'!L40</f>
        <v>0</v>
      </c>
      <c r="W40" s="102"/>
      <c r="X40" s="234">
        <f t="shared" ref="X40" si="12">W40+(-V40)</f>
        <v>0</v>
      </c>
      <c r="Y40" s="168">
        <f>'GRADED SPEC (ALPHA)'!M40</f>
        <v>0</v>
      </c>
      <c r="Z40" s="102"/>
      <c r="AA40" s="234">
        <f t="shared" ref="AA40" si="13">Z40+(-Y40)</f>
        <v>0</v>
      </c>
    </row>
    <row r="41" spans="1:27" ht="15.75" customHeight="1" x14ac:dyDescent="0.35">
      <c r="A41" s="161">
        <f>'PROTO SPEC'!A40</f>
        <v>0</v>
      </c>
      <c r="B41" s="433" t="str">
        <f>'PROTO SPEC'!B41</f>
        <v>33. Print position from CF - Restless ambition</v>
      </c>
      <c r="C41" s="433"/>
      <c r="D41" s="433"/>
      <c r="E41" s="433"/>
      <c r="F41" s="87">
        <f>'GRADED SPEC (ALPHA)'!F41</f>
        <v>0</v>
      </c>
      <c r="G41" s="168">
        <f>'GRADED SPEC (ALPHA)'!G41</f>
        <v>0</v>
      </c>
      <c r="H41" s="113"/>
      <c r="I41" s="212">
        <f t="shared" ref="I41:I56" si="14">H41+(-G41)</f>
        <v>0</v>
      </c>
      <c r="J41" s="168">
        <f>'GRADED SPEC (ALPHA)'!H41</f>
        <v>0</v>
      </c>
      <c r="K41" s="100"/>
      <c r="L41" s="212">
        <f t="shared" ref="L41:L56" si="15">K41+(-J41)</f>
        <v>0</v>
      </c>
      <c r="M41" s="168">
        <f>'GRADED SPEC (ALPHA)'!I41</f>
        <v>0</v>
      </c>
      <c r="N41" s="89"/>
      <c r="O41" s="212">
        <f t="shared" ref="O41:O56" si="16">N41+(-M41)</f>
        <v>0</v>
      </c>
      <c r="P41" s="168">
        <f>'GRADED SPEC (ALPHA)'!J41</f>
        <v>0</v>
      </c>
      <c r="Q41" s="101"/>
      <c r="R41" s="234">
        <f t="shared" ref="R41:R56" si="17">Q41+(-P41)</f>
        <v>0</v>
      </c>
      <c r="S41" s="168">
        <f>'GRADED SPEC (ALPHA)'!K41</f>
        <v>0</v>
      </c>
      <c r="T41" s="100"/>
      <c r="U41" s="212">
        <f t="shared" ref="U41:U56" si="18">T41+(-S41)</f>
        <v>0</v>
      </c>
      <c r="V41" s="168">
        <f>'GRADED SPEC (ALPHA)'!L41</f>
        <v>0</v>
      </c>
      <c r="W41" s="100"/>
      <c r="X41" s="212">
        <f t="shared" ref="X41:X56" si="19">W41+(-V41)</f>
        <v>0</v>
      </c>
      <c r="Y41" s="168">
        <f>'GRADED SPEC (ALPHA)'!M41</f>
        <v>0</v>
      </c>
      <c r="Z41" s="100"/>
      <c r="AA41" s="212">
        <f t="shared" ref="AA41:AA56" si="20">Z41+(-Y41)</f>
        <v>0</v>
      </c>
    </row>
    <row r="42" spans="1:27" ht="15.75" customHeight="1" x14ac:dyDescent="0.35">
      <c r="A42" s="161">
        <f>'PROTO SPEC'!A41</f>
        <v>0</v>
      </c>
      <c r="B42" s="433" t="str">
        <f>'PROTO SPEC'!B42</f>
        <v>34. Print position from HSP - McLaren lockup</v>
      </c>
      <c r="C42" s="433"/>
      <c r="D42" s="433"/>
      <c r="E42" s="433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>
        <f>'PROTO SPEC'!A42</f>
        <v>0</v>
      </c>
      <c r="B43" s="433" t="str">
        <f>'PROTO SPEC'!B43</f>
        <v>35. Print position from CF - McLaren lockup</v>
      </c>
      <c r="C43" s="433"/>
      <c r="D43" s="433"/>
      <c r="E43" s="433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 t="e">
        <f>'PROTO SPEC'!#REF!</f>
        <v>#REF!</v>
      </c>
      <c r="B44" s="433" t="str">
        <f>'PROTO SPEC'!B44</f>
        <v>36. Print position from cuff edge - Podium</v>
      </c>
      <c r="C44" s="433"/>
      <c r="D44" s="433"/>
      <c r="E44" s="433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3" t="str">
        <f>'PROTO SPEC'!B45</f>
        <v>37. Print position from shoulder point - Velocity (REISS 1971)</v>
      </c>
      <c r="C45" s="433"/>
      <c r="D45" s="433"/>
      <c r="E45" s="433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3" t="str">
        <f>'PROTO SPEC'!B46</f>
        <v>38. Print position from cuff edge - Speedmark</v>
      </c>
      <c r="C46" s="433"/>
      <c r="D46" s="433"/>
      <c r="E46" s="433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3" t="str">
        <f>'PROTO SPEC'!B47</f>
        <v>39. Print position from CB neck - Motorsport</v>
      </c>
      <c r="C47" s="433"/>
      <c r="D47" s="433"/>
      <c r="E47" s="433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3" t="str">
        <f>'PROTO SPEC'!B48</f>
        <v>40. Print position from CB neck - Multiple print</v>
      </c>
      <c r="C48" s="433"/>
      <c r="D48" s="433"/>
      <c r="E48" s="433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3" t="str">
        <f>'PROTO SPEC'!B49</f>
        <v>41. Print position from CB neck - Speedmark</v>
      </c>
      <c r="C49" s="433"/>
      <c r="D49" s="433"/>
      <c r="E49" s="433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3">
        <f>'PROTO SPEC'!B50</f>
        <v>0</v>
      </c>
      <c r="C50" s="433"/>
      <c r="D50" s="433"/>
      <c r="E50" s="433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3">
        <f>'PROTO SPEC'!B51</f>
        <v>0</v>
      </c>
      <c r="C51" s="433"/>
      <c r="D51" s="433"/>
      <c r="E51" s="433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3">
        <f>'PROTO SPEC'!B52</f>
        <v>0</v>
      </c>
      <c r="C52" s="433"/>
      <c r="D52" s="433"/>
      <c r="E52" s="433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3">
        <f>'PROTO SPEC'!B53</f>
        <v>0</v>
      </c>
      <c r="C53" s="433"/>
      <c r="D53" s="433"/>
      <c r="E53" s="433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3">
        <f>'PROTO SPEC'!B54</f>
        <v>0</v>
      </c>
      <c r="C54" s="433"/>
      <c r="D54" s="433"/>
      <c r="E54" s="433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3">
        <f>'PROTO SPEC'!B55</f>
        <v>0</v>
      </c>
      <c r="C55" s="433"/>
      <c r="D55" s="433"/>
      <c r="E55" s="433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433">
        <f>'PROTO SPEC'!B56</f>
        <v>0</v>
      </c>
      <c r="C56" s="433"/>
      <c r="D56" s="433"/>
      <c r="E56" s="433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B36:E36"/>
    <mergeCell ref="B37:E37"/>
    <mergeCell ref="B30:E30"/>
    <mergeCell ref="B31:E31"/>
    <mergeCell ref="B32:E32"/>
    <mergeCell ref="B33:E33"/>
    <mergeCell ref="B34:E34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A1:B2"/>
    <mergeCell ref="A3:B3"/>
    <mergeCell ref="C3:E3"/>
    <mergeCell ref="A4:B4"/>
    <mergeCell ref="C4:E4"/>
    <mergeCell ref="C1:AA2"/>
    <mergeCell ref="N3:AA3"/>
    <mergeCell ref="N4:AA4"/>
  </mergeCells>
  <printOptions horizontalCentered="1" gridLines="1"/>
  <pageMargins left="0.23622047244094491" right="0.23622047244094491" top="0.74803149606299213" bottom="0" header="0.31496062992125984" footer="0"/>
  <pageSetup paperSize="9" scale="3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00"/>
      <c r="B1" s="301"/>
      <c r="C1" s="296" t="s">
        <v>311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</row>
    <row r="2" spans="1:24" ht="14.5" customHeight="1" x14ac:dyDescent="0.25">
      <c r="A2" s="302"/>
      <c r="B2" s="303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</row>
    <row r="3" spans="1:24" ht="13.75" hidden="1" customHeight="1" x14ac:dyDescent="0.35">
      <c r="A3" s="36" t="s">
        <v>48</v>
      </c>
      <c r="B3" s="283" t="str">
        <f>'DESIGN FRONT SHEET'!B3:C3</f>
        <v>MCLAREN SEASON 3</v>
      </c>
      <c r="C3" s="283"/>
      <c r="D3" s="284"/>
      <c r="E3" s="36" t="s">
        <v>49</v>
      </c>
      <c r="F3" s="283" t="str">
        <f>'DESIGN FRONT SHEET'!E3:E3</f>
        <v>UN AVAILABLE</v>
      </c>
      <c r="G3" s="285"/>
      <c r="H3" s="286"/>
      <c r="I3" s="36" t="s">
        <v>50</v>
      </c>
      <c r="J3" s="495" t="str">
        <f>'DESIGN FRONT SHEET'!G3</f>
        <v>FRAN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7"/>
    </row>
    <row r="4" spans="1:24" ht="13.75" hidden="1" customHeight="1" x14ac:dyDescent="0.35">
      <c r="A4" s="36" t="s">
        <v>51</v>
      </c>
      <c r="B4" s="283" t="str">
        <f>'DESIGN FRONT SHEET'!B4:C4</f>
        <v>ASHLAM</v>
      </c>
      <c r="C4" s="283"/>
      <c r="D4" s="284"/>
      <c r="E4" s="36" t="s">
        <v>52</v>
      </c>
      <c r="F4" s="283" t="str">
        <f>'DESIGN FRONT SHEET'!E4:E4</f>
        <v>VIETNAM</v>
      </c>
      <c r="G4" s="285"/>
      <c r="H4" s="286"/>
      <c r="I4" s="36" t="s">
        <v>53</v>
      </c>
      <c r="J4" s="495" t="str">
        <f>'DESIGN FRONT SHEET'!G4</f>
        <v>LAUREN</v>
      </c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7"/>
    </row>
    <row r="5" spans="1:24" ht="13.75" hidden="1" customHeight="1" x14ac:dyDescent="0.35">
      <c r="A5" s="36" t="s">
        <v>54</v>
      </c>
      <c r="B5" s="283" t="str">
        <f>'DESIGN FRONT SHEET'!B5:C5</f>
        <v>ZIP THROUG HOODIE</v>
      </c>
      <c r="C5" s="283"/>
      <c r="D5" s="284"/>
      <c r="E5" s="36" t="s">
        <v>55</v>
      </c>
      <c r="F5" s="283" t="str">
        <f>'DESIGN FRONT SHEET'!E5:E5</f>
        <v>AIME LEON DORE</v>
      </c>
      <c r="G5" s="285"/>
      <c r="H5" s="286"/>
      <c r="I5" s="36" t="s">
        <v>56</v>
      </c>
      <c r="J5" s="498">
        <v>0</v>
      </c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500"/>
    </row>
    <row r="6" spans="1:24" ht="13.75" customHeight="1" x14ac:dyDescent="0.25">
      <c r="A6" s="434" t="s">
        <v>116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B17" zoomScale="143" zoomScaleNormal="100" zoomScaleSheetLayoutView="294" workbookViewId="0">
      <selection activeCell="I44" sqref="I44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1"/>
      <c r="B1" s="281"/>
      <c r="C1" s="282" t="s">
        <v>301</v>
      </c>
      <c r="D1" s="282"/>
      <c r="E1" s="282"/>
      <c r="F1" s="282"/>
      <c r="G1" s="282"/>
    </row>
    <row r="2" spans="1:12" ht="13.75" customHeight="1" x14ac:dyDescent="0.25">
      <c r="A2" s="281"/>
      <c r="B2" s="281"/>
      <c r="C2" s="282"/>
      <c r="D2" s="282"/>
      <c r="E2" s="282"/>
      <c r="F2" s="282"/>
      <c r="G2" s="282"/>
    </row>
    <row r="3" spans="1:12" ht="13.75" customHeight="1" x14ac:dyDescent="0.25">
      <c r="A3" s="36" t="s">
        <v>48</v>
      </c>
      <c r="B3" s="283" t="s">
        <v>346</v>
      </c>
      <c r="C3" s="284"/>
      <c r="D3" s="36" t="s">
        <v>49</v>
      </c>
      <c r="E3" s="85" t="s">
        <v>349</v>
      </c>
      <c r="F3" s="36" t="s">
        <v>50</v>
      </c>
      <c r="G3" s="86" t="s">
        <v>352</v>
      </c>
    </row>
    <row r="4" spans="1:12" ht="13.75" customHeight="1" x14ac:dyDescent="0.25">
      <c r="A4" s="36" t="s">
        <v>51</v>
      </c>
      <c r="B4" s="283" t="s">
        <v>347</v>
      </c>
      <c r="C4" s="284"/>
      <c r="D4" s="36" t="s">
        <v>52</v>
      </c>
      <c r="E4" s="85" t="s">
        <v>350</v>
      </c>
      <c r="F4" s="36" t="s">
        <v>53</v>
      </c>
      <c r="G4" s="86" t="s">
        <v>353</v>
      </c>
    </row>
    <row r="5" spans="1:12" ht="13.75" customHeight="1" x14ac:dyDescent="0.25">
      <c r="A5" s="36" t="s">
        <v>54</v>
      </c>
      <c r="B5" s="283" t="s">
        <v>348</v>
      </c>
      <c r="C5" s="284"/>
      <c r="D5" s="36" t="s">
        <v>194</v>
      </c>
      <c r="E5" s="85" t="s">
        <v>351</v>
      </c>
      <c r="F5" s="36" t="s">
        <v>56</v>
      </c>
      <c r="G5" s="51" t="s">
        <v>412</v>
      </c>
    </row>
    <row r="6" spans="1:12" ht="13.75" customHeight="1" x14ac:dyDescent="0.25">
      <c r="A6" s="274" t="s">
        <v>57</v>
      </c>
      <c r="B6" s="275"/>
      <c r="C6" s="275"/>
      <c r="D6" s="275"/>
      <c r="E6" s="275"/>
      <c r="F6" s="275"/>
      <c r="G6" s="275"/>
    </row>
    <row r="7" spans="1:12" ht="13.75" customHeight="1" x14ac:dyDescent="0.25">
      <c r="A7" s="276" t="s">
        <v>58</v>
      </c>
      <c r="B7" s="277"/>
      <c r="C7" s="278" t="s">
        <v>354</v>
      </c>
      <c r="D7" s="278"/>
      <c r="E7" s="278"/>
      <c r="F7" s="278"/>
      <c r="G7" s="279"/>
    </row>
    <row r="8" spans="1:12" ht="13.75" customHeight="1" x14ac:dyDescent="0.25">
      <c r="A8" s="276" t="s">
        <v>59</v>
      </c>
      <c r="B8" s="277"/>
      <c r="C8" s="280" t="s">
        <v>355</v>
      </c>
      <c r="D8" s="280"/>
      <c r="E8" s="280"/>
      <c r="F8" s="280"/>
      <c r="G8" s="280"/>
    </row>
    <row r="9" spans="1:12" ht="12.75" customHeight="1" x14ac:dyDescent="0.25">
      <c r="A9" s="272"/>
      <c r="B9" s="272"/>
      <c r="C9" s="272"/>
      <c r="D9" s="272"/>
      <c r="E9" s="272"/>
      <c r="F9" s="272"/>
      <c r="G9" s="272"/>
    </row>
    <row r="10" spans="1:12" ht="12.75" customHeight="1" x14ac:dyDescent="0.25">
      <c r="A10" s="273"/>
      <c r="B10" s="273"/>
      <c r="C10" s="273"/>
      <c r="D10" s="273"/>
      <c r="E10" s="273"/>
      <c r="F10" s="273"/>
      <c r="G10" s="273"/>
    </row>
    <row r="11" spans="1:12" ht="12.75" customHeight="1" x14ac:dyDescent="0.25">
      <c r="A11" s="273"/>
      <c r="B11" s="273"/>
      <c r="C11" s="273"/>
      <c r="D11" s="273"/>
      <c r="E11" s="273"/>
      <c r="F11" s="273"/>
      <c r="G11" s="273"/>
    </row>
    <row r="12" spans="1:12" ht="12.75" customHeight="1" x14ac:dyDescent="0.25">
      <c r="A12" s="273"/>
      <c r="B12" s="273"/>
      <c r="C12" s="273"/>
      <c r="D12" s="273"/>
      <c r="E12" s="273"/>
      <c r="F12" s="273"/>
      <c r="G12" s="273"/>
    </row>
    <row r="13" spans="1:12" ht="12.75" customHeight="1" x14ac:dyDescent="0.25">
      <c r="A13" s="273"/>
      <c r="B13" s="273"/>
      <c r="C13" s="273"/>
      <c r="D13" s="273"/>
      <c r="E13" s="273"/>
      <c r="F13" s="273"/>
      <c r="G13" s="273"/>
    </row>
    <row r="14" spans="1:12" ht="12.75" customHeight="1" x14ac:dyDescent="0.25">
      <c r="A14" s="273"/>
      <c r="B14" s="273"/>
      <c r="C14" s="273"/>
      <c r="D14" s="273"/>
      <c r="E14" s="273"/>
      <c r="F14" s="273"/>
      <c r="G14" s="273"/>
    </row>
    <row r="15" spans="1:12" ht="12.75" customHeight="1" x14ac:dyDescent="0.25">
      <c r="A15" s="273"/>
      <c r="B15" s="273"/>
      <c r="C15" s="273"/>
      <c r="D15" s="273"/>
      <c r="E15" s="273"/>
      <c r="F15" s="273"/>
      <c r="G15" s="273"/>
      <c r="L15" s="10"/>
    </row>
    <row r="16" spans="1:12" ht="12.75" customHeight="1" x14ac:dyDescent="0.25">
      <c r="A16" s="273"/>
      <c r="B16" s="273"/>
      <c r="C16" s="273"/>
      <c r="D16" s="273"/>
      <c r="E16" s="273"/>
      <c r="F16" s="273"/>
      <c r="G16" s="273"/>
    </row>
    <row r="17" spans="1:10" ht="12.75" customHeight="1" x14ac:dyDescent="0.25">
      <c r="A17" s="273"/>
      <c r="B17" s="273"/>
      <c r="C17" s="273"/>
      <c r="D17" s="273"/>
      <c r="E17" s="273"/>
      <c r="F17" s="273"/>
      <c r="G17" s="273"/>
    </row>
    <row r="18" spans="1:10" ht="12.75" customHeight="1" x14ac:dyDescent="0.25">
      <c r="A18" s="273"/>
      <c r="B18" s="273"/>
      <c r="C18" s="273"/>
      <c r="D18" s="273"/>
      <c r="E18" s="273"/>
      <c r="F18" s="273"/>
      <c r="G18" s="273"/>
    </row>
    <row r="19" spans="1:10" ht="12.75" customHeight="1" x14ac:dyDescent="0.25">
      <c r="A19" s="273"/>
      <c r="B19" s="273"/>
      <c r="C19" s="273"/>
      <c r="D19" s="273"/>
      <c r="E19" s="273"/>
      <c r="F19" s="273"/>
      <c r="G19" s="273"/>
    </row>
    <row r="20" spans="1:10" ht="12.75" customHeight="1" x14ac:dyDescent="0.25">
      <c r="A20" s="273"/>
      <c r="B20" s="273"/>
      <c r="C20" s="273"/>
      <c r="D20" s="273"/>
      <c r="E20" s="273"/>
      <c r="F20" s="273"/>
      <c r="G20" s="273"/>
    </row>
    <row r="21" spans="1:10" ht="12.75" customHeight="1" x14ac:dyDescent="0.25">
      <c r="A21" s="273"/>
      <c r="B21" s="273"/>
      <c r="C21" s="273"/>
      <c r="D21" s="273"/>
      <c r="E21" s="273"/>
      <c r="F21" s="273"/>
      <c r="G21" s="273"/>
    </row>
    <row r="22" spans="1:10" ht="12.75" customHeight="1" x14ac:dyDescent="0.35">
      <c r="A22" s="273"/>
      <c r="B22" s="273"/>
      <c r="C22" s="273"/>
      <c r="D22" s="273"/>
      <c r="E22" s="273"/>
      <c r="F22" s="273"/>
      <c r="G22" s="273"/>
      <c r="J22"/>
    </row>
    <row r="23" spans="1:10" ht="12.75" customHeight="1" x14ac:dyDescent="0.25">
      <c r="A23" s="273"/>
      <c r="B23" s="273"/>
      <c r="C23" s="273"/>
      <c r="D23" s="273"/>
      <c r="E23" s="273"/>
      <c r="F23" s="273"/>
      <c r="G23" s="273"/>
    </row>
    <row r="24" spans="1:10" ht="12.75" customHeight="1" x14ac:dyDescent="0.25">
      <c r="A24" s="273"/>
      <c r="B24" s="273"/>
      <c r="C24" s="273"/>
      <c r="D24" s="273"/>
      <c r="E24" s="273"/>
      <c r="F24" s="273"/>
      <c r="G24" s="273"/>
    </row>
    <row r="25" spans="1:10" ht="12.75" customHeight="1" x14ac:dyDescent="0.25">
      <c r="A25" s="273"/>
      <c r="B25" s="273"/>
      <c r="C25" s="273"/>
      <c r="D25" s="273"/>
      <c r="E25" s="273"/>
      <c r="F25" s="273"/>
      <c r="G25" s="273"/>
    </row>
    <row r="26" spans="1:10" ht="12.75" customHeight="1" x14ac:dyDescent="0.25">
      <c r="A26" s="273"/>
      <c r="B26" s="273"/>
      <c r="C26" s="273"/>
      <c r="D26" s="273"/>
      <c r="E26" s="273"/>
      <c r="F26" s="273"/>
      <c r="G26" s="273"/>
    </row>
    <row r="27" spans="1:10" ht="12.75" customHeight="1" x14ac:dyDescent="0.25">
      <c r="A27" s="273"/>
      <c r="B27" s="273"/>
      <c r="C27" s="273"/>
      <c r="D27" s="273"/>
      <c r="E27" s="273"/>
      <c r="F27" s="273"/>
      <c r="G27" s="273"/>
    </row>
    <row r="28" spans="1:10" ht="12.75" customHeight="1" x14ac:dyDescent="0.25">
      <c r="A28" s="273"/>
      <c r="B28" s="273"/>
      <c r="C28" s="273"/>
      <c r="D28" s="273"/>
      <c r="E28" s="273"/>
      <c r="F28" s="273"/>
      <c r="G28" s="273"/>
    </row>
    <row r="29" spans="1:10" ht="12.75" customHeight="1" x14ac:dyDescent="0.25">
      <c r="A29" s="273"/>
      <c r="B29" s="273"/>
      <c r="C29" s="273"/>
      <c r="D29" s="273"/>
      <c r="E29" s="273"/>
      <c r="F29" s="273"/>
      <c r="G29" s="273"/>
    </row>
    <row r="30" spans="1:10" ht="12.75" customHeight="1" x14ac:dyDescent="0.25">
      <c r="A30" s="273"/>
      <c r="B30" s="273"/>
      <c r="C30" s="273"/>
      <c r="D30" s="273"/>
      <c r="E30" s="273"/>
      <c r="F30" s="273"/>
      <c r="G30" s="273"/>
    </row>
    <row r="31" spans="1:10" ht="12.75" customHeight="1" x14ac:dyDescent="0.25">
      <c r="A31" s="273"/>
      <c r="B31" s="273"/>
      <c r="C31" s="273"/>
      <c r="D31" s="273"/>
      <c r="E31" s="273"/>
      <c r="F31" s="273"/>
      <c r="G31" s="273"/>
    </row>
    <row r="32" spans="1:10" ht="12.75" customHeight="1" x14ac:dyDescent="0.25">
      <c r="A32" s="273"/>
      <c r="B32" s="273"/>
      <c r="C32" s="273"/>
      <c r="D32" s="273"/>
      <c r="E32" s="273"/>
      <c r="F32" s="273"/>
      <c r="G32" s="273"/>
    </row>
    <row r="33" spans="1:7" ht="12.75" customHeight="1" x14ac:dyDescent="0.25">
      <c r="A33" s="273"/>
      <c r="B33" s="273"/>
      <c r="C33" s="273"/>
      <c r="D33" s="273"/>
      <c r="E33" s="273"/>
      <c r="F33" s="273"/>
      <c r="G33" s="273"/>
    </row>
    <row r="34" spans="1:7" ht="12.75" customHeight="1" x14ac:dyDescent="0.25">
      <c r="A34" s="273"/>
      <c r="B34" s="273"/>
      <c r="C34" s="273"/>
      <c r="D34" s="273"/>
      <c r="E34" s="273"/>
      <c r="F34" s="273"/>
      <c r="G34" s="273"/>
    </row>
    <row r="35" spans="1:7" ht="12.75" customHeight="1" x14ac:dyDescent="0.25">
      <c r="A35" s="273"/>
      <c r="B35" s="273"/>
      <c r="C35" s="273"/>
      <c r="D35" s="273"/>
      <c r="E35" s="273"/>
      <c r="F35" s="273"/>
      <c r="G35" s="273"/>
    </row>
    <row r="36" spans="1:7" ht="12.75" customHeight="1" x14ac:dyDescent="0.25">
      <c r="A36" s="273"/>
      <c r="B36" s="273"/>
      <c r="C36" s="273"/>
      <c r="D36" s="273"/>
      <c r="E36" s="273"/>
      <c r="F36" s="273"/>
      <c r="G36" s="273"/>
    </row>
    <row r="37" spans="1:7" ht="12.75" customHeight="1" x14ac:dyDescent="0.25">
      <c r="A37" s="273"/>
      <c r="B37" s="273"/>
      <c r="C37" s="273"/>
      <c r="D37" s="273"/>
      <c r="E37" s="273"/>
      <c r="F37" s="273"/>
      <c r="G37" s="273"/>
    </row>
    <row r="38" spans="1:7" ht="12.75" customHeight="1" x14ac:dyDescent="0.25">
      <c r="A38" s="273"/>
      <c r="B38" s="273"/>
      <c r="C38" s="273"/>
      <c r="D38" s="273"/>
      <c r="E38" s="273"/>
      <c r="F38" s="273"/>
      <c r="G38" s="273"/>
    </row>
    <row r="39" spans="1:7" ht="12.75" customHeight="1" x14ac:dyDescent="0.25">
      <c r="A39" s="273"/>
      <c r="B39" s="273"/>
      <c r="C39" s="273"/>
      <c r="D39" s="273"/>
      <c r="E39" s="273"/>
      <c r="F39" s="273"/>
      <c r="G39" s="273"/>
    </row>
    <row r="40" spans="1:7" ht="12.75" customHeight="1" x14ac:dyDescent="0.25">
      <c r="A40" s="273"/>
      <c r="B40" s="273"/>
      <c r="C40" s="273"/>
      <c r="D40" s="273"/>
      <c r="E40" s="273"/>
      <c r="F40" s="273"/>
      <c r="G40" s="273"/>
    </row>
    <row r="41" spans="1:7" ht="12.75" customHeight="1" x14ac:dyDescent="0.25">
      <c r="A41" s="273"/>
      <c r="B41" s="273"/>
      <c r="C41" s="273"/>
      <c r="D41" s="273"/>
      <c r="E41" s="273"/>
      <c r="F41" s="273"/>
      <c r="G41" s="273"/>
    </row>
    <row r="42" spans="1:7" ht="12.75" customHeight="1" x14ac:dyDescent="0.25">
      <c r="A42" s="273"/>
      <c r="B42" s="273"/>
      <c r="C42" s="273"/>
      <c r="D42" s="273"/>
      <c r="E42" s="273"/>
      <c r="F42" s="273"/>
      <c r="G42" s="273"/>
    </row>
    <row r="43" spans="1:7" ht="12.75" customHeight="1" x14ac:dyDescent="0.25">
      <c r="A43" s="273"/>
      <c r="B43" s="273"/>
      <c r="C43" s="273"/>
      <c r="D43" s="273"/>
      <c r="E43" s="273"/>
      <c r="F43" s="273"/>
      <c r="G43" s="273"/>
    </row>
    <row r="44" spans="1:7" ht="12.75" customHeight="1" x14ac:dyDescent="0.25">
      <c r="A44" s="273"/>
      <c r="B44" s="273"/>
      <c r="C44" s="273"/>
      <c r="D44" s="273"/>
      <c r="E44" s="273"/>
      <c r="F44" s="273"/>
      <c r="G44" s="273"/>
    </row>
    <row r="45" spans="1:7" ht="12.75" customHeight="1" x14ac:dyDescent="0.25">
      <c r="A45" s="273"/>
      <c r="B45" s="273"/>
      <c r="C45" s="273"/>
      <c r="D45" s="273"/>
      <c r="E45" s="273"/>
      <c r="F45" s="273"/>
      <c r="G45" s="273"/>
    </row>
    <row r="46" spans="1:7" ht="12.75" customHeight="1" x14ac:dyDescent="0.25">
      <c r="A46" s="273"/>
      <c r="B46" s="273"/>
      <c r="C46" s="273"/>
      <c r="D46" s="273"/>
      <c r="E46" s="273"/>
      <c r="F46" s="273"/>
      <c r="G46" s="273"/>
    </row>
    <row r="47" spans="1:7" ht="12.75" customHeight="1" x14ac:dyDescent="0.25">
      <c r="A47" s="273"/>
      <c r="B47" s="273"/>
      <c r="C47" s="273"/>
      <c r="D47" s="273"/>
      <c r="E47" s="273"/>
      <c r="F47" s="273"/>
      <c r="G47" s="273"/>
    </row>
    <row r="48" spans="1:7" ht="12.75" customHeight="1" x14ac:dyDescent="0.25">
      <c r="A48" s="273"/>
      <c r="B48" s="273"/>
      <c r="C48" s="273"/>
      <c r="D48" s="273"/>
      <c r="E48" s="273"/>
      <c r="F48" s="273"/>
      <c r="G48" s="273"/>
    </row>
    <row r="49" spans="1:7" ht="12.75" customHeight="1" x14ac:dyDescent="0.25">
      <c r="A49" s="273"/>
      <c r="B49" s="273"/>
      <c r="C49" s="273"/>
      <c r="D49" s="273"/>
      <c r="E49" s="273"/>
      <c r="F49" s="273"/>
      <c r="G49" s="273"/>
    </row>
    <row r="50" spans="1:7" ht="16.5" customHeight="1" x14ac:dyDescent="0.25">
      <c r="A50" s="273"/>
      <c r="B50" s="273"/>
      <c r="C50" s="273"/>
      <c r="D50" s="273"/>
      <c r="E50" s="273"/>
      <c r="F50" s="273"/>
      <c r="G50" s="273"/>
    </row>
    <row r="51" spans="1:7" ht="12.75" customHeight="1" x14ac:dyDescent="0.25">
      <c r="A51" s="273"/>
      <c r="B51" s="273"/>
      <c r="C51" s="273"/>
      <c r="D51" s="273"/>
      <c r="E51" s="273"/>
      <c r="F51" s="273"/>
      <c r="G51" s="273"/>
    </row>
    <row r="52" spans="1:7" ht="12.75" customHeight="1" x14ac:dyDescent="0.25">
      <c r="A52" s="273"/>
      <c r="B52" s="273"/>
      <c r="C52" s="273"/>
      <c r="D52" s="273"/>
      <c r="E52" s="273"/>
      <c r="F52" s="273"/>
      <c r="G52" s="273"/>
    </row>
    <row r="53" spans="1:7" ht="12.75" customHeight="1" x14ac:dyDescent="0.25">
      <c r="A53" s="273"/>
      <c r="B53" s="273"/>
      <c r="C53" s="273"/>
      <c r="D53" s="273"/>
      <c r="E53" s="273"/>
      <c r="F53" s="273"/>
      <c r="G53" s="273"/>
    </row>
    <row r="54" spans="1:7" ht="12.75" customHeight="1" x14ac:dyDescent="0.25">
      <c r="A54" s="273"/>
      <c r="B54" s="273"/>
      <c r="C54" s="273"/>
      <c r="D54" s="273"/>
      <c r="E54" s="273"/>
      <c r="F54" s="273"/>
      <c r="G54" s="273"/>
    </row>
    <row r="55" spans="1:7" ht="12.75" customHeight="1" x14ac:dyDescent="0.25">
      <c r="A55" s="273"/>
      <c r="B55" s="273"/>
      <c r="C55" s="273"/>
      <c r="D55" s="273"/>
      <c r="E55" s="273"/>
      <c r="F55" s="273"/>
      <c r="G55" s="273"/>
    </row>
    <row r="56" spans="1:7" ht="12.75" customHeight="1" x14ac:dyDescent="0.25">
      <c r="A56" s="273"/>
      <c r="B56" s="273"/>
      <c r="C56" s="273"/>
      <c r="D56" s="273"/>
      <c r="E56" s="273"/>
      <c r="F56" s="273"/>
      <c r="G56" s="273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8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176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424" t="str">
        <f>'DESIGN FRONT SHEET'!E3:E3</f>
        <v>UN AVAILABLE</v>
      </c>
      <c r="G3" s="426"/>
      <c r="H3" s="426"/>
      <c r="I3" s="159" t="s">
        <v>50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424" t="str">
        <f>'DESIGN FRONT SHEET'!E4:E4</f>
        <v>VIETNAM</v>
      </c>
      <c r="G4" s="426"/>
      <c r="H4" s="426"/>
      <c r="I4" s="159" t="s">
        <v>53</v>
      </c>
      <c r="J4" s="426" t="str">
        <f>'DESIGN FRONT SHEET'!G4</f>
        <v>LAUREN</v>
      </c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55</v>
      </c>
      <c r="F5" s="424" t="str">
        <f>'DESIGN FRONT SHEET'!E5:E5</f>
        <v>AIME LEON DORE</v>
      </c>
      <c r="G5" s="426"/>
      <c r="H5" s="426"/>
      <c r="I5" s="159" t="s">
        <v>130</v>
      </c>
      <c r="J5" s="427"/>
      <c r="K5" s="427"/>
    </row>
    <row r="6" spans="1:11" ht="13.75" customHeight="1" x14ac:dyDescent="0.35">
      <c r="A6" s="428" t="s">
        <v>177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117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132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 t="s">
        <v>134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1"/>
      <c r="B1" s="451"/>
      <c r="C1" s="480" t="s">
        <v>178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158"/>
      <c r="O1" s="158"/>
    </row>
    <row r="2" spans="1:15" s="1" customFormat="1" ht="13.75" customHeight="1" x14ac:dyDescent="0.25">
      <c r="A2" s="511"/>
      <c r="B2" s="511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158"/>
      <c r="O2" s="158"/>
    </row>
    <row r="3" spans="1:15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1" t="str">
        <f>'DESIGN FRONT SHEET'!E3</f>
        <v>UN AVAILABLE</v>
      </c>
      <c r="H3" s="492"/>
      <c r="I3" s="45" t="s">
        <v>50</v>
      </c>
      <c r="J3" s="512" t="str">
        <f>'DESIGN FRONT SHEET'!G3</f>
        <v>FRAN</v>
      </c>
      <c r="K3" s="513"/>
      <c r="L3" s="513"/>
      <c r="M3" s="514"/>
    </row>
    <row r="4" spans="1:15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1" t="str">
        <f>'DESIGN FRONT SHEET'!E4</f>
        <v>VIETNAM</v>
      </c>
      <c r="H4" s="492"/>
      <c r="I4" s="45" t="s">
        <v>53</v>
      </c>
      <c r="J4" s="512" t="str">
        <f>'DESIGN FRONT SHEET'!G4</f>
        <v>LAUREN</v>
      </c>
      <c r="K4" s="513"/>
      <c r="L4" s="513"/>
      <c r="M4" s="514"/>
    </row>
    <row r="5" spans="1:15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36" t="s">
        <v>55</v>
      </c>
      <c r="G5" s="515" t="str">
        <f>'DESIGN FRONT SHEET'!E5</f>
        <v>AIME LEON DORE</v>
      </c>
      <c r="H5" s="516"/>
      <c r="I5" s="77" t="s">
        <v>56</v>
      </c>
      <c r="J5" s="503"/>
      <c r="K5" s="504"/>
      <c r="L5" s="504"/>
      <c r="M5" s="505"/>
    </row>
    <row r="6" spans="1:15" ht="13.75" customHeight="1" x14ac:dyDescent="0.35">
      <c r="A6" s="507" t="s">
        <v>179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8"/>
    </row>
    <row r="7" spans="1:15" ht="13.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146</v>
      </c>
      <c r="G7" s="75" t="s">
        <v>147</v>
      </c>
      <c r="H7" s="75" t="s">
        <v>148</v>
      </c>
      <c r="I7" s="75" t="s">
        <v>149</v>
      </c>
      <c r="J7" s="75" t="s">
        <v>150</v>
      </c>
      <c r="K7" s="75" t="s">
        <v>151</v>
      </c>
      <c r="L7" s="75" t="s">
        <v>152</v>
      </c>
      <c r="M7" s="75" t="s">
        <v>153</v>
      </c>
    </row>
    <row r="8" spans="1:15" ht="15.75" customHeight="1" x14ac:dyDescent="0.35">
      <c r="A8" s="161" t="str">
        <f>'PROTO SPEC'!A8</f>
        <v>H2</v>
      </c>
      <c r="B8" s="304" t="str">
        <f>'PROTO SPEC'!B8</f>
        <v>1. Front length - SNP to bottom hem edge</v>
      </c>
      <c r="C8" s="305"/>
      <c r="D8" s="305"/>
      <c r="E8" s="305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SPEC'!A21</f>
        <v>0</v>
      </c>
      <c r="B21" s="304" t="str">
        <f>'PROTO SPEC'!B21</f>
        <v>14. Back neck drop</v>
      </c>
      <c r="C21" s="305"/>
      <c r="D21" s="305"/>
      <c r="E21" s="305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SPEC'!A22</f>
        <v>0</v>
      </c>
      <c r="B22" s="304" t="str">
        <f>'PROTO SPEC'!B22</f>
        <v>15. Armhole Straight</v>
      </c>
      <c r="C22" s="305"/>
      <c r="D22" s="305"/>
      <c r="E22" s="305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SPEC'!A38</f>
        <v>0</v>
      </c>
      <c r="B27" s="304" t="str">
        <f>'PROTO SPEC'!B38</f>
        <v>31. Pocket depth</v>
      </c>
      <c r="C27" s="305"/>
      <c r="D27" s="305"/>
      <c r="E27" s="305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04" t="e">
        <f>'PROTO SPEC'!#REF!</f>
        <v>#REF!</v>
      </c>
      <c r="C28" s="305"/>
      <c r="D28" s="305"/>
      <c r="E28" s="305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04" t="e">
        <f>'PROTO SPEC'!#REF!</f>
        <v>#REF!</v>
      </c>
      <c r="C29" s="305"/>
      <c r="D29" s="305"/>
      <c r="E29" s="305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04" t="e">
        <f>'PROTO SPEC'!#REF!</f>
        <v>#REF!</v>
      </c>
      <c r="C30" s="305"/>
      <c r="D30" s="305"/>
      <c r="E30" s="305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04" t="e">
        <f>'PROTO SPEC'!#REF!</f>
        <v>#REF!</v>
      </c>
      <c r="C31" s="305"/>
      <c r="D31" s="305"/>
      <c r="E31" s="305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04" t="e">
        <f>'PROTO SPEC'!#REF!</f>
        <v>#REF!</v>
      </c>
      <c r="C32" s="305"/>
      <c r="D32" s="305"/>
      <c r="E32" s="305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04" t="e">
        <f>'PROTO SPEC'!#REF!</f>
        <v>#REF!</v>
      </c>
      <c r="C33" s="305"/>
      <c r="D33" s="305"/>
      <c r="E33" s="305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04" t="e">
        <f>'PROTO SPEC'!#REF!</f>
        <v>#REF!</v>
      </c>
      <c r="C34" s="305"/>
      <c r="D34" s="305"/>
      <c r="E34" s="305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04" t="e">
        <f>'PROTO SPEC'!#REF!</f>
        <v>#REF!</v>
      </c>
      <c r="C35" s="305"/>
      <c r="D35" s="305"/>
      <c r="E35" s="305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04" t="e">
        <f>'PROTO SPEC'!#REF!</f>
        <v>#REF!</v>
      </c>
      <c r="C36" s="305"/>
      <c r="D36" s="305"/>
      <c r="E36" s="305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04" t="e">
        <f>'PROTO SPEC'!#REF!</f>
        <v>#REF!</v>
      </c>
      <c r="C37" s="305"/>
      <c r="D37" s="305"/>
      <c r="E37" s="305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04" t="e">
        <f>'PROTO SPEC'!#REF!</f>
        <v>#REF!</v>
      </c>
      <c r="C38" s="305"/>
      <c r="D38" s="305"/>
      <c r="E38" s="305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04" t="e">
        <f>'PROTO SPEC'!#REF!</f>
        <v>#REF!</v>
      </c>
      <c r="C39" s="305"/>
      <c r="D39" s="305"/>
      <c r="E39" s="305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04" t="e">
        <f>'PROTO SPEC'!#REF!</f>
        <v>#REF!</v>
      </c>
      <c r="C40" s="305"/>
      <c r="D40" s="305"/>
      <c r="E40" s="305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04" t="e">
        <f>'PROTO SPEC'!#REF!</f>
        <v>#REF!</v>
      </c>
      <c r="C41" s="305"/>
      <c r="D41" s="305"/>
      <c r="E41" s="305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04" t="e">
        <f>'PROTO SPEC'!#REF!</f>
        <v>#REF!</v>
      </c>
      <c r="C42" s="305"/>
      <c r="D42" s="305"/>
      <c r="E42" s="305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04" t="e">
        <f>'PROTO SPEC'!#REF!</f>
        <v>#REF!</v>
      </c>
      <c r="C43" s="305"/>
      <c r="D43" s="305"/>
      <c r="E43" s="305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04" t="e">
        <f>'PROTO SPEC'!#REF!</f>
        <v>#REF!</v>
      </c>
      <c r="C44" s="305"/>
      <c r="D44" s="305"/>
      <c r="E44" s="305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01" t="e">
        <f>'PROTO SPEC'!#REF!</f>
        <v>#REF!</v>
      </c>
      <c r="C45" s="502"/>
      <c r="D45" s="502"/>
      <c r="E45" s="502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75" t="e">
        <f>'PROTO SPEC'!#REF!</f>
        <v>#REF!</v>
      </c>
      <c r="C47" s="476"/>
      <c r="D47" s="476"/>
      <c r="E47" s="476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67" t="e">
        <f>'PROTO SPEC'!#REF!</f>
        <v>#REF!</v>
      </c>
      <c r="C48" s="368"/>
      <c r="D48" s="368"/>
      <c r="E48" s="368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67" t="e">
        <f>'PROTO SPEC'!#REF!</f>
        <v>#REF!</v>
      </c>
      <c r="C49" s="368"/>
      <c r="D49" s="368"/>
      <c r="E49" s="368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67" t="e">
        <f>'PROTO SPEC'!#REF!</f>
        <v>#REF!</v>
      </c>
      <c r="C50" s="368"/>
      <c r="D50" s="368"/>
      <c r="E50" s="368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67" t="e">
        <f>'PROTO SPEC'!#REF!</f>
        <v>#REF!</v>
      </c>
      <c r="C51" s="368"/>
      <c r="D51" s="368"/>
      <c r="E51" s="368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67" t="e">
        <f>'PROTO SPEC'!#REF!</f>
        <v>#REF!</v>
      </c>
      <c r="C52" s="368"/>
      <c r="D52" s="368"/>
      <c r="E52" s="368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67" t="e">
        <f>'PROTO SPEC'!#REF!</f>
        <v>#REF!</v>
      </c>
      <c r="C53" s="368"/>
      <c r="D53" s="368"/>
      <c r="E53" s="368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67" t="e">
        <f>'PROTO SPEC'!#REF!</f>
        <v>#REF!</v>
      </c>
      <c r="C54" s="368"/>
      <c r="D54" s="368"/>
      <c r="E54" s="368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67" t="e">
        <f>'PROTO SPEC'!#REF!</f>
        <v>#REF!</v>
      </c>
      <c r="C55" s="368"/>
      <c r="D55" s="368"/>
      <c r="E55" s="368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67" t="e">
        <f>'PROTO SPEC'!#REF!</f>
        <v>#REF!</v>
      </c>
      <c r="C56" s="368"/>
      <c r="D56" s="368"/>
      <c r="E56" s="368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67" t="e">
        <f>'PROTO SPEC'!#REF!</f>
        <v>#REF!</v>
      </c>
      <c r="C57" s="368"/>
      <c r="D57" s="368"/>
      <c r="E57" s="368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67" t="e">
        <f>'PROTO SPEC'!#REF!</f>
        <v>#REF!</v>
      </c>
      <c r="C58" s="368"/>
      <c r="D58" s="368"/>
      <c r="E58" s="368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67" t="e">
        <f>'PROTO SPEC'!#REF!</f>
        <v>#REF!</v>
      </c>
      <c r="C59" s="368"/>
      <c r="D59" s="368"/>
      <c r="E59" s="368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67" t="e">
        <f>'PROTO SPEC'!#REF!</f>
        <v>#REF!</v>
      </c>
      <c r="C60" s="368"/>
      <c r="D60" s="368"/>
      <c r="E60" s="368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67" t="e">
        <f>'PROTO SPEC'!#REF!</f>
        <v>#REF!</v>
      </c>
      <c r="C61" s="368"/>
      <c r="D61" s="368"/>
      <c r="E61" s="368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67" t="e">
        <f>'PROTO SPEC'!#REF!</f>
        <v>#REF!</v>
      </c>
      <c r="C62" s="368"/>
      <c r="D62" s="368"/>
      <c r="E62" s="368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67" t="e">
        <f>'PROTO SPEC'!#REF!</f>
        <v>#REF!</v>
      </c>
      <c r="C63" s="368"/>
      <c r="D63" s="368"/>
      <c r="E63" s="368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67" t="e">
        <f>'PROTO SPEC'!#REF!</f>
        <v>#REF!</v>
      </c>
      <c r="C67" s="368"/>
      <c r="D67" s="368"/>
      <c r="E67" s="368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SPEC'!A50</f>
        <v>0</v>
      </c>
      <c r="B74" s="367">
        <f>'PROTO SPEC'!B50</f>
        <v>0</v>
      </c>
      <c r="C74" s="368"/>
      <c r="D74" s="368"/>
      <c r="E74" s="368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SPEC'!A51</f>
        <v>0</v>
      </c>
      <c r="B75" s="367">
        <f>'PROTO SPEC'!B51</f>
        <v>0</v>
      </c>
      <c r="C75" s="368"/>
      <c r="D75" s="368"/>
      <c r="E75" s="368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SPEC'!A52</f>
        <v>0</v>
      </c>
      <c r="B76" s="367">
        <f>'PROTO SPEC'!B52</f>
        <v>0</v>
      </c>
      <c r="C76" s="368"/>
      <c r="D76" s="368"/>
      <c r="E76" s="368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SPEC'!A53</f>
        <v>0</v>
      </c>
      <c r="B77" s="367">
        <f>'PROTO SPEC'!B53</f>
        <v>0</v>
      </c>
      <c r="C77" s="368"/>
      <c r="D77" s="368"/>
      <c r="E77" s="368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SPEC'!A54</f>
        <v>0</v>
      </c>
      <c r="B78" s="367">
        <f>'PROTO SPEC'!B54</f>
        <v>0</v>
      </c>
      <c r="C78" s="368"/>
      <c r="D78" s="368"/>
      <c r="E78" s="368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SPEC'!A55</f>
        <v>0</v>
      </c>
      <c r="B79" s="433">
        <f>'PROTO SPEC'!B55</f>
        <v>0</v>
      </c>
      <c r="C79" s="433"/>
      <c r="D79" s="433"/>
      <c r="E79" s="367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80" t="s">
        <v>180</v>
      </c>
      <c r="D1" s="480"/>
      <c r="E1" s="480"/>
      <c r="F1" s="480"/>
      <c r="G1" s="480"/>
      <c r="H1" s="480"/>
      <c r="I1" s="480"/>
      <c r="J1" s="480"/>
      <c r="K1" s="480"/>
      <c r="L1" s="158"/>
      <c r="M1" s="158"/>
    </row>
    <row r="2" spans="1:20" s="1" customFormat="1" ht="13.75" customHeight="1" x14ac:dyDescent="0.25">
      <c r="A2" s="460"/>
      <c r="B2" s="460"/>
      <c r="C2" s="506"/>
      <c r="D2" s="506"/>
      <c r="E2" s="506"/>
      <c r="F2" s="506"/>
      <c r="G2" s="506"/>
      <c r="H2" s="506"/>
      <c r="I2" s="506"/>
      <c r="J2" s="506"/>
      <c r="K2" s="506"/>
      <c r="L2" s="158"/>
      <c r="M2" s="158"/>
    </row>
    <row r="3" spans="1:20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1" t="str">
        <f>'DESIGN FRONT SHEET'!E3</f>
        <v>UN AVAILABLE</v>
      </c>
      <c r="H3" s="492"/>
      <c r="I3" s="36" t="s">
        <v>50</v>
      </c>
      <c r="J3" s="287" t="str">
        <f>'DESIGN FRONT SHEET'!G3</f>
        <v>FRAN</v>
      </c>
      <c r="K3" s="287"/>
    </row>
    <row r="4" spans="1:20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1" t="str">
        <f>'DESIGN FRONT SHEET'!E4</f>
        <v>VIETNAM</v>
      </c>
      <c r="H4" s="492"/>
      <c r="I4" s="36" t="s">
        <v>53</v>
      </c>
      <c r="J4" s="287" t="str">
        <f>'DESIGN FRONT SHEET'!G4</f>
        <v>LAUREN</v>
      </c>
      <c r="K4" s="287"/>
    </row>
    <row r="5" spans="1:20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52" t="s">
        <v>55</v>
      </c>
      <c r="G5" s="515" t="str">
        <f>'DESIGN FRONT SHEET'!E5</f>
        <v>AIME LEON DORE</v>
      </c>
      <c r="H5" s="516"/>
      <c r="I5" s="52" t="s">
        <v>56</v>
      </c>
      <c r="J5" s="518"/>
      <c r="K5" s="518"/>
    </row>
    <row r="6" spans="1:20" ht="13.75" customHeight="1" x14ac:dyDescent="0.35">
      <c r="A6" s="517" t="s">
        <v>181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</row>
    <row r="7" spans="1:20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1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SPEC'!A38</f>
        <v>0</v>
      </c>
      <c r="B27" s="304" t="str">
        <f>'PROTO SPEC'!B38</f>
        <v>31. Pocket depth</v>
      </c>
      <c r="C27" s="305"/>
      <c r="D27" s="305"/>
      <c r="E27" s="305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04" t="e">
        <f>'PROTO SPEC'!#REF!</f>
        <v>#REF!</v>
      </c>
      <c r="C28" s="305"/>
      <c r="D28" s="305"/>
      <c r="E28" s="305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04" t="e">
        <f>'PROTO SPEC'!#REF!</f>
        <v>#REF!</v>
      </c>
      <c r="C29" s="305"/>
      <c r="D29" s="305"/>
      <c r="E29" s="305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04" t="e">
        <f>'PROTO SPEC'!#REF!</f>
        <v>#REF!</v>
      </c>
      <c r="C30" s="305"/>
      <c r="D30" s="305"/>
      <c r="E30" s="305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04" t="e">
        <f>'PROTO SPEC'!#REF!</f>
        <v>#REF!</v>
      </c>
      <c r="C31" s="305"/>
      <c r="D31" s="305"/>
      <c r="E31" s="305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04" t="e">
        <f>'PROTO SPEC'!#REF!</f>
        <v>#REF!</v>
      </c>
      <c r="C32" s="305"/>
      <c r="D32" s="305"/>
      <c r="E32" s="305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04" t="e">
        <f>'PROTO SPEC'!#REF!</f>
        <v>#REF!</v>
      </c>
      <c r="C33" s="305"/>
      <c r="D33" s="305"/>
      <c r="E33" s="305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04" t="e">
        <f>'PROTO SPEC'!#REF!</f>
        <v>#REF!</v>
      </c>
      <c r="C34" s="305"/>
      <c r="D34" s="305"/>
      <c r="E34" s="305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04" t="e">
        <f>'PROTO SPEC'!#REF!</f>
        <v>#REF!</v>
      </c>
      <c r="C35" s="305"/>
      <c r="D35" s="305"/>
      <c r="E35" s="305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04" t="e">
        <f>'PROTO SPEC'!#REF!</f>
        <v>#REF!</v>
      </c>
      <c r="C36" s="305"/>
      <c r="D36" s="305"/>
      <c r="E36" s="305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04" t="e">
        <f>'PROTO SPEC'!#REF!</f>
        <v>#REF!</v>
      </c>
      <c r="C37" s="305"/>
      <c r="D37" s="305"/>
      <c r="E37" s="305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04" t="e">
        <f>'PROTO SPEC'!#REF!</f>
        <v>#REF!</v>
      </c>
      <c r="C38" s="305"/>
      <c r="D38" s="305"/>
      <c r="E38" s="305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04" t="e">
        <f>'PROTO SPEC'!#REF!</f>
        <v>#REF!</v>
      </c>
      <c r="C39" s="305"/>
      <c r="D39" s="305"/>
      <c r="E39" s="305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04" t="e">
        <f>'PROTO SPEC'!#REF!</f>
        <v>#REF!</v>
      </c>
      <c r="C40" s="305"/>
      <c r="D40" s="305"/>
      <c r="E40" s="305"/>
      <c r="F40" s="87" t="s">
        <v>161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04" t="e">
        <f>'PROTO SPEC'!#REF!</f>
        <v>#REF!</v>
      </c>
      <c r="C41" s="305"/>
      <c r="D41" s="305"/>
      <c r="E41" s="305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04" t="e">
        <f>'PROTO SPEC'!#REF!</f>
        <v>#REF!</v>
      </c>
      <c r="C42" s="305"/>
      <c r="D42" s="305"/>
      <c r="E42" s="305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04" t="e">
        <f>'PROTO SPEC'!#REF!</f>
        <v>#REF!</v>
      </c>
      <c r="C43" s="305"/>
      <c r="D43" s="305"/>
      <c r="E43" s="305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04" t="e">
        <f>'PROTO SPEC'!#REF!</f>
        <v>#REF!</v>
      </c>
      <c r="C44" s="305"/>
      <c r="D44" s="305"/>
      <c r="E44" s="305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01" t="e">
        <f>'PROTO SPEC'!#REF!</f>
        <v>#REF!</v>
      </c>
      <c r="C45" s="502"/>
      <c r="D45" s="502"/>
      <c r="E45" s="502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75" t="e">
        <f>'PROTO SPEC'!#REF!</f>
        <v>#REF!</v>
      </c>
      <c r="C47" s="476"/>
      <c r="D47" s="476"/>
      <c r="E47" s="476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67" t="e">
        <f>'PROTO SPEC'!#REF!</f>
        <v>#REF!</v>
      </c>
      <c r="C48" s="368"/>
      <c r="D48" s="368"/>
      <c r="E48" s="368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67" t="e">
        <f>'PROTO SPEC'!#REF!</f>
        <v>#REF!</v>
      </c>
      <c r="C49" s="368"/>
      <c r="D49" s="368"/>
      <c r="E49" s="368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67" t="e">
        <f>'PROTO SPEC'!#REF!</f>
        <v>#REF!</v>
      </c>
      <c r="C50" s="368"/>
      <c r="D50" s="368"/>
      <c r="E50" s="368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67" t="e">
        <f>'PROTO SPEC'!#REF!</f>
        <v>#REF!</v>
      </c>
      <c r="C51" s="368"/>
      <c r="D51" s="368"/>
      <c r="E51" s="368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67" t="e">
        <f>'PROTO SPEC'!#REF!</f>
        <v>#REF!</v>
      </c>
      <c r="C52" s="368"/>
      <c r="D52" s="368"/>
      <c r="E52" s="368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67" t="e">
        <f>'PROTO SPEC'!#REF!</f>
        <v>#REF!</v>
      </c>
      <c r="C53" s="368"/>
      <c r="D53" s="368"/>
      <c r="E53" s="368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67" t="e">
        <f>'PROTO SPEC'!#REF!</f>
        <v>#REF!</v>
      </c>
      <c r="C54" s="368"/>
      <c r="D54" s="368"/>
      <c r="E54" s="368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67" t="e">
        <f>'PROTO SPEC'!#REF!</f>
        <v>#REF!</v>
      </c>
      <c r="C55" s="368"/>
      <c r="D55" s="368"/>
      <c r="E55" s="368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67" t="e">
        <f>'PROTO SPEC'!#REF!</f>
        <v>#REF!</v>
      </c>
      <c r="C56" s="368"/>
      <c r="D56" s="368"/>
      <c r="E56" s="368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67" t="e">
        <f>'PROTO SPEC'!#REF!</f>
        <v>#REF!</v>
      </c>
      <c r="C57" s="368"/>
      <c r="D57" s="368"/>
      <c r="E57" s="368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67" t="e">
        <f>'PROTO SPEC'!#REF!</f>
        <v>#REF!</v>
      </c>
      <c r="C58" s="368"/>
      <c r="D58" s="368"/>
      <c r="E58" s="368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67" t="e">
        <f>'PROTO SPEC'!#REF!</f>
        <v>#REF!</v>
      </c>
      <c r="C59" s="368"/>
      <c r="D59" s="368"/>
      <c r="E59" s="368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67" t="e">
        <f>'PROTO SPEC'!#REF!</f>
        <v>#REF!</v>
      </c>
      <c r="C60" s="368"/>
      <c r="D60" s="368"/>
      <c r="E60" s="368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67" t="e">
        <f>'PROTO SPEC'!#REF!</f>
        <v>#REF!</v>
      </c>
      <c r="C61" s="368"/>
      <c r="D61" s="368"/>
      <c r="E61" s="368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67" t="e">
        <f>'PROTO SPEC'!#REF!</f>
        <v>#REF!</v>
      </c>
      <c r="C62" s="368"/>
      <c r="D62" s="368"/>
      <c r="E62" s="368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67" t="e">
        <f>'PROTO SPEC'!#REF!</f>
        <v>#REF!</v>
      </c>
      <c r="C63" s="368"/>
      <c r="D63" s="368"/>
      <c r="E63" s="368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67" t="e">
        <f>'PROTO SPEC'!#REF!</f>
        <v>#REF!</v>
      </c>
      <c r="C67" s="368"/>
      <c r="D67" s="368"/>
      <c r="E67" s="368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SPEC'!A50</f>
        <v>0</v>
      </c>
      <c r="B74" s="367">
        <f>'PROTO SPEC'!B50</f>
        <v>0</v>
      </c>
      <c r="C74" s="368"/>
      <c r="D74" s="368"/>
      <c r="E74" s="368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SPEC'!A51</f>
        <v>0</v>
      </c>
      <c r="B75" s="367">
        <f>'PROTO SPEC'!B51</f>
        <v>0</v>
      </c>
      <c r="C75" s="368"/>
      <c r="D75" s="368"/>
      <c r="E75" s="368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SPEC'!A52</f>
        <v>0</v>
      </c>
      <c r="B76" s="367">
        <f>'PROTO SPEC'!B52</f>
        <v>0</v>
      </c>
      <c r="C76" s="368"/>
      <c r="D76" s="368"/>
      <c r="E76" s="368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SPEC'!A53</f>
        <v>0</v>
      </c>
      <c r="B77" s="367">
        <f>'PROTO SPEC'!B53</f>
        <v>0</v>
      </c>
      <c r="C77" s="368"/>
      <c r="D77" s="368"/>
      <c r="E77" s="368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SPEC'!A54</f>
        <v>0</v>
      </c>
      <c r="B78" s="367">
        <f>'PROTO SPEC'!B54</f>
        <v>0</v>
      </c>
      <c r="C78" s="368"/>
      <c r="D78" s="368"/>
      <c r="E78" s="368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SPEC'!A55</f>
        <v>0</v>
      </c>
      <c r="B79" s="367">
        <f>'PROTO SPEC'!B55</f>
        <v>0</v>
      </c>
      <c r="C79" s="368"/>
      <c r="D79" s="368"/>
      <c r="E79" s="368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1"/>
      <c r="B1" s="489"/>
      <c r="C1" s="296" t="s">
        <v>182</v>
      </c>
      <c r="D1" s="297"/>
      <c r="E1" s="297"/>
      <c r="F1" s="297"/>
      <c r="G1" s="297"/>
      <c r="H1" s="297"/>
      <c r="I1" s="297"/>
      <c r="J1" s="297"/>
      <c r="K1" s="297"/>
      <c r="L1" s="297"/>
      <c r="M1" s="524" t="s">
        <v>183</v>
      </c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6"/>
    </row>
    <row r="2" spans="1:24" ht="13.75" customHeight="1" x14ac:dyDescent="0.25">
      <c r="A2" s="451"/>
      <c r="B2" s="489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419" t="s">
        <v>117</v>
      </c>
      <c r="N2" s="419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71" t="s">
        <v>48</v>
      </c>
      <c r="B3" s="371"/>
      <c r="C3" s="370" t="str">
        <f>'DESIGN FRONT SHEET'!B3</f>
        <v>MCLAREN SEASON 3</v>
      </c>
      <c r="D3" s="283"/>
      <c r="E3" s="284"/>
      <c r="F3" s="52" t="s">
        <v>49</v>
      </c>
      <c r="G3" s="283" t="str">
        <f>'DESIGN FRONT SHEET'!E3:E3</f>
        <v>UN AVAILABLE</v>
      </c>
      <c r="H3" s="285"/>
      <c r="I3" s="52" t="s">
        <v>50</v>
      </c>
      <c r="J3" s="287" t="str">
        <f>'DESIGN FRONT SHEET'!G3</f>
        <v>FRAN</v>
      </c>
      <c r="K3" s="287"/>
      <c r="L3" s="288"/>
      <c r="M3" s="419" t="s">
        <v>132</v>
      </c>
      <c r="N3" s="419"/>
      <c r="O3" s="420"/>
      <c r="P3" s="420"/>
      <c r="Q3" s="420"/>
      <c r="R3" s="420"/>
      <c r="S3" s="420"/>
      <c r="T3" s="420"/>
      <c r="U3" s="420"/>
      <c r="V3" s="420"/>
      <c r="W3" s="420"/>
      <c r="X3" s="420"/>
    </row>
    <row r="4" spans="1:24" ht="13.75" customHeight="1" x14ac:dyDescent="0.35">
      <c r="A4" s="371" t="s">
        <v>51</v>
      </c>
      <c r="B4" s="371"/>
      <c r="C4" s="370" t="str">
        <f>'DESIGN FRONT SHEET'!B4</f>
        <v>ASHLAM</v>
      </c>
      <c r="D4" s="283"/>
      <c r="E4" s="284"/>
      <c r="F4" s="36" t="s">
        <v>52</v>
      </c>
      <c r="G4" s="283" t="str">
        <f>'DESIGN FRONT SHEET'!E4:E4</f>
        <v>VIETNAM</v>
      </c>
      <c r="H4" s="285"/>
      <c r="I4" s="36" t="s">
        <v>53</v>
      </c>
      <c r="J4" s="287" t="str">
        <f>'DESIGN FRONT SHEET'!G4:G4</f>
        <v>LAUREN</v>
      </c>
      <c r="K4" s="287"/>
      <c r="L4" s="288"/>
      <c r="M4" s="419" t="s">
        <v>133</v>
      </c>
      <c r="N4" s="419"/>
      <c r="O4" s="420"/>
      <c r="P4" s="420"/>
      <c r="Q4" s="420"/>
      <c r="R4" s="420"/>
      <c r="S4" s="420"/>
      <c r="T4" s="420"/>
      <c r="U4" s="420"/>
      <c r="V4" s="420"/>
      <c r="W4" s="420"/>
      <c r="X4" s="420"/>
    </row>
    <row r="5" spans="1:24" ht="13.75" customHeight="1" x14ac:dyDescent="0.35">
      <c r="A5" s="371" t="s">
        <v>54</v>
      </c>
      <c r="B5" s="371"/>
      <c r="C5" s="370" t="str">
        <f>'DESIGN FRONT SHEET'!B5</f>
        <v>ZIP THROUG HOODIE</v>
      </c>
      <c r="D5" s="283"/>
      <c r="E5" s="284"/>
      <c r="F5" s="36" t="s">
        <v>55</v>
      </c>
      <c r="G5" s="283" t="str">
        <f>'DESIGN FRONT SHEET'!E5:E5</f>
        <v>AIME LEON DORE</v>
      </c>
      <c r="H5" s="285"/>
      <c r="I5" s="53" t="s">
        <v>56</v>
      </c>
      <c r="J5" s="377"/>
      <c r="K5" s="377"/>
      <c r="L5" s="378"/>
      <c r="M5" s="419" t="s">
        <v>118</v>
      </c>
      <c r="N5" s="419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527" t="s">
        <v>184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8"/>
      <c r="M6" s="430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</row>
    <row r="7" spans="1:24" ht="12.75" customHeight="1" x14ac:dyDescent="0.35">
      <c r="A7" s="139" t="s">
        <v>120</v>
      </c>
      <c r="B7" s="487" t="s">
        <v>64</v>
      </c>
      <c r="C7" s="487"/>
      <c r="D7" s="487"/>
      <c r="E7" s="487"/>
      <c r="F7" s="80" t="s">
        <v>65</v>
      </c>
      <c r="G7" s="78" t="s">
        <v>163</v>
      </c>
      <c r="H7" s="78" t="s">
        <v>67</v>
      </c>
      <c r="I7" s="488" t="s">
        <v>69</v>
      </c>
      <c r="J7" s="310"/>
      <c r="K7" s="310"/>
      <c r="L7" s="311"/>
      <c r="M7" s="529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</row>
    <row r="8" spans="1:24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19"/>
      <c r="J8" s="320"/>
      <c r="K8" s="320"/>
      <c r="L8" s="321"/>
      <c r="M8" s="529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</row>
    <row r="9" spans="1:24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09"/>
      <c r="J9" s="310"/>
      <c r="K9" s="310"/>
      <c r="L9" s="311"/>
      <c r="M9" s="529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</row>
    <row r="10" spans="1:24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19"/>
      <c r="J10" s="320"/>
      <c r="K10" s="320"/>
      <c r="L10" s="321"/>
      <c r="M10" s="529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</row>
    <row r="11" spans="1:24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09"/>
      <c r="J11" s="310"/>
      <c r="K11" s="310"/>
      <c r="L11" s="311"/>
      <c r="M11" s="529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</row>
    <row r="12" spans="1:24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09"/>
      <c r="J12" s="310"/>
      <c r="K12" s="310"/>
      <c r="L12" s="311"/>
      <c r="M12" s="529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</row>
    <row r="13" spans="1:24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09"/>
      <c r="J13" s="310"/>
      <c r="K13" s="310"/>
      <c r="L13" s="311"/>
      <c r="M13" s="529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</row>
    <row r="14" spans="1:24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09"/>
      <c r="J14" s="310"/>
      <c r="K14" s="310"/>
      <c r="L14" s="311"/>
      <c r="M14" s="529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</row>
    <row r="15" spans="1:24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09"/>
      <c r="J15" s="310"/>
      <c r="K15" s="310"/>
      <c r="L15" s="311"/>
      <c r="M15" s="529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</row>
    <row r="16" spans="1:24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09"/>
      <c r="J16" s="310"/>
      <c r="K16" s="310"/>
      <c r="L16" s="311"/>
      <c r="M16" s="529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</row>
    <row r="17" spans="1:24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09"/>
      <c r="J17" s="310"/>
      <c r="K17" s="310"/>
      <c r="L17" s="311"/>
      <c r="M17" s="529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</row>
    <row r="18" spans="1:24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12"/>
      <c r="J18" s="313"/>
      <c r="K18" s="313"/>
      <c r="L18" s="313"/>
      <c r="M18" s="529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0"/>
    </row>
    <row r="19" spans="1:24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12"/>
      <c r="J19" s="313"/>
      <c r="K19" s="313"/>
      <c r="L19" s="313"/>
      <c r="M19" s="529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</row>
    <row r="20" spans="1:24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09"/>
      <c r="J20" s="310"/>
      <c r="K20" s="310"/>
      <c r="L20" s="311"/>
      <c r="M20" s="529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0"/>
    </row>
    <row r="21" spans="1:24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05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09"/>
      <c r="J21" s="310"/>
      <c r="K21" s="310"/>
      <c r="L21" s="311"/>
      <c r="M21" s="529"/>
      <c r="N21" s="530"/>
      <c r="O21" s="530"/>
      <c r="P21" s="530"/>
      <c r="Q21" s="530"/>
      <c r="R21" s="530"/>
      <c r="S21" s="530"/>
      <c r="T21" s="530"/>
      <c r="U21" s="530"/>
      <c r="V21" s="530"/>
      <c r="W21" s="530"/>
      <c r="X21" s="530"/>
    </row>
    <row r="22" spans="1:24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05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09"/>
      <c r="J22" s="310"/>
      <c r="K22" s="310"/>
      <c r="L22" s="311"/>
      <c r="M22" s="529"/>
      <c r="N22" s="530"/>
      <c r="O22" s="530"/>
      <c r="P22" s="530"/>
      <c r="Q22" s="530"/>
      <c r="R22" s="530"/>
      <c r="S22" s="530"/>
      <c r="T22" s="530"/>
      <c r="U22" s="530"/>
      <c r="V22" s="530"/>
      <c r="W22" s="530"/>
      <c r="X22" s="530"/>
    </row>
    <row r="23" spans="1:24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09"/>
      <c r="J23" s="310"/>
      <c r="K23" s="310"/>
      <c r="L23" s="311"/>
      <c r="M23" s="529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0"/>
    </row>
    <row r="24" spans="1:24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05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09"/>
      <c r="J24" s="310"/>
      <c r="K24" s="310"/>
      <c r="L24" s="311"/>
      <c r="M24" s="529"/>
      <c r="N24" s="530"/>
      <c r="O24" s="530"/>
      <c r="P24" s="530"/>
      <c r="Q24" s="530"/>
      <c r="R24" s="530"/>
      <c r="S24" s="530"/>
      <c r="T24" s="530"/>
      <c r="U24" s="530"/>
      <c r="V24" s="530"/>
      <c r="W24" s="530"/>
      <c r="X24" s="530"/>
    </row>
    <row r="25" spans="1:24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09"/>
      <c r="J25" s="310"/>
      <c r="K25" s="310"/>
      <c r="L25" s="311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09"/>
      <c r="J26" s="310"/>
      <c r="K26" s="310"/>
      <c r="L26" s="311"/>
      <c r="M26" s="185" t="s">
        <v>164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SPEC'!A38</f>
        <v>0</v>
      </c>
      <c r="B27" s="304" t="str">
        <f>'PROTO SPEC'!B38</f>
        <v>31. Pocket depth</v>
      </c>
      <c r="C27" s="305"/>
      <c r="D27" s="305"/>
      <c r="E27" s="305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09"/>
      <c r="J27" s="317"/>
      <c r="K27" s="317"/>
      <c r="L27" s="318"/>
      <c r="M27" s="185" t="s">
        <v>165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04" t="e">
        <f>'PROTO SPEC'!#REF!</f>
        <v>#REF!</v>
      </c>
      <c r="C28" s="305"/>
      <c r="D28" s="305"/>
      <c r="E28" s="305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09"/>
      <c r="J28" s="317"/>
      <c r="K28" s="317"/>
      <c r="L28" s="318"/>
      <c r="M28" s="185" t="s">
        <v>166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04" t="e">
        <f>'PROTO SPEC'!#REF!</f>
        <v>#REF!</v>
      </c>
      <c r="C29" s="305"/>
      <c r="D29" s="305"/>
      <c r="E29" s="305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09"/>
      <c r="J29" s="317"/>
      <c r="K29" s="317"/>
      <c r="L29" s="318"/>
      <c r="M29" s="458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7"/>
    </row>
    <row r="30" spans="1:24" ht="12.75" customHeight="1" x14ac:dyDescent="0.3">
      <c r="A30" s="156" t="e">
        <f>'PROTO SPEC'!#REF!</f>
        <v>#REF!</v>
      </c>
      <c r="B30" s="304" t="e">
        <f>'PROTO SPEC'!#REF!</f>
        <v>#REF!</v>
      </c>
      <c r="C30" s="305"/>
      <c r="D30" s="305"/>
      <c r="E30" s="305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09"/>
      <c r="J30" s="317"/>
      <c r="K30" s="317"/>
      <c r="L30" s="318"/>
      <c r="M30" s="469" t="s">
        <v>167</v>
      </c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</row>
    <row r="31" spans="1:24" ht="12.75" customHeight="1" x14ac:dyDescent="0.35">
      <c r="A31" s="156" t="e">
        <f>'PROTO SPEC'!#REF!</f>
        <v>#REF!</v>
      </c>
      <c r="B31" s="304" t="e">
        <f>'PROTO SPEC'!#REF!</f>
        <v>#REF!</v>
      </c>
      <c r="C31" s="305"/>
      <c r="D31" s="305"/>
      <c r="E31" s="305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09"/>
      <c r="J31" s="310"/>
      <c r="K31" s="310"/>
      <c r="L31" s="311"/>
      <c r="M31" s="458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</row>
    <row r="32" spans="1:24" ht="12.75" customHeight="1" x14ac:dyDescent="0.35">
      <c r="A32" s="156" t="e">
        <f>'PROTO SPEC'!#REF!</f>
        <v>#REF!</v>
      </c>
      <c r="B32" s="304" t="e">
        <f>'PROTO SPEC'!#REF!</f>
        <v>#REF!</v>
      </c>
      <c r="C32" s="305"/>
      <c r="D32" s="305"/>
      <c r="E32" s="305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09"/>
      <c r="J32" s="310"/>
      <c r="K32" s="310"/>
      <c r="L32" s="311"/>
      <c r="M32" s="458"/>
      <c r="N32" s="459"/>
      <c r="O32" s="459"/>
      <c r="P32" s="459"/>
      <c r="Q32" s="459"/>
      <c r="R32" s="459"/>
      <c r="S32" s="459"/>
      <c r="T32" s="459"/>
      <c r="U32" s="459"/>
      <c r="V32" s="459"/>
      <c r="W32" s="459"/>
      <c r="X32" s="459"/>
    </row>
    <row r="33" spans="1:30" ht="12.75" customHeight="1" x14ac:dyDescent="0.35">
      <c r="A33" s="156" t="e">
        <f>'PROTO SPEC'!#REF!</f>
        <v>#REF!</v>
      </c>
      <c r="B33" s="304" t="e">
        <f>'PROTO SPEC'!#REF!</f>
        <v>#REF!</v>
      </c>
      <c r="C33" s="305"/>
      <c r="D33" s="305"/>
      <c r="E33" s="305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09"/>
      <c r="J33" s="310"/>
      <c r="K33" s="310"/>
      <c r="L33" s="311"/>
      <c r="M33" s="458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04" t="e">
        <f>'PROTO SPEC'!#REF!</f>
        <v>#REF!</v>
      </c>
      <c r="C34" s="305"/>
      <c r="D34" s="305"/>
      <c r="E34" s="305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09"/>
      <c r="J34" s="310"/>
      <c r="K34" s="310"/>
      <c r="L34" s="311"/>
      <c r="M34" s="458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04" t="e">
        <f>'PROTO SPEC'!#REF!</f>
        <v>#REF!</v>
      </c>
      <c r="C35" s="305"/>
      <c r="D35" s="305"/>
      <c r="E35" s="305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09"/>
      <c r="J35" s="310"/>
      <c r="K35" s="310"/>
      <c r="L35" s="311"/>
      <c r="M35" s="458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04" t="e">
        <f>'PROTO SPEC'!#REF!</f>
        <v>#REF!</v>
      </c>
      <c r="C36" s="305"/>
      <c r="D36" s="305"/>
      <c r="E36" s="305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09"/>
      <c r="J36" s="310"/>
      <c r="K36" s="310"/>
      <c r="L36" s="311"/>
      <c r="M36" s="458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04" t="e">
        <f>'PROTO SPEC'!#REF!</f>
        <v>#REF!</v>
      </c>
      <c r="C37" s="305"/>
      <c r="D37" s="305"/>
      <c r="E37" s="305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09"/>
      <c r="J37" s="310"/>
      <c r="K37" s="310"/>
      <c r="L37" s="311"/>
      <c r="M37" s="458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</row>
    <row r="38" spans="1:30" ht="12.75" customHeight="1" x14ac:dyDescent="0.35">
      <c r="A38" s="156" t="e">
        <f>'PROTO SPEC'!#REF!</f>
        <v>#REF!</v>
      </c>
      <c r="B38" s="304" t="e">
        <f>'PROTO SPEC'!#REF!</f>
        <v>#REF!</v>
      </c>
      <c r="C38" s="305"/>
      <c r="D38" s="305"/>
      <c r="E38" s="305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09"/>
      <c r="J38" s="310"/>
      <c r="K38" s="310"/>
      <c r="L38" s="311"/>
      <c r="M38" s="458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</row>
    <row r="39" spans="1:30" ht="12.75" customHeight="1" x14ac:dyDescent="0.35">
      <c r="A39" s="156" t="e">
        <f>'PROTO SPEC'!#REF!</f>
        <v>#REF!</v>
      </c>
      <c r="B39" s="304" t="e">
        <f>'PROTO SPEC'!#REF!</f>
        <v>#REF!</v>
      </c>
      <c r="C39" s="305"/>
      <c r="D39" s="305"/>
      <c r="E39" s="305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09"/>
      <c r="J39" s="310"/>
      <c r="K39" s="310"/>
      <c r="L39" s="311"/>
      <c r="M39" s="458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</row>
    <row r="40" spans="1:30" ht="12.75" customHeight="1" x14ac:dyDescent="0.35">
      <c r="A40" s="156" t="e">
        <f>'PROTO SPEC'!#REF!</f>
        <v>#REF!</v>
      </c>
      <c r="B40" s="304" t="e">
        <f>'PROTO SPEC'!#REF!</f>
        <v>#REF!</v>
      </c>
      <c r="C40" s="305"/>
      <c r="D40" s="305"/>
      <c r="E40" s="305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09"/>
      <c r="J40" s="310"/>
      <c r="K40" s="310"/>
      <c r="L40" s="311"/>
      <c r="M40" s="458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</row>
    <row r="41" spans="1:30" ht="12.75" customHeight="1" x14ac:dyDescent="0.35">
      <c r="A41" s="156" t="e">
        <f>'PROTO SPEC'!#REF!</f>
        <v>#REF!</v>
      </c>
      <c r="B41" s="304" t="e">
        <f>'PROTO SPEC'!#REF!</f>
        <v>#REF!</v>
      </c>
      <c r="C41" s="305"/>
      <c r="D41" s="305"/>
      <c r="E41" s="305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09"/>
      <c r="J41" s="310"/>
      <c r="K41" s="310"/>
      <c r="L41" s="311"/>
      <c r="M41" s="458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</row>
    <row r="42" spans="1:30" ht="12.75" customHeight="1" x14ac:dyDescent="0.35">
      <c r="A42" s="156" t="e">
        <f>'PROTO SPEC'!#REF!</f>
        <v>#REF!</v>
      </c>
      <c r="B42" s="304" t="e">
        <f>'PROTO SPEC'!#REF!</f>
        <v>#REF!</v>
      </c>
      <c r="C42" s="305"/>
      <c r="D42" s="305"/>
      <c r="E42" s="305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09"/>
      <c r="J42" s="310"/>
      <c r="K42" s="310"/>
      <c r="L42" s="311"/>
      <c r="M42" s="458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</row>
    <row r="43" spans="1:30" ht="12.75" customHeight="1" x14ac:dyDescent="0.35">
      <c r="A43" s="156" t="e">
        <f>'PROTO SPEC'!#REF!</f>
        <v>#REF!</v>
      </c>
      <c r="B43" s="304" t="e">
        <f>'PROTO SPEC'!#REF!</f>
        <v>#REF!</v>
      </c>
      <c r="C43" s="305"/>
      <c r="D43" s="305"/>
      <c r="E43" s="305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09"/>
      <c r="J43" s="310"/>
      <c r="K43" s="310"/>
      <c r="L43" s="311"/>
      <c r="M43" s="458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</row>
    <row r="44" spans="1:30" ht="12.75" customHeight="1" x14ac:dyDescent="0.35">
      <c r="A44" s="156" t="e">
        <f>'PROTO SPEC'!#REF!</f>
        <v>#REF!</v>
      </c>
      <c r="B44" s="304" t="e">
        <f>'PROTO SPEC'!#REF!</f>
        <v>#REF!</v>
      </c>
      <c r="C44" s="305"/>
      <c r="D44" s="305"/>
      <c r="E44" s="305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09"/>
      <c r="J44" s="310"/>
      <c r="K44" s="310"/>
      <c r="L44" s="311"/>
      <c r="M44" s="458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</row>
    <row r="45" spans="1:30" ht="12.75" customHeight="1" x14ac:dyDescent="0.35">
      <c r="A45" s="156" t="e">
        <f>'PROTO SPEC'!#REF!</f>
        <v>#REF!</v>
      </c>
      <c r="B45" s="304" t="e">
        <f>'PROTO SPEC'!#REF!</f>
        <v>#REF!</v>
      </c>
      <c r="C45" s="305"/>
      <c r="D45" s="305"/>
      <c r="E45" s="305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09"/>
      <c r="J45" s="310"/>
      <c r="K45" s="310"/>
      <c r="L45" s="311"/>
      <c r="M45" s="458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</row>
    <row r="46" spans="1:30" ht="12.75" customHeight="1" x14ac:dyDescent="0.3">
      <c r="A46" s="509">
        <f>'PROTO SPEC'!A39</f>
        <v>0</v>
      </c>
      <c r="B46" s="510"/>
      <c r="C46" s="510"/>
      <c r="D46" s="510"/>
      <c r="E46" s="510"/>
      <c r="F46" s="81"/>
      <c r="G46" s="81"/>
      <c r="H46" s="81">
        <f t="shared" si="0"/>
        <v>0</v>
      </c>
      <c r="I46" s="81"/>
      <c r="J46" s="81"/>
      <c r="K46" s="81"/>
      <c r="L46" s="81"/>
      <c r="M46" s="458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</row>
    <row r="47" spans="1:30" ht="12.75" customHeight="1" x14ac:dyDescent="0.35">
      <c r="A47" s="156" t="e">
        <f>'PROTO SPEC'!#REF!</f>
        <v>#REF!</v>
      </c>
      <c r="B47" s="367" t="e">
        <f>'PROTO SPEC'!#REF!</f>
        <v>#REF!</v>
      </c>
      <c r="C47" s="368"/>
      <c r="D47" s="368"/>
      <c r="E47" s="368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09"/>
      <c r="J47" s="310"/>
      <c r="K47" s="310"/>
      <c r="L47" s="311"/>
      <c r="M47" s="458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</row>
    <row r="48" spans="1:30" ht="12.75" customHeight="1" x14ac:dyDescent="0.35">
      <c r="A48" s="156" t="e">
        <f>'PROTO SPEC'!#REF!</f>
        <v>#REF!</v>
      </c>
      <c r="B48" s="367" t="e">
        <f>'PROTO SPEC'!#REF!</f>
        <v>#REF!</v>
      </c>
      <c r="C48" s="368"/>
      <c r="D48" s="368"/>
      <c r="E48" s="368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09"/>
      <c r="J48" s="310"/>
      <c r="K48" s="310"/>
      <c r="L48" s="311"/>
      <c r="M48" s="458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</row>
    <row r="49" spans="1:24" ht="12.75" customHeight="1" x14ac:dyDescent="0.35">
      <c r="A49" s="156" t="e">
        <f>'PROTO SPEC'!#REF!</f>
        <v>#REF!</v>
      </c>
      <c r="B49" s="367" t="e">
        <f>'PROTO SPEC'!#REF!</f>
        <v>#REF!</v>
      </c>
      <c r="C49" s="368"/>
      <c r="D49" s="368"/>
      <c r="E49" s="368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09"/>
      <c r="J49" s="310"/>
      <c r="K49" s="310"/>
      <c r="L49" s="311"/>
      <c r="M49" s="469" t="s">
        <v>47</v>
      </c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</row>
    <row r="50" spans="1:24" ht="12.75" customHeight="1" x14ac:dyDescent="0.35">
      <c r="A50" s="156" t="e">
        <f>'PROTO SPEC'!#REF!</f>
        <v>#REF!</v>
      </c>
      <c r="B50" s="367" t="e">
        <f>'PROTO SPEC'!#REF!</f>
        <v>#REF!</v>
      </c>
      <c r="C50" s="368"/>
      <c r="D50" s="368"/>
      <c r="E50" s="368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09"/>
      <c r="J50" s="310"/>
      <c r="K50" s="310"/>
      <c r="L50" s="311"/>
      <c r="M50" s="458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</row>
    <row r="51" spans="1:24" ht="12.75" customHeight="1" x14ac:dyDescent="0.35">
      <c r="A51" s="156" t="e">
        <f>'PROTO SPEC'!#REF!</f>
        <v>#REF!</v>
      </c>
      <c r="B51" s="367" t="e">
        <f>'PROTO SPEC'!#REF!</f>
        <v>#REF!</v>
      </c>
      <c r="C51" s="368"/>
      <c r="D51" s="368"/>
      <c r="E51" s="368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09"/>
      <c r="J51" s="310"/>
      <c r="K51" s="310"/>
      <c r="L51" s="311"/>
      <c r="M51" s="458"/>
      <c r="N51" s="467"/>
      <c r="O51" s="467"/>
      <c r="P51" s="467"/>
      <c r="Q51" s="467"/>
      <c r="R51" s="467"/>
      <c r="S51" s="467"/>
      <c r="T51" s="467"/>
      <c r="U51" s="467"/>
      <c r="V51" s="467"/>
      <c r="W51" s="467"/>
      <c r="X51" s="467"/>
    </row>
    <row r="52" spans="1:24" ht="12.75" customHeight="1" x14ac:dyDescent="0.35">
      <c r="A52" s="156" t="e">
        <f>'PROTO SPEC'!#REF!</f>
        <v>#REF!</v>
      </c>
      <c r="B52" s="367" t="e">
        <f>'PROTO SPEC'!#REF!</f>
        <v>#REF!</v>
      </c>
      <c r="C52" s="368"/>
      <c r="D52" s="368"/>
      <c r="E52" s="368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09"/>
      <c r="J52" s="310"/>
      <c r="K52" s="310"/>
      <c r="L52" s="311"/>
      <c r="M52" s="469" t="s">
        <v>168</v>
      </c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24"/>
    </row>
    <row r="53" spans="1:24" ht="12.75" customHeight="1" x14ac:dyDescent="0.35">
      <c r="A53" s="156" t="e">
        <f>'PROTO SPEC'!#REF!</f>
        <v>#REF!</v>
      </c>
      <c r="B53" s="367" t="e">
        <f>'PROTO SPEC'!#REF!</f>
        <v>#REF!</v>
      </c>
      <c r="C53" s="368"/>
      <c r="D53" s="368"/>
      <c r="E53" s="368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09"/>
      <c r="J53" s="310"/>
      <c r="K53" s="310"/>
      <c r="L53" s="311"/>
      <c r="M53" s="520" t="s">
        <v>169</v>
      </c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24"/>
    </row>
    <row r="54" spans="1:24" ht="12.75" customHeight="1" x14ac:dyDescent="0.35">
      <c r="A54" s="156" t="e">
        <f>'PROTO SPEC'!#REF!</f>
        <v>#REF!</v>
      </c>
      <c r="B54" s="367" t="e">
        <f>'PROTO SPEC'!#REF!</f>
        <v>#REF!</v>
      </c>
      <c r="C54" s="368"/>
      <c r="D54" s="368"/>
      <c r="E54" s="368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09"/>
      <c r="J54" s="310"/>
      <c r="K54" s="310"/>
      <c r="L54" s="311"/>
      <c r="M54" s="520" t="s">
        <v>170</v>
      </c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24"/>
    </row>
    <row r="55" spans="1:24" ht="12.75" customHeight="1" x14ac:dyDescent="0.35">
      <c r="A55" s="156" t="e">
        <f>'PROTO SPEC'!#REF!</f>
        <v>#REF!</v>
      </c>
      <c r="B55" s="367" t="e">
        <f>'PROTO SPEC'!#REF!</f>
        <v>#REF!</v>
      </c>
      <c r="C55" s="368"/>
      <c r="D55" s="368"/>
      <c r="E55" s="368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09"/>
      <c r="J55" s="310"/>
      <c r="K55" s="310"/>
      <c r="L55" s="311"/>
      <c r="M55" s="520" t="s">
        <v>171</v>
      </c>
      <c r="N55" s="521"/>
      <c r="O55" s="521"/>
      <c r="P55" s="521"/>
      <c r="Q55" s="521"/>
      <c r="R55" s="521"/>
      <c r="S55" s="521"/>
      <c r="T55" s="521"/>
      <c r="U55" s="521"/>
      <c r="V55" s="521"/>
      <c r="W55" s="521"/>
      <c r="X55" s="24"/>
    </row>
    <row r="56" spans="1:24" ht="12.75" customHeight="1" x14ac:dyDescent="0.35">
      <c r="A56" s="156" t="e">
        <f>'PROTO SPEC'!#REF!</f>
        <v>#REF!</v>
      </c>
      <c r="B56" s="367" t="e">
        <f>'PROTO SPEC'!#REF!</f>
        <v>#REF!</v>
      </c>
      <c r="C56" s="368"/>
      <c r="D56" s="368"/>
      <c r="E56" s="368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09"/>
      <c r="J56" s="310"/>
      <c r="K56" s="310"/>
      <c r="L56" s="311"/>
      <c r="M56" s="520" t="s">
        <v>172</v>
      </c>
      <c r="N56" s="521"/>
      <c r="O56" s="521"/>
      <c r="P56" s="521"/>
      <c r="Q56" s="521"/>
      <c r="R56" s="521"/>
      <c r="S56" s="521"/>
      <c r="T56" s="521"/>
      <c r="U56" s="521"/>
      <c r="V56" s="521"/>
      <c r="W56" s="521"/>
      <c r="X56" s="24"/>
    </row>
    <row r="57" spans="1:24" ht="12.75" customHeight="1" x14ac:dyDescent="0.35">
      <c r="A57" s="156" t="e">
        <f>'PROTO SPEC'!#REF!</f>
        <v>#REF!</v>
      </c>
      <c r="B57" s="367" t="e">
        <f>'PROTO SPEC'!#REF!</f>
        <v>#REF!</v>
      </c>
      <c r="C57" s="368"/>
      <c r="D57" s="368"/>
      <c r="E57" s="368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09"/>
      <c r="J57" s="310"/>
      <c r="K57" s="310"/>
      <c r="L57" s="311"/>
      <c r="M57" s="520" t="s">
        <v>173</v>
      </c>
      <c r="N57" s="521"/>
      <c r="O57" s="521"/>
      <c r="P57" s="521"/>
      <c r="Q57" s="521"/>
      <c r="R57" s="521"/>
      <c r="S57" s="521"/>
      <c r="T57" s="521"/>
      <c r="U57" s="521"/>
      <c r="V57" s="521"/>
      <c r="W57" s="521"/>
      <c r="X57" s="24"/>
    </row>
    <row r="58" spans="1:24" ht="12.75" customHeight="1" x14ac:dyDescent="0.35">
      <c r="A58" s="156" t="e">
        <f>'PROTO SPEC'!#REF!</f>
        <v>#REF!</v>
      </c>
      <c r="B58" s="367" t="e">
        <f>'PROTO SPEC'!#REF!</f>
        <v>#REF!</v>
      </c>
      <c r="C58" s="368"/>
      <c r="D58" s="368"/>
      <c r="E58" s="368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09"/>
      <c r="J58" s="310"/>
      <c r="K58" s="310"/>
      <c r="L58" s="311"/>
      <c r="M58" s="520" t="s">
        <v>174</v>
      </c>
      <c r="N58" s="521"/>
      <c r="O58" s="521"/>
      <c r="P58" s="521"/>
      <c r="Q58" s="521"/>
      <c r="R58" s="521"/>
      <c r="S58" s="521"/>
      <c r="T58" s="521"/>
      <c r="U58" s="521"/>
      <c r="V58" s="521"/>
      <c r="W58" s="521"/>
      <c r="X58" s="24"/>
    </row>
    <row r="59" spans="1:24" ht="12.75" customHeight="1" x14ac:dyDescent="0.35">
      <c r="A59" s="156" t="e">
        <f>'PROTO SPEC'!#REF!</f>
        <v>#REF!</v>
      </c>
      <c r="B59" s="367" t="e">
        <f>'PROTO SPEC'!#REF!</f>
        <v>#REF!</v>
      </c>
      <c r="C59" s="368"/>
      <c r="D59" s="368"/>
      <c r="E59" s="368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09"/>
      <c r="J59" s="310"/>
      <c r="K59" s="310"/>
      <c r="L59" s="31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6" t="e">
        <f>'PROTO SPEC'!#REF!</f>
        <v>#REF!</v>
      </c>
      <c r="B60" s="367" t="e">
        <f>'PROTO SPEC'!#REF!</f>
        <v>#REF!</v>
      </c>
      <c r="C60" s="368"/>
      <c r="D60" s="368"/>
      <c r="E60" s="368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09"/>
      <c r="J60" s="310"/>
      <c r="K60" s="310"/>
      <c r="L60" s="31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6" t="e">
        <f>'PROTO SPEC'!#REF!</f>
        <v>#REF!</v>
      </c>
      <c r="B61" s="367" t="e">
        <f>'PROTO SPEC'!#REF!</f>
        <v>#REF!</v>
      </c>
      <c r="C61" s="368"/>
      <c r="D61" s="368"/>
      <c r="E61" s="368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09"/>
      <c r="J61" s="310"/>
      <c r="K61" s="310"/>
      <c r="L61" s="31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6" t="e">
        <f>'PROTO SPEC'!#REF!</f>
        <v>#REF!</v>
      </c>
      <c r="B62" s="367" t="e">
        <f>'PROTO SPEC'!#REF!</f>
        <v>#REF!</v>
      </c>
      <c r="C62" s="368"/>
      <c r="D62" s="368"/>
      <c r="E62" s="368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09"/>
      <c r="J62" s="310"/>
      <c r="K62" s="310"/>
      <c r="L62" s="31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6" t="e">
        <f>'PROTO SPEC'!#REF!</f>
        <v>#REF!</v>
      </c>
      <c r="B63" s="367" t="e">
        <f>'PROTO SPEC'!#REF!</f>
        <v>#REF!</v>
      </c>
      <c r="C63" s="368"/>
      <c r="D63" s="368"/>
      <c r="E63" s="368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09"/>
      <c r="J63" s="310"/>
      <c r="K63" s="310"/>
      <c r="L63" s="31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6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09"/>
      <c r="J64" s="310"/>
      <c r="K64" s="310"/>
      <c r="L64" s="311"/>
      <c r="M64" s="458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</row>
    <row r="65" spans="1:24" ht="12.75" customHeight="1" x14ac:dyDescent="0.35">
      <c r="A65" s="156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09"/>
      <c r="J65" s="310"/>
      <c r="K65" s="310"/>
      <c r="L65" s="311"/>
      <c r="M65" s="458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</row>
    <row r="66" spans="1:24" ht="12.75" customHeight="1" x14ac:dyDescent="0.35">
      <c r="A66" s="156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09"/>
      <c r="J66" s="310"/>
      <c r="K66" s="310"/>
      <c r="L66" s="31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6" t="e">
        <f>'PROTO SPEC'!#REF!</f>
        <v>#REF!</v>
      </c>
      <c r="B67" s="367" t="e">
        <f>'PROTO SPEC'!#REF!</f>
        <v>#REF!</v>
      </c>
      <c r="C67" s="368"/>
      <c r="D67" s="368"/>
      <c r="E67" s="368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09"/>
      <c r="J67" s="310"/>
      <c r="K67" s="310"/>
      <c r="L67" s="31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6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09"/>
      <c r="J68" s="310"/>
      <c r="K68" s="310"/>
      <c r="L68" s="31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6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09"/>
      <c r="J69" s="310"/>
      <c r="K69" s="310"/>
      <c r="L69" s="31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6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09"/>
      <c r="J70" s="310"/>
      <c r="K70" s="310"/>
      <c r="L70" s="31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6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09"/>
      <c r="J71" s="310"/>
      <c r="K71" s="310"/>
      <c r="L71" s="31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6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09"/>
      <c r="J72" s="310"/>
      <c r="K72" s="310"/>
      <c r="L72" s="31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6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09"/>
      <c r="J73" s="310"/>
      <c r="K73" s="310"/>
      <c r="L73" s="31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6">
        <f>'PROTO SPEC'!A50</f>
        <v>0</v>
      </c>
      <c r="B74" s="367">
        <f>'PROTO SPEC'!B50</f>
        <v>0</v>
      </c>
      <c r="C74" s="368"/>
      <c r="D74" s="368"/>
      <c r="E74" s="368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09"/>
      <c r="J74" s="310"/>
      <c r="K74" s="310"/>
      <c r="L74" s="31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6">
        <f>'PROTO SPEC'!A51</f>
        <v>0</v>
      </c>
      <c r="B75" s="367">
        <f>'PROTO SPEC'!B51</f>
        <v>0</v>
      </c>
      <c r="C75" s="368"/>
      <c r="D75" s="368"/>
      <c r="E75" s="368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09"/>
      <c r="J75" s="310"/>
      <c r="K75" s="310"/>
      <c r="L75" s="31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6">
        <f>'PROTO SPEC'!A52</f>
        <v>0</v>
      </c>
      <c r="B76" s="367">
        <f>'PROTO SPEC'!B52</f>
        <v>0</v>
      </c>
      <c r="C76" s="368"/>
      <c r="D76" s="368"/>
      <c r="E76" s="368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09"/>
      <c r="J76" s="310"/>
      <c r="K76" s="310"/>
      <c r="L76" s="31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6">
        <f>'PROTO SPEC'!A53</f>
        <v>0</v>
      </c>
      <c r="B77" s="367">
        <f>'PROTO SPEC'!B53</f>
        <v>0</v>
      </c>
      <c r="C77" s="368"/>
      <c r="D77" s="368"/>
      <c r="E77" s="368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09"/>
      <c r="J77" s="310"/>
      <c r="K77" s="310"/>
      <c r="L77" s="311"/>
      <c r="M77" s="522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</row>
    <row r="78" spans="1:24" ht="12.75" customHeight="1" x14ac:dyDescent="0.35">
      <c r="A78" s="156">
        <f>'PROTO SPEC'!A54</f>
        <v>0</v>
      </c>
      <c r="B78" s="367">
        <f>'PROTO SPEC'!B54</f>
        <v>0</v>
      </c>
      <c r="C78" s="368"/>
      <c r="D78" s="368"/>
      <c r="E78" s="368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09"/>
      <c r="J78" s="310"/>
      <c r="K78" s="310"/>
      <c r="L78" s="31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6">
        <f>'PROTO SPEC'!A55</f>
        <v>0</v>
      </c>
      <c r="B79" s="367">
        <f>'PROTO SPEC'!B55</f>
        <v>0</v>
      </c>
      <c r="C79" s="368"/>
      <c r="D79" s="368"/>
      <c r="E79" s="368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09"/>
      <c r="J79" s="310"/>
      <c r="K79" s="310"/>
      <c r="L79" s="31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52" t="str">
        <f>'DESIGN FRONT SHEET'!B3:C3</f>
        <v>MCLAREN SEASON 3</v>
      </c>
      <c r="C1" s="552"/>
      <c r="D1" s="553"/>
      <c r="E1" s="69" t="s">
        <v>49</v>
      </c>
      <c r="F1" s="552" t="str">
        <f>'DESIGN FRONT SHEET'!E3:E3</f>
        <v>UN AVAILABLE</v>
      </c>
      <c r="G1" s="554"/>
      <c r="H1" s="555"/>
      <c r="I1" s="556" t="s">
        <v>185</v>
      </c>
      <c r="J1" s="557"/>
      <c r="K1" s="558"/>
      <c r="L1" s="559"/>
      <c r="M1" s="544"/>
      <c r="N1" s="545"/>
      <c r="O1" s="545"/>
      <c r="P1" s="545"/>
      <c r="Q1" s="545"/>
      <c r="R1" s="545"/>
      <c r="S1" s="545"/>
      <c r="T1" s="545"/>
      <c r="U1" s="545"/>
      <c r="V1" s="545"/>
      <c r="W1" s="546"/>
      <c r="X1" s="15"/>
    </row>
    <row r="2" spans="1:24" ht="12.75" customHeight="1" x14ac:dyDescent="0.35">
      <c r="A2" s="70" t="s">
        <v>51</v>
      </c>
      <c r="B2" s="283" t="str">
        <f>'DESIGN FRONT SHEET'!B4:C4</f>
        <v>ASHLAM</v>
      </c>
      <c r="C2" s="283"/>
      <c r="D2" s="284"/>
      <c r="E2" s="36" t="s">
        <v>52</v>
      </c>
      <c r="F2" s="283" t="str">
        <f>'DESIGN FRONT SHEET'!E4:E4</f>
        <v>VIETNAM</v>
      </c>
      <c r="G2" s="285"/>
      <c r="H2" s="286"/>
      <c r="I2" s="371" t="s">
        <v>186</v>
      </c>
      <c r="J2" s="550"/>
      <c r="K2" s="377"/>
      <c r="L2" s="551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8"/>
      <c r="X2" s="15"/>
    </row>
    <row r="3" spans="1:24" ht="12.75" customHeight="1" x14ac:dyDescent="0.35">
      <c r="A3" s="125" t="s">
        <v>54</v>
      </c>
      <c r="B3" s="431" t="str">
        <f>'DESIGN FRONT SHEET'!B5:C5</f>
        <v>ZIP THROUG HOODIE</v>
      </c>
      <c r="C3" s="431"/>
      <c r="D3" s="432"/>
      <c r="E3" s="36" t="s">
        <v>55</v>
      </c>
      <c r="F3" s="431" t="str">
        <f>'DESIGN FRONT SHEET'!E5:E5</f>
        <v>AIME LEON DORE</v>
      </c>
      <c r="G3" s="533"/>
      <c r="H3" s="534"/>
      <c r="I3" s="535" t="s">
        <v>187</v>
      </c>
      <c r="J3" s="536"/>
      <c r="K3" s="518"/>
      <c r="L3" s="537"/>
      <c r="M3" s="529"/>
      <c r="N3" s="530"/>
      <c r="O3" s="530"/>
      <c r="P3" s="530"/>
      <c r="Q3" s="530"/>
      <c r="R3" s="530"/>
      <c r="S3" s="530"/>
      <c r="T3" s="530"/>
      <c r="U3" s="530"/>
      <c r="V3" s="530"/>
      <c r="W3" s="549"/>
      <c r="X3" s="20"/>
    </row>
    <row r="4" spans="1:24" ht="12.75" customHeight="1" x14ac:dyDescent="0.25">
      <c r="A4" s="540" t="s">
        <v>188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2"/>
    </row>
    <row r="5" spans="1:24" ht="13.5" customHeight="1" x14ac:dyDescent="0.3">
      <c r="A5" s="538" t="e">
        <f>'PP2 SPEC'!B7:D7</f>
        <v>#VALUE!</v>
      </c>
      <c r="B5" s="539"/>
      <c r="C5" s="120" t="s">
        <v>146</v>
      </c>
      <c r="D5" s="121" t="s">
        <v>156</v>
      </c>
      <c r="E5" s="122"/>
      <c r="F5" s="122"/>
      <c r="G5" s="124"/>
      <c r="H5" s="122" t="s">
        <v>157</v>
      </c>
      <c r="I5" s="122"/>
      <c r="J5" s="122"/>
      <c r="K5" s="124"/>
      <c r="L5" s="122" t="s">
        <v>158</v>
      </c>
      <c r="M5" s="122"/>
      <c r="N5" s="122"/>
      <c r="O5" s="124"/>
      <c r="P5" s="122" t="s">
        <v>159</v>
      </c>
      <c r="Q5" s="122"/>
      <c r="R5" s="122"/>
      <c r="S5" s="124"/>
      <c r="T5" s="122" t="s">
        <v>160</v>
      </c>
      <c r="U5" s="122"/>
      <c r="V5" s="122"/>
      <c r="W5" s="123"/>
    </row>
    <row r="6" spans="1:24" ht="13.5" customHeight="1" x14ac:dyDescent="0.25">
      <c r="A6" s="532" t="e">
        <f>'GRADED SPEC (ALPHA)'!B8:E8</f>
        <v>#VALUE!</v>
      </c>
      <c r="B6" s="532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2" t="e">
        <f>'GRADED SPEC (ALPHA)'!B9:E9</f>
        <v>#VALUE!</v>
      </c>
      <c r="B7" s="532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2" t="e">
        <f>'GRADED SPEC (ALPHA)'!B10:E10</f>
        <v>#VALUE!</v>
      </c>
      <c r="B8" s="532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2" t="e">
        <f>'GRADED SPEC (ALPHA)'!B11:E11</f>
        <v>#VALUE!</v>
      </c>
      <c r="B9" s="532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2" t="e">
        <f>'GRADED SPEC (ALPHA)'!B12:E12</f>
        <v>#VALUE!</v>
      </c>
      <c r="B10" s="532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2" t="e">
        <f>'GRADED SPEC (ALPHA)'!B13:E13</f>
        <v>#VALUE!</v>
      </c>
      <c r="B11" s="532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2" t="e">
        <f>'GRADED SPEC (ALPHA)'!B14:E14</f>
        <v>#VALUE!</v>
      </c>
      <c r="B12" s="532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2" t="e">
        <f>'GRADED SPEC (ALPHA)'!B15:E15</f>
        <v>#VALUE!</v>
      </c>
      <c r="B13" s="532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2" t="e">
        <f>'GRADED SPEC (ALPHA)'!B16:E16</f>
        <v>#VALUE!</v>
      </c>
      <c r="B14" s="532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2" t="e">
        <f>'GRADED SPEC (ALPHA)'!B17:E17</f>
        <v>#VALUE!</v>
      </c>
      <c r="B15" s="532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32" t="e">
        <f>'GRADED SPEC (ALPHA)'!B18:E18</f>
        <v>#VALUE!</v>
      </c>
      <c r="B16" s="532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32" t="e">
        <f>'GRADED SPEC (ALPHA)'!B19:E19</f>
        <v>#VALUE!</v>
      </c>
      <c r="B17" s="532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32" t="e">
        <f>'GRADED SPEC (ALPHA)'!B20:E20</f>
        <v>#VALUE!</v>
      </c>
      <c r="B18" s="532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32" t="e">
        <f>'GRADED SPEC (ALPHA)'!B21:E21</f>
        <v>#VALUE!</v>
      </c>
      <c r="B19" s="532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32" t="e">
        <f>'GRADED SPEC (ALPHA)'!B22:E22</f>
        <v>#VALUE!</v>
      </c>
      <c r="B20" s="532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32" t="e">
        <f>'GRADED SPEC (ALPHA)'!B23:E23</f>
        <v>#VALUE!</v>
      </c>
      <c r="B21" s="532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32" t="e">
        <f>'GRADED SPEC (ALPHA)'!B24:E24</f>
        <v>#VALUE!</v>
      </c>
      <c r="B22" s="532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32" t="e">
        <f>'GRADED SPEC (ALPHA)'!B25:E25</f>
        <v>#VALUE!</v>
      </c>
      <c r="B23" s="532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32" t="e">
        <f>'GRADED SPEC (ALPHA)'!B38:E38</f>
        <v>#VALUE!</v>
      </c>
      <c r="B24" s="532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32" t="e">
        <f>_xlfn.SINGLE('GRADED SPEC (ALPHA)'!#REF!)</f>
        <v>#REF!</v>
      </c>
      <c r="B25" s="532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32" t="e">
        <f>_xlfn.SINGLE('GRADED SPEC (ALPHA)'!#REF!)</f>
        <v>#REF!</v>
      </c>
      <c r="B26" s="532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2" t="e">
        <f>_xlfn.SINGLE('GRADED SPEC (ALPHA)'!#REF!)</f>
        <v>#REF!</v>
      </c>
      <c r="B27" s="532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2" t="e">
        <f>_xlfn.SINGLE('GRADED SPEC (ALPHA)'!#REF!)</f>
        <v>#REF!</v>
      </c>
      <c r="B28" s="532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2" t="e">
        <f>_xlfn.SINGLE('GRADED SPEC (ALPHA)'!#REF!)</f>
        <v>#REF!</v>
      </c>
      <c r="B29" s="532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2" t="e">
        <f>_xlfn.SINGLE('GRADED SPEC (ALPHA)'!#REF!)</f>
        <v>#REF!</v>
      </c>
      <c r="B30" s="532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2" t="e">
        <f>_xlfn.SINGLE('GRADED SPEC (ALPHA)'!#REF!)</f>
        <v>#REF!</v>
      </c>
      <c r="B31" s="532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2" t="e">
        <f>_xlfn.SINGLE('GRADED SPEC (ALPHA)'!#REF!)</f>
        <v>#REF!</v>
      </c>
      <c r="B32" s="532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2" t="e">
        <f>_xlfn.SINGLE('GRADED SPEC (ALPHA)'!#REF!)</f>
        <v>#REF!</v>
      </c>
      <c r="B33" s="532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2" t="e">
        <f>_xlfn.SINGLE('GRADED SPEC (ALPHA)'!#REF!)</f>
        <v>#REF!</v>
      </c>
      <c r="B34" s="532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2" t="e">
        <f>_xlfn.SINGLE('GRADED SPEC (ALPHA)'!#REF!)</f>
        <v>#REF!</v>
      </c>
      <c r="B35" s="532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2" t="e">
        <f>_xlfn.SINGLE('GRADED SPEC (ALPHA)'!#REF!)</f>
        <v>#REF!</v>
      </c>
      <c r="B36" s="532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2" t="e">
        <f>_xlfn.SINGLE('GRADED SPEC (ALPHA)'!#REF!)</f>
        <v>#REF!</v>
      </c>
      <c r="B37" s="532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2" t="e">
        <f>_xlfn.SINGLE('GRADED SPEC (ALPHA)'!#REF!)</f>
        <v>#REF!</v>
      </c>
      <c r="B38" s="532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2" t="e">
        <f>_xlfn.SINGLE('GRADED SPEC (ALPHA)'!#REF!)</f>
        <v>#REF!</v>
      </c>
      <c r="B39" s="532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2" t="e">
        <f>_xlfn.SINGLE('GRADED SPEC (ALPHA)'!#REF!)</f>
        <v>#REF!</v>
      </c>
      <c r="B40" s="532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31" t="e">
        <f>_xlfn.SINGLE('GRADED SPEC (ALPHA)'!#REF!)</f>
        <v>#REF!</v>
      </c>
      <c r="B41" s="531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43" t="e">
        <f>_xlfn.SINGLE('GRADED SPEC (ALPHA)'!#REF!)</f>
        <v>#REF!</v>
      </c>
      <c r="B43" s="543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2" t="e">
        <f>_xlfn.SINGLE('GRADED SPEC (ALPHA)'!#REF!)</f>
        <v>#REF!</v>
      </c>
      <c r="B44" s="532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32" t="e">
        <f>_xlfn.SINGLE('GRADED SPEC (ALPHA)'!#REF!)</f>
        <v>#REF!</v>
      </c>
      <c r="B45" s="532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2" t="e">
        <f>_xlfn.SINGLE('GRADED SPEC (ALPHA)'!#REF!)</f>
        <v>#REF!</v>
      </c>
      <c r="B46" s="532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2" t="e">
        <f>_xlfn.SINGLE('GRADED SPEC (ALPHA)'!#REF!)</f>
        <v>#REF!</v>
      </c>
      <c r="B47" s="532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2" t="e">
        <f>_xlfn.SINGLE('GRADED SPEC (ALPHA)'!#REF!)</f>
        <v>#REF!</v>
      </c>
      <c r="B48" s="532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2" t="e">
        <f>_xlfn.SINGLE('GRADED SPEC (ALPHA)'!#REF!)</f>
        <v>#REF!</v>
      </c>
      <c r="B49" s="532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2" t="e">
        <f>_xlfn.SINGLE('GRADED SPEC (ALPHA)'!#REF!)</f>
        <v>#REF!</v>
      </c>
      <c r="B50" s="532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2" t="e">
        <f>_xlfn.SINGLE('GRADED SPEC (ALPHA)'!#REF!)</f>
        <v>#REF!</v>
      </c>
      <c r="B51" s="532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2" t="e">
        <f>_xlfn.SINGLE('GRADED SPEC (ALPHA)'!#REF!)</f>
        <v>#REF!</v>
      </c>
      <c r="B52" s="532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2" t="e">
        <f>_xlfn.SINGLE('GRADED SPEC (ALPHA)'!#REF!)</f>
        <v>#REF!</v>
      </c>
      <c r="B53" s="532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2" t="e">
        <f>_xlfn.SINGLE('GRADED SPEC (ALPHA)'!#REF!)</f>
        <v>#REF!</v>
      </c>
      <c r="B54" s="532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2" t="e">
        <f>'GRADED SPEC (ALPHA)'!B40:E40</f>
        <v>#VALUE!</v>
      </c>
      <c r="B55" s="532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2" t="e">
        <f>'GRADED SPEC (ALPHA)'!B41:E41</f>
        <v>#VALUE!</v>
      </c>
      <c r="B56" s="532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2" t="e">
        <f>'GRADED SPEC (ALPHA)'!B42:E42</f>
        <v>#VALUE!</v>
      </c>
      <c r="B57" s="532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32" t="e">
        <f>'GRADED SPEC (ALPHA)'!B43:E43</f>
        <v>#VALUE!</v>
      </c>
      <c r="B58" s="532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32" t="e">
        <f>'GRADED SPEC (ALPHA)'!B44:E44</f>
        <v>#VALUE!</v>
      </c>
      <c r="B59" s="532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32" t="e">
        <f>'GRADED SPEC (ALPHA)'!B45:E45</f>
        <v>#VALUE!</v>
      </c>
      <c r="B60" s="532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32" t="e">
        <f>'GRADED SPEC (ALPHA)'!B46:E46</f>
        <v>#VALUE!</v>
      </c>
      <c r="B61" s="532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32" t="e">
        <f>'GRADED SPEC (ALPHA)'!B47:E47</f>
        <v>#VALUE!</v>
      </c>
      <c r="B62" s="532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32" t="e">
        <f>'GRADED SPEC (ALPHA)'!B48:E48</f>
        <v>#VALUE!</v>
      </c>
      <c r="B63" s="532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32" t="e">
        <f>'GRADED SPEC (ALPHA)'!B49:E49</f>
        <v>#VALUE!</v>
      </c>
      <c r="B64" s="532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32" t="e">
        <f>'GRADED SPEC (ALPHA)'!B50:E50</f>
        <v>#VALUE!</v>
      </c>
      <c r="B65" s="532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32" t="e">
        <f>'GRADED SPEC (ALPHA)'!B51:E51</f>
        <v>#VALUE!</v>
      </c>
      <c r="B66" s="532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32" t="e">
        <f>'GRADED SPEC (ALPHA)'!B52:E52</f>
        <v>#VALUE!</v>
      </c>
      <c r="B67" s="532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32" t="e">
        <f>'GRADED SPEC (ALPHA)'!B53:E53</f>
        <v>#VALUE!</v>
      </c>
      <c r="B68" s="532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32" t="e">
        <f>'GRADED SPEC (ALPHA)'!B54:E54</f>
        <v>#VALUE!</v>
      </c>
      <c r="B69" s="532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32" t="e">
        <f>'GRADED SPEC (ALPHA)'!B55:E55</f>
        <v>#VALUE!</v>
      </c>
      <c r="B70" s="532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32" t="e">
        <f>_xlfn.SINGLE('GRADED SPEC (ALPHA)'!#REF!)</f>
        <v>#REF!</v>
      </c>
      <c r="B71" s="532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32" t="e">
        <f>_xlfn.SINGLE('GRADED SPEC (ALPHA)'!#REF!)</f>
        <v>#REF!</v>
      </c>
      <c r="B72" s="532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32" t="e">
        <f>_xlfn.SINGLE('GRADED SPEC (ALPHA)'!#REF!)</f>
        <v>#REF!</v>
      </c>
      <c r="B73" s="532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2" t="e">
        <f>_xlfn.SINGLE('GRADED SPEC (ALPHA)'!#REF!)</f>
        <v>#REF!</v>
      </c>
      <c r="B74" s="532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2" t="e">
        <f>_xlfn.SINGLE('GRADED SPEC (ALPHA)'!#REF!)</f>
        <v>#REF!</v>
      </c>
      <c r="B75" s="532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2" t="e">
        <f>'GRADED SPEC (ALPHA)'!B56:E56</f>
        <v>#VALUE!</v>
      </c>
      <c r="B76" s="532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2" t="e">
        <f>'GRADED SPEC (ALPHA)'!B57:E57</f>
        <v>#VALUE!</v>
      </c>
      <c r="B77" s="532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zoomScale="91" zoomScaleNormal="100" zoomScaleSheetLayoutView="91" zoomScalePageLayoutView="60" workbookViewId="0">
      <selection activeCell="AG74" sqref="AG74:AZ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300"/>
      <c r="B1" s="301"/>
      <c r="C1" s="296" t="s">
        <v>301</v>
      </c>
      <c r="D1" s="297"/>
      <c r="E1" s="297"/>
      <c r="F1" s="297"/>
      <c r="G1" s="297"/>
      <c r="H1" s="297"/>
      <c r="I1" s="297"/>
      <c r="J1" s="297"/>
      <c r="K1" s="297"/>
      <c r="L1" s="297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</row>
    <row r="2" spans="1:52" ht="13.75" customHeight="1" x14ac:dyDescent="0.25">
      <c r="A2" s="302"/>
      <c r="B2" s="303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</row>
    <row r="3" spans="1:52" ht="13.75" customHeight="1" x14ac:dyDescent="0.35">
      <c r="A3" s="36" t="s">
        <v>48</v>
      </c>
      <c r="B3" s="283" t="str">
        <f>'DESIGN FRONT SHEET'!B3</f>
        <v>MCLAREN SEASON 3</v>
      </c>
      <c r="C3" s="283"/>
      <c r="D3" s="284"/>
      <c r="E3" s="36" t="s">
        <v>49</v>
      </c>
      <c r="F3" s="283" t="str">
        <f>'DESIGN FRONT SHEET'!E3</f>
        <v>UN AVAILABLE</v>
      </c>
      <c r="G3" s="285"/>
      <c r="H3" s="286"/>
      <c r="I3" s="36" t="s">
        <v>50</v>
      </c>
      <c r="J3" s="287" t="str">
        <f>'DESIGN FRONT SHEET'!G3</f>
        <v>FRAN</v>
      </c>
      <c r="K3" s="287"/>
      <c r="L3" s="288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</row>
    <row r="4" spans="1:52" ht="13.75" customHeight="1" x14ac:dyDescent="0.35">
      <c r="A4" s="36" t="s">
        <v>51</v>
      </c>
      <c r="B4" s="283" t="str">
        <f>'DESIGN FRONT SHEET'!B4</f>
        <v>ASHLAM</v>
      </c>
      <c r="C4" s="283"/>
      <c r="D4" s="284"/>
      <c r="E4" s="36" t="s">
        <v>52</v>
      </c>
      <c r="F4" s="283" t="str">
        <f>'DESIGN FRONT SHEET'!E4</f>
        <v>VIETNAM</v>
      </c>
      <c r="G4" s="285"/>
      <c r="H4" s="286"/>
      <c r="I4" s="36" t="s">
        <v>53</v>
      </c>
      <c r="J4" s="287"/>
      <c r="K4" s="287"/>
      <c r="L4" s="288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</row>
    <row r="5" spans="1:52" ht="13.75" customHeight="1" x14ac:dyDescent="0.35">
      <c r="A5" s="36" t="s">
        <v>54</v>
      </c>
      <c r="B5" s="283" t="str">
        <f>'DESIGN FRONT SHEET'!B5</f>
        <v>ZIP THROUG HOODIE</v>
      </c>
      <c r="C5" s="283"/>
      <c r="D5" s="284"/>
      <c r="E5" s="36" t="s">
        <v>194</v>
      </c>
      <c r="F5" s="283" t="str">
        <f>'DESIGN FRONT SHEET'!E5</f>
        <v>AIME LEON DORE</v>
      </c>
      <c r="G5" s="285"/>
      <c r="H5" s="286"/>
      <c r="I5" s="36" t="s">
        <v>56</v>
      </c>
      <c r="J5" s="294"/>
      <c r="K5" s="294"/>
      <c r="L5" s="295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</row>
    <row r="6" spans="1:52" ht="13.75" customHeight="1" x14ac:dyDescent="0.25">
      <c r="A6" s="293" t="s">
        <v>60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</row>
    <row r="7" spans="1:52" ht="28.5" customHeight="1" x14ac:dyDescent="0.25">
      <c r="A7" s="50" t="s">
        <v>193</v>
      </c>
      <c r="B7" s="290"/>
      <c r="C7" s="291"/>
      <c r="D7" s="291"/>
      <c r="E7" s="291"/>
      <c r="F7" s="291"/>
      <c r="G7" s="291"/>
      <c r="H7" s="291"/>
      <c r="I7" s="291"/>
      <c r="J7" s="291"/>
      <c r="K7" s="291"/>
      <c r="L7" s="292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</row>
    <row r="8" spans="1:5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</row>
    <row r="9" spans="1:5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</row>
    <row r="10" spans="1:5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</row>
    <row r="11" spans="1:5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</row>
    <row r="12" spans="1:5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</row>
    <row r="13" spans="1:5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</row>
    <row r="14" spans="1:5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</row>
    <row r="15" spans="1:5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</row>
    <row r="16" spans="1:5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</row>
    <row r="17" spans="1:5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</row>
    <row r="18" spans="1:5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</row>
    <row r="19" spans="1:5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</row>
    <row r="20" spans="1:5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289"/>
      <c r="AU20" s="289"/>
      <c r="AV20" s="289"/>
      <c r="AW20" s="289"/>
      <c r="AX20" s="289"/>
      <c r="AY20" s="289"/>
      <c r="AZ20" s="289"/>
    </row>
    <row r="21" spans="1:5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</row>
    <row r="22" spans="1:5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</row>
    <row r="23" spans="1:5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</row>
    <row r="24" spans="1:5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</row>
    <row r="25" spans="1:5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</row>
    <row r="26" spans="1:5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</row>
    <row r="27" spans="1:5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</row>
    <row r="28" spans="1:5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</row>
    <row r="29" spans="1:5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</row>
    <row r="30" spans="1:5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</row>
    <row r="31" spans="1:5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</row>
    <row r="32" spans="1:5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</row>
    <row r="33" spans="1:5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</row>
    <row r="34" spans="1:5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</row>
    <row r="35" spans="1:5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</row>
    <row r="36" spans="1:5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</row>
    <row r="37" spans="1:5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</row>
    <row r="38" spans="1:5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5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5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</row>
    <row r="41" spans="1:5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</row>
    <row r="42" spans="1:5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5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</row>
    <row r="44" spans="1:5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</row>
    <row r="45" spans="1:5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5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</row>
    <row r="47" spans="1:5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</row>
    <row r="48" spans="1:5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5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</row>
    <row r="50" spans="1:5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</row>
    <row r="51" spans="1:5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5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</row>
    <row r="53" spans="1:5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</row>
    <row r="54" spans="1:5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5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</row>
    <row r="56" spans="1:5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</row>
    <row r="57" spans="1:5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5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</row>
    <row r="59" spans="1:5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</row>
    <row r="60" spans="1:5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5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</row>
    <row r="62" spans="1:5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</row>
    <row r="63" spans="1:5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5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</row>
    <row r="65" spans="1:5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</row>
    <row r="66" spans="1:5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5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</row>
    <row r="68" spans="1:5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</row>
    <row r="69" spans="1:5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5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</row>
    <row r="71" spans="1:5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</row>
    <row r="72" spans="1:5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5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</row>
    <row r="74" spans="1:52" ht="12.75" customHeight="1" x14ac:dyDescent="0.25">
      <c r="A74" s="273"/>
      <c r="B74" s="273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</row>
    <row r="75" spans="1:52" ht="12.75" customHeight="1" x14ac:dyDescent="0.25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52" ht="12.75" customHeight="1" x14ac:dyDescent="0.25">
      <c r="A76" s="273"/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</row>
    <row r="77" spans="1:52" ht="12.75" customHeight="1" x14ac:dyDescent="0.25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</row>
    <row r="78" spans="1:52" ht="12.75" customHeight="1" x14ac:dyDescent="0.25">
      <c r="A78" s="273"/>
      <c r="B78" s="273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</row>
    <row r="79" spans="1:52" ht="12.75" customHeight="1" x14ac:dyDescent="0.25">
      <c r="A79" s="273"/>
      <c r="B79" s="273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</row>
    <row r="80" spans="1:52" ht="12.75" customHeight="1" x14ac:dyDescent="0.25">
      <c r="A80" s="273"/>
      <c r="B80" s="273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</row>
    <row r="81" spans="1:52" ht="12.75" customHeight="1" x14ac:dyDescent="0.25">
      <c r="A81" s="273"/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</row>
    <row r="82" spans="1:52" ht="12.75" customHeight="1" x14ac:dyDescent="0.25">
      <c r="A82" s="273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</row>
    <row r="83" spans="1:52" ht="12.75" customHeight="1" x14ac:dyDescent="0.25">
      <c r="A83" s="273"/>
      <c r="B83" s="273"/>
      <c r="C83" s="273"/>
      <c r="D83" s="273"/>
      <c r="E83" s="273"/>
      <c r="F83" s="273"/>
      <c r="G83" s="273"/>
      <c r="H83" s="273"/>
      <c r="I83" s="273"/>
      <c r="J83" s="273"/>
      <c r="K83" s="273"/>
      <c r="L83" s="273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</row>
    <row r="84" spans="1:52" ht="12.75" customHeight="1" x14ac:dyDescent="0.25">
      <c r="A84" s="273"/>
      <c r="B84" s="273"/>
      <c r="C84" s="273"/>
      <c r="D84" s="273"/>
      <c r="E84" s="273"/>
      <c r="F84" s="273"/>
      <c r="G84" s="273"/>
      <c r="H84" s="273"/>
      <c r="I84" s="273"/>
      <c r="J84" s="273"/>
      <c r="K84" s="273"/>
      <c r="L84" s="273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52" ht="12.75" customHeight="1" x14ac:dyDescent="0.25">
      <c r="A85" s="273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</row>
    <row r="86" spans="1:52" ht="12.75" customHeight="1" x14ac:dyDescent="0.25">
      <c r="A86" s="273"/>
      <c r="B86" s="273"/>
      <c r="C86" s="273"/>
      <c r="D86" s="273"/>
      <c r="E86" s="273"/>
      <c r="F86" s="273"/>
      <c r="G86" s="273"/>
      <c r="H86" s="273"/>
      <c r="I86" s="273"/>
      <c r="J86" s="273"/>
      <c r="K86" s="273"/>
      <c r="L86" s="273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</row>
    <row r="87" spans="1:52" ht="12.75" customHeight="1" x14ac:dyDescent="0.25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</row>
    <row r="88" spans="1:52" ht="12.75" customHeight="1" x14ac:dyDescent="0.25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</row>
    <row r="89" spans="1:52" ht="12.75" customHeight="1" x14ac:dyDescent="0.25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</row>
    <row r="90" spans="1:52" ht="12.75" customHeight="1" x14ac:dyDescent="0.25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</row>
    <row r="91" spans="1:52" ht="12.75" customHeight="1" x14ac:dyDescent="0.25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</row>
    <row r="92" spans="1:52" ht="12.75" customHeight="1" x14ac:dyDescent="0.25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</row>
    <row r="93" spans="1:52" ht="12.75" customHeight="1" x14ac:dyDescent="0.25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</row>
    <row r="94" spans="1:52" ht="12.75" customHeight="1" x14ac:dyDescent="0.25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</row>
    <row r="95" spans="1:52" ht="12.75" customHeight="1" x14ac:dyDescent="0.25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</row>
    <row r="96" spans="1:52" ht="12.75" customHeight="1" x14ac:dyDescent="0.25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</row>
    <row r="97" spans="1:52" ht="12.75" customHeight="1" x14ac:dyDescent="0.25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</row>
    <row r="98" spans="1:52" ht="12.75" customHeight="1" x14ac:dyDescent="0.25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</row>
    <row r="99" spans="1:52" ht="12.75" customHeight="1" x14ac:dyDescent="0.25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</row>
    <row r="100" spans="1:52" ht="12.75" customHeight="1" x14ac:dyDescent="0.25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</row>
    <row r="101" spans="1:52" ht="12.75" customHeight="1" x14ac:dyDescent="0.25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</row>
    <row r="102" spans="1:52" ht="12.75" customHeight="1" x14ac:dyDescent="0.25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52" ht="12.75" customHeight="1" x14ac:dyDescent="0.25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52" ht="12.75" customHeight="1" x14ac:dyDescent="0.25">
      <c r="A104" s="273"/>
      <c r="B104" s="273"/>
      <c r="C104" s="273"/>
      <c r="D104" s="273"/>
      <c r="E104" s="273"/>
      <c r="F104" s="273"/>
      <c r="G104" s="273"/>
      <c r="H104" s="273"/>
      <c r="I104" s="273"/>
      <c r="J104" s="273"/>
      <c r="K104" s="273"/>
      <c r="L104" s="273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52" ht="12.75" customHeight="1" x14ac:dyDescent="0.25">
      <c r="A105" s="273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52" ht="12.75" customHeight="1" x14ac:dyDescent="0.25">
      <c r="A106" s="273"/>
      <c r="B106" s="273"/>
      <c r="C106" s="273"/>
      <c r="D106" s="273"/>
      <c r="E106" s="273"/>
      <c r="F106" s="273"/>
      <c r="G106" s="273"/>
      <c r="H106" s="273"/>
      <c r="I106" s="273"/>
      <c r="J106" s="273"/>
      <c r="K106" s="273"/>
      <c r="L106" s="273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52" ht="12.75" customHeight="1" x14ac:dyDescent="0.25">
      <c r="A107" s="273"/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52" ht="12.75" customHeight="1" x14ac:dyDescent="0.25">
      <c r="A108" s="273"/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52" ht="12.75" customHeight="1" x14ac:dyDescent="0.25">
      <c r="A109" s="273"/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52" ht="12.75" customHeight="1" x14ac:dyDescent="0.25">
      <c r="A110" s="273"/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52" ht="12.75" customHeight="1" x14ac:dyDescent="0.25">
      <c r="A111" s="273"/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52" ht="12.75" customHeight="1" x14ac:dyDescent="0.25">
      <c r="A112" s="273"/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ht="12.75" customHeight="1" x14ac:dyDescent="0.25">
      <c r="A113" s="273"/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ht="12.75" customHeight="1" x14ac:dyDescent="0.25">
      <c r="A114" s="273"/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ht="12.75" customHeight="1" x14ac:dyDescent="0.25">
      <c r="A115" s="273"/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ht="12.75" customHeight="1" x14ac:dyDescent="0.25">
      <c r="A116" s="273"/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ht="12.75" customHeight="1" x14ac:dyDescent="0.25">
      <c r="A117" s="273"/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ht="12.75" customHeight="1" x14ac:dyDescent="0.25">
      <c r="A118" s="273"/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ht="12.75" customHeight="1" x14ac:dyDescent="0.25">
      <c r="A119" s="273"/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ht="12.75" customHeight="1" x14ac:dyDescent="0.25">
      <c r="A120" s="273"/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ht="12.75" customHeight="1" x14ac:dyDescent="0.25">
      <c r="A121" s="273"/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ht="12.75" customHeight="1" x14ac:dyDescent="0.25">
      <c r="A122" s="273"/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ht="12.75" customHeight="1" x14ac:dyDescent="0.25">
      <c r="A123" s="273"/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ht="12.75" customHeight="1" x14ac:dyDescent="0.25">
      <c r="A124" s="273"/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ht="12.75" customHeight="1" x14ac:dyDescent="0.25">
      <c r="A125" s="273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ht="12.75" customHeight="1" x14ac:dyDescent="0.25">
      <c r="A126" s="273"/>
      <c r="B126" s="273"/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ht="12.75" customHeight="1" x14ac:dyDescent="0.25">
      <c r="A127" s="273"/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ht="12.75" customHeight="1" x14ac:dyDescent="0.25">
      <c r="A128" s="273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ht="12.75" customHeight="1" x14ac:dyDescent="0.25">
      <c r="A129" s="273"/>
      <c r="B129" s="273"/>
      <c r="C129" s="273"/>
      <c r="D129" s="273"/>
      <c r="E129" s="273"/>
      <c r="F129" s="273"/>
      <c r="G129" s="273"/>
      <c r="H129" s="273"/>
      <c r="I129" s="273"/>
      <c r="J129" s="273"/>
      <c r="K129" s="273"/>
      <c r="L129" s="273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ht="12.75" customHeight="1" x14ac:dyDescent="0.25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ht="12.75" customHeight="1" x14ac:dyDescent="0.25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ht="12.75" customHeight="1" x14ac:dyDescent="0.25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ht="12.75" customHeight="1" x14ac:dyDescent="0.25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ht="12.75" customHeight="1" x14ac:dyDescent="0.25">
      <c r="A134" s="273"/>
      <c r="B134" s="273"/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ht="12.75" customHeight="1" x14ac:dyDescent="0.25">
      <c r="A135" s="273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ht="12.75" customHeight="1" x14ac:dyDescent="0.25">
      <c r="A136" s="273"/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ht="12.75" customHeight="1" x14ac:dyDescent="0.25">
      <c r="A137" s="273"/>
      <c r="B137" s="273"/>
      <c r="C137" s="273"/>
      <c r="D137" s="273"/>
      <c r="E137" s="273"/>
      <c r="F137" s="273"/>
      <c r="G137" s="273"/>
      <c r="H137" s="273"/>
      <c r="I137" s="273"/>
      <c r="J137" s="273"/>
      <c r="K137" s="273"/>
      <c r="L137" s="273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ht="12.75" customHeight="1" x14ac:dyDescent="0.25">
      <c r="A138" s="273"/>
      <c r="B138" s="273"/>
      <c r="C138" s="273"/>
      <c r="D138" s="273"/>
      <c r="E138" s="273"/>
      <c r="F138" s="273"/>
      <c r="G138" s="273"/>
      <c r="H138" s="273"/>
      <c r="I138" s="273"/>
      <c r="J138" s="273"/>
      <c r="K138" s="273"/>
      <c r="L138" s="273"/>
      <c r="M138" s="289"/>
      <c r="N138" s="289"/>
      <c r="O138" s="289"/>
      <c r="P138" s="289"/>
      <c r="Q138" s="289"/>
      <c r="R138" s="289"/>
      <c r="S138" s="289"/>
      <c r="T138" s="289"/>
      <c r="U138" s="289"/>
      <c r="V138" s="289"/>
      <c r="W138" s="289"/>
      <c r="X138" s="289"/>
      <c r="Y138" s="289"/>
      <c r="Z138" s="289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ht="12.75" customHeight="1" x14ac:dyDescent="0.25">
      <c r="A139" s="273"/>
      <c r="B139" s="273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</row>
    <row r="140" spans="1:52" ht="12.75" customHeight="1" x14ac:dyDescent="0.25">
      <c r="A140" s="273"/>
      <c r="B140" s="273"/>
      <c r="C140" s="273"/>
      <c r="D140" s="273"/>
      <c r="E140" s="273"/>
      <c r="F140" s="273"/>
      <c r="G140" s="273"/>
      <c r="H140" s="273"/>
      <c r="I140" s="273"/>
      <c r="J140" s="273"/>
      <c r="K140" s="273"/>
      <c r="L140" s="273"/>
      <c r="M140" s="289"/>
      <c r="N140" s="289"/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</row>
    <row r="141" spans="1:52" ht="12.75" customHeight="1" x14ac:dyDescent="0.25">
      <c r="A141" s="273"/>
      <c r="B141" s="273"/>
      <c r="C141" s="273"/>
      <c r="D141" s="273"/>
      <c r="E141" s="273"/>
      <c r="F141" s="273"/>
      <c r="G141" s="273"/>
      <c r="H141" s="273"/>
      <c r="I141" s="273"/>
      <c r="J141" s="273"/>
      <c r="K141" s="273"/>
      <c r="L141" s="273"/>
      <c r="M141" s="289"/>
      <c r="N141" s="289"/>
      <c r="O141" s="289"/>
      <c r="P141" s="289"/>
      <c r="Q141" s="289"/>
      <c r="R141" s="289"/>
      <c r="S141" s="289"/>
      <c r="T141" s="289"/>
      <c r="U141" s="289"/>
      <c r="V141" s="289"/>
      <c r="W141" s="289"/>
      <c r="X141" s="289"/>
      <c r="Y141" s="289"/>
      <c r="Z141" s="289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</row>
    <row r="142" spans="1:52" ht="12.75" customHeight="1" x14ac:dyDescent="0.25">
      <c r="A142" s="273"/>
      <c r="B142" s="273"/>
      <c r="C142" s="273"/>
      <c r="D142" s="273"/>
      <c r="E142" s="273"/>
      <c r="F142" s="273"/>
      <c r="G142" s="273"/>
      <c r="H142" s="273"/>
      <c r="I142" s="273"/>
      <c r="J142" s="273"/>
      <c r="K142" s="273"/>
      <c r="L142" s="273"/>
      <c r="M142" s="289"/>
      <c r="N142" s="289"/>
      <c r="O142" s="289"/>
      <c r="P142" s="289"/>
      <c r="Q142" s="289"/>
      <c r="R142" s="289"/>
      <c r="S142" s="289"/>
      <c r="T142" s="289"/>
      <c r="U142" s="289"/>
      <c r="V142" s="289"/>
      <c r="W142" s="289"/>
      <c r="X142" s="289"/>
      <c r="Y142" s="289"/>
      <c r="Z142" s="289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89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  <c r="AY142" s="289"/>
      <c r="AZ142" s="289"/>
    </row>
    <row r="143" spans="1:52" ht="12.75" customHeight="1" x14ac:dyDescent="0.25">
      <c r="A143" s="273"/>
      <c r="B143" s="273"/>
      <c r="C143" s="273"/>
      <c r="D143" s="273"/>
      <c r="E143" s="273"/>
      <c r="F143" s="273"/>
      <c r="G143" s="273"/>
      <c r="H143" s="273"/>
      <c r="I143" s="273"/>
      <c r="J143" s="273"/>
      <c r="K143" s="273"/>
      <c r="L143" s="273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89"/>
      <c r="Y143" s="289"/>
      <c r="Z143" s="289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  <c r="AY143" s="289"/>
      <c r="AZ143" s="289"/>
    </row>
    <row r="144" spans="1:52" ht="12.75" customHeight="1" x14ac:dyDescent="0.25">
      <c r="A144" s="273"/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  <c r="L144" s="273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AM144" s="289"/>
      <c r="AN144" s="289"/>
      <c r="AO144" s="289"/>
      <c r="AP144" s="289"/>
      <c r="AQ144" s="289"/>
      <c r="AR144" s="289"/>
      <c r="AS144" s="289"/>
      <c r="AT144" s="289"/>
      <c r="AU144" s="289"/>
      <c r="AV144" s="289"/>
      <c r="AW144" s="289"/>
      <c r="AX144" s="289"/>
      <c r="AY144" s="289"/>
      <c r="AZ144" s="289"/>
    </row>
    <row r="145" spans="1:52" ht="12.75" customHeight="1" x14ac:dyDescent="0.25">
      <c r="A145" s="273"/>
      <c r="B145" s="273"/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289"/>
      <c r="AR145" s="289"/>
      <c r="AS145" s="289"/>
      <c r="AT145" s="289"/>
      <c r="AU145" s="289"/>
      <c r="AV145" s="289"/>
      <c r="AW145" s="289"/>
      <c r="AX145" s="289"/>
      <c r="AY145" s="289"/>
      <c r="AZ145" s="289"/>
    </row>
    <row r="146" spans="1:52" ht="12.75" customHeight="1" x14ac:dyDescent="0.25">
      <c r="A146" s="273"/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273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9"/>
      <c r="AN146" s="289"/>
      <c r="AO146" s="289"/>
      <c r="AP146" s="289"/>
      <c r="AQ146" s="289"/>
      <c r="AR146" s="289"/>
      <c r="AS146" s="289"/>
      <c r="AT146" s="289"/>
      <c r="AU146" s="289"/>
      <c r="AV146" s="289"/>
      <c r="AW146" s="289"/>
      <c r="AX146" s="289"/>
      <c r="AY146" s="289"/>
      <c r="AZ146" s="289"/>
    </row>
    <row r="147" spans="1:52" ht="12.75" customHeight="1" x14ac:dyDescent="0.25">
      <c r="A147" s="273"/>
      <c r="B147" s="273"/>
      <c r="C147" s="273"/>
      <c r="D147" s="273"/>
      <c r="E147" s="273"/>
      <c r="F147" s="273"/>
      <c r="G147" s="273"/>
      <c r="H147" s="273"/>
      <c r="I147" s="273"/>
      <c r="J147" s="273"/>
      <c r="K147" s="273"/>
      <c r="L147" s="273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89"/>
      <c r="AF147" s="289"/>
      <c r="AG147" s="289"/>
      <c r="AH147" s="289"/>
      <c r="AI147" s="289"/>
      <c r="AJ147" s="289"/>
      <c r="AK147" s="289"/>
      <c r="AL147" s="289"/>
      <c r="AM147" s="289"/>
      <c r="AN147" s="289"/>
      <c r="AO147" s="289"/>
      <c r="AP147" s="289"/>
      <c r="AQ147" s="289"/>
      <c r="AR147" s="289"/>
      <c r="AS147" s="289"/>
      <c r="AT147" s="289"/>
      <c r="AU147" s="289"/>
      <c r="AV147" s="289"/>
      <c r="AW147" s="289"/>
      <c r="AX147" s="289"/>
      <c r="AY147" s="289"/>
      <c r="AZ147" s="289"/>
    </row>
    <row r="148" spans="1:52" ht="12.75" customHeight="1" x14ac:dyDescent="0.25">
      <c r="A148" s="273"/>
      <c r="B148" s="273"/>
      <c r="C148" s="273"/>
      <c r="D148" s="273"/>
      <c r="E148" s="273"/>
      <c r="F148" s="273"/>
      <c r="G148" s="273"/>
      <c r="H148" s="273"/>
      <c r="I148" s="273"/>
      <c r="J148" s="273"/>
      <c r="K148" s="273"/>
      <c r="L148" s="273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89"/>
      <c r="Y148" s="289"/>
      <c r="Z148" s="289"/>
      <c r="AA148" s="289"/>
      <c r="AB148" s="289"/>
      <c r="AC148" s="289"/>
      <c r="AD148" s="289"/>
      <c r="AE148" s="289"/>
      <c r="AF148" s="289"/>
      <c r="AG148" s="289"/>
      <c r="AH148" s="289"/>
      <c r="AI148" s="289"/>
      <c r="AJ148" s="289"/>
      <c r="AK148" s="289"/>
      <c r="AL148" s="289"/>
      <c r="AM148" s="289"/>
      <c r="AN148" s="289"/>
      <c r="AO148" s="289"/>
      <c r="AP148" s="289"/>
      <c r="AQ148" s="289"/>
      <c r="AR148" s="289"/>
      <c r="AS148" s="289"/>
      <c r="AT148" s="289"/>
      <c r="AU148" s="289"/>
      <c r="AV148" s="289"/>
      <c r="AW148" s="289"/>
      <c r="AX148" s="289"/>
      <c r="AY148" s="289"/>
      <c r="AZ148" s="289"/>
    </row>
  </sheetData>
  <mergeCells count="18">
    <mergeCell ref="A1:B2"/>
    <mergeCell ref="B3:D3"/>
    <mergeCell ref="F3:H3"/>
    <mergeCell ref="J3:L3"/>
    <mergeCell ref="AG1:AZ73"/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48</v>
      </c>
      <c r="B1" s="283" t="str">
        <f>'DESIGN FRONT SHEET'!B3:C3</f>
        <v>MCLAREN SEASON 3</v>
      </c>
      <c r="C1" s="283"/>
      <c r="D1" s="284"/>
      <c r="E1" s="36" t="s">
        <v>49</v>
      </c>
      <c r="F1" s="283" t="str">
        <f>'DESIGN FRONT SHEET'!E3:E3</f>
        <v>UN AVAILABLE</v>
      </c>
      <c r="G1" s="285"/>
      <c r="H1" s="286"/>
      <c r="I1" s="36" t="s">
        <v>50</v>
      </c>
      <c r="J1" s="287" t="str">
        <f>'DESIGN FRONT SHEET'!G3</f>
        <v>FRAN</v>
      </c>
      <c r="K1" s="287"/>
      <c r="L1" s="288"/>
    </row>
    <row r="2" spans="1:12" ht="12.75" customHeight="1" x14ac:dyDescent="0.35">
      <c r="A2" s="36" t="s">
        <v>51</v>
      </c>
      <c r="B2" s="283" t="str">
        <f>'DESIGN FRONT SHEET'!B4:C4</f>
        <v>ASHLAM</v>
      </c>
      <c r="C2" s="283"/>
      <c r="D2" s="284"/>
      <c r="E2" s="36" t="s">
        <v>52</v>
      </c>
      <c r="F2" s="283" t="str">
        <f>'DESIGN FRONT SHEET'!E4:E4</f>
        <v>VIETNAM</v>
      </c>
      <c r="G2" s="285"/>
      <c r="H2" s="286"/>
      <c r="I2" s="36" t="s">
        <v>53</v>
      </c>
      <c r="J2" s="287" t="str">
        <f>'DESIGN FRONT SHEET'!G4:G4</f>
        <v>LAUREN</v>
      </c>
      <c r="K2" s="287"/>
      <c r="L2" s="288"/>
    </row>
    <row r="3" spans="1:12" ht="12.75" customHeight="1" x14ac:dyDescent="0.35">
      <c r="A3" s="36" t="s">
        <v>54</v>
      </c>
      <c r="B3" s="283" t="str">
        <f>'DESIGN FRONT SHEET'!B5:C5</f>
        <v>ZIP THROUG HOODIE</v>
      </c>
      <c r="C3" s="283"/>
      <c r="D3" s="284"/>
      <c r="E3" s="36" t="s">
        <v>55</v>
      </c>
      <c r="F3" s="283" t="str">
        <f>'DESIGN FRONT SHEET'!E5:E5</f>
        <v>AIME LEON DORE</v>
      </c>
      <c r="G3" s="285"/>
      <c r="H3" s="286"/>
      <c r="I3" s="36" t="s">
        <v>56</v>
      </c>
      <c r="J3" s="294" t="str">
        <f>'DESIGN FRONT SHEET'!G5:G5</f>
        <v>01.09.2025</v>
      </c>
      <c r="K3" s="294"/>
      <c r="L3" s="295"/>
    </row>
    <row r="4" spans="1:12" ht="12.75" customHeight="1" x14ac:dyDescent="0.25">
      <c r="A4" s="338" t="s">
        <v>63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</row>
    <row r="5" spans="1:12" ht="12.75" customHeight="1" thickBot="1" x14ac:dyDescent="0.4">
      <c r="A5" s="23" t="s">
        <v>64</v>
      </c>
      <c r="B5" s="22"/>
      <c r="C5" s="22"/>
      <c r="D5" s="22"/>
      <c r="E5" s="11" t="s">
        <v>65</v>
      </c>
      <c r="F5" s="11" t="s">
        <v>66</v>
      </c>
      <c r="G5" s="11" t="s">
        <v>67</v>
      </c>
      <c r="H5" s="6" t="s">
        <v>68</v>
      </c>
      <c r="I5" s="314" t="s">
        <v>69</v>
      </c>
      <c r="J5" s="315"/>
      <c r="K5" s="315"/>
      <c r="L5" s="316"/>
    </row>
    <row r="6" spans="1:12" ht="13.5" customHeight="1" x14ac:dyDescent="0.35">
      <c r="A6" s="304" t="s">
        <v>70</v>
      </c>
      <c r="B6" s="305"/>
      <c r="C6" s="305"/>
      <c r="D6" s="305"/>
      <c r="E6" s="12"/>
      <c r="F6" s="2"/>
      <c r="G6" s="33">
        <f t="shared" ref="G6:G50" si="0">F6+(-E6)</f>
        <v>0</v>
      </c>
      <c r="H6" s="29"/>
      <c r="I6" s="309"/>
      <c r="J6" s="310"/>
      <c r="K6" s="310"/>
      <c r="L6" s="311"/>
    </row>
    <row r="7" spans="1:12" ht="12.75" customHeight="1" x14ac:dyDescent="0.35">
      <c r="A7" s="304" t="s">
        <v>71</v>
      </c>
      <c r="B7" s="305"/>
      <c r="C7" s="305"/>
      <c r="D7" s="305"/>
      <c r="E7" s="12"/>
      <c r="F7" s="2"/>
      <c r="G7" s="33">
        <f t="shared" si="0"/>
        <v>0</v>
      </c>
      <c r="H7" s="29"/>
      <c r="I7" s="309"/>
      <c r="J7" s="310"/>
      <c r="K7" s="310"/>
      <c r="L7" s="311"/>
    </row>
    <row r="8" spans="1:12" ht="12.75" customHeight="1" x14ac:dyDescent="0.35">
      <c r="A8" s="306" t="s">
        <v>72</v>
      </c>
      <c r="B8" s="307"/>
      <c r="C8" s="307"/>
      <c r="D8" s="307"/>
      <c r="E8" s="21"/>
      <c r="F8" s="3"/>
      <c r="G8" s="33">
        <f t="shared" si="0"/>
        <v>0</v>
      </c>
      <c r="H8" s="30"/>
      <c r="I8" s="319"/>
      <c r="J8" s="320"/>
      <c r="K8" s="320"/>
      <c r="L8" s="321"/>
    </row>
    <row r="9" spans="1:12" ht="12.75" customHeight="1" x14ac:dyDescent="0.35">
      <c r="A9" s="304" t="s">
        <v>73</v>
      </c>
      <c r="B9" s="305"/>
      <c r="C9" s="305"/>
      <c r="D9" s="305"/>
      <c r="E9" s="12"/>
      <c r="F9" s="2"/>
      <c r="G9" s="33">
        <f t="shared" si="0"/>
        <v>0</v>
      </c>
      <c r="H9" s="29"/>
      <c r="I9" s="309"/>
      <c r="J9" s="310"/>
      <c r="K9" s="310"/>
      <c r="L9" s="311"/>
    </row>
    <row r="10" spans="1:12" ht="12.75" customHeight="1" x14ac:dyDescent="0.35">
      <c r="A10" s="304" t="s">
        <v>74</v>
      </c>
      <c r="B10" s="305"/>
      <c r="C10" s="305"/>
      <c r="D10" s="305"/>
      <c r="E10" s="12"/>
      <c r="F10" s="2"/>
      <c r="G10" s="33">
        <f t="shared" si="0"/>
        <v>0</v>
      </c>
      <c r="H10" s="29"/>
      <c r="I10" s="309"/>
      <c r="J10" s="310"/>
      <c r="K10" s="310"/>
      <c r="L10" s="311"/>
    </row>
    <row r="11" spans="1:12" ht="12.75" customHeight="1" x14ac:dyDescent="0.35">
      <c r="A11" s="304" t="s">
        <v>75</v>
      </c>
      <c r="B11" s="305"/>
      <c r="C11" s="305"/>
      <c r="D11" s="305"/>
      <c r="E11" s="12"/>
      <c r="F11" s="2"/>
      <c r="G11" s="33">
        <f t="shared" si="0"/>
        <v>0</v>
      </c>
      <c r="H11" s="29"/>
      <c r="I11" s="309"/>
      <c r="J11" s="310"/>
      <c r="K11" s="310"/>
      <c r="L11" s="311"/>
    </row>
    <row r="12" spans="1:12" ht="12.75" customHeight="1" x14ac:dyDescent="0.35">
      <c r="A12" s="304" t="s">
        <v>76</v>
      </c>
      <c r="B12" s="305"/>
      <c r="C12" s="305"/>
      <c r="D12" s="305"/>
      <c r="E12" s="12"/>
      <c r="F12" s="2"/>
      <c r="G12" s="33">
        <f t="shared" si="0"/>
        <v>0</v>
      </c>
      <c r="H12" s="29"/>
      <c r="I12" s="309"/>
      <c r="J12" s="310"/>
      <c r="K12" s="310"/>
      <c r="L12" s="311"/>
    </row>
    <row r="13" spans="1:12" ht="12.75" customHeight="1" x14ac:dyDescent="0.35">
      <c r="A13" s="304" t="s">
        <v>77</v>
      </c>
      <c r="B13" s="305"/>
      <c r="C13" s="305"/>
      <c r="D13" s="305"/>
      <c r="E13" s="12"/>
      <c r="F13" s="3"/>
      <c r="G13" s="33">
        <f t="shared" si="0"/>
        <v>0</v>
      </c>
      <c r="H13" s="29"/>
      <c r="I13" s="309"/>
      <c r="J13" s="310"/>
      <c r="K13" s="310"/>
      <c r="L13" s="311"/>
    </row>
    <row r="14" spans="1:12" ht="12.75" customHeight="1" x14ac:dyDescent="0.35">
      <c r="A14" s="304" t="s">
        <v>78</v>
      </c>
      <c r="B14" s="305"/>
      <c r="C14" s="305"/>
      <c r="D14" s="305"/>
      <c r="E14" s="12"/>
      <c r="F14" s="2"/>
      <c r="G14" s="33">
        <f t="shared" si="0"/>
        <v>0</v>
      </c>
      <c r="H14" s="29"/>
      <c r="I14" s="309"/>
      <c r="J14" s="310"/>
      <c r="K14" s="310"/>
      <c r="L14" s="311"/>
    </row>
    <row r="15" spans="1:12" ht="12.75" customHeight="1" x14ac:dyDescent="0.35">
      <c r="A15" s="304" t="s">
        <v>79</v>
      </c>
      <c r="B15" s="305"/>
      <c r="C15" s="305"/>
      <c r="D15" s="305"/>
      <c r="E15" s="12"/>
      <c r="F15" s="2"/>
      <c r="G15" s="33">
        <f t="shared" si="0"/>
        <v>0</v>
      </c>
      <c r="H15" s="29"/>
      <c r="I15" s="309"/>
      <c r="J15" s="310"/>
      <c r="K15" s="310"/>
      <c r="L15" s="311"/>
    </row>
    <row r="16" spans="1:12" ht="12.75" customHeight="1" x14ac:dyDescent="0.35">
      <c r="A16" s="304" t="s">
        <v>80</v>
      </c>
      <c r="B16" s="305"/>
      <c r="C16" s="305"/>
      <c r="D16" s="305"/>
      <c r="E16" s="12"/>
      <c r="F16" s="2"/>
      <c r="G16" s="33">
        <f t="shared" si="0"/>
        <v>0</v>
      </c>
      <c r="H16" s="29"/>
      <c r="I16" s="312"/>
      <c r="J16" s="313"/>
      <c r="K16" s="313"/>
      <c r="L16" s="313"/>
    </row>
    <row r="17" spans="1:12" ht="12.75" customHeight="1" x14ac:dyDescent="0.35">
      <c r="A17" s="306" t="s">
        <v>81</v>
      </c>
      <c r="B17" s="307"/>
      <c r="C17" s="307"/>
      <c r="D17" s="307"/>
      <c r="E17" s="12"/>
      <c r="F17" s="2"/>
      <c r="G17" s="33">
        <f t="shared" si="0"/>
        <v>0</v>
      </c>
      <c r="H17" s="30"/>
      <c r="I17" s="312"/>
      <c r="J17" s="313"/>
      <c r="K17" s="313"/>
      <c r="L17" s="313"/>
    </row>
    <row r="18" spans="1:12" ht="12.75" customHeight="1" x14ac:dyDescent="0.35">
      <c r="A18" s="304" t="s">
        <v>82</v>
      </c>
      <c r="B18" s="305"/>
      <c r="C18" s="305"/>
      <c r="D18" s="305"/>
      <c r="E18" s="12"/>
      <c r="F18" s="3"/>
      <c r="G18" s="33">
        <f t="shared" si="0"/>
        <v>0</v>
      </c>
      <c r="H18" s="29"/>
      <c r="I18" s="309"/>
      <c r="J18" s="310"/>
      <c r="K18" s="310"/>
      <c r="L18" s="311"/>
    </row>
    <row r="19" spans="1:12" ht="12.75" customHeight="1" x14ac:dyDescent="0.35">
      <c r="A19" s="304" t="s">
        <v>83</v>
      </c>
      <c r="B19" s="305"/>
      <c r="C19" s="305"/>
      <c r="D19" s="305"/>
      <c r="E19" s="12"/>
      <c r="F19" s="2"/>
      <c r="G19" s="33">
        <f t="shared" si="0"/>
        <v>0</v>
      </c>
      <c r="H19" s="29"/>
      <c r="I19" s="309"/>
      <c r="J19" s="310"/>
      <c r="K19" s="310"/>
      <c r="L19" s="311"/>
    </row>
    <row r="20" spans="1:12" ht="12.75" customHeight="1" x14ac:dyDescent="0.35">
      <c r="A20" s="304" t="s">
        <v>84</v>
      </c>
      <c r="B20" s="305"/>
      <c r="C20" s="305"/>
      <c r="D20" s="305"/>
      <c r="E20" s="12"/>
      <c r="F20" s="2"/>
      <c r="G20" s="33">
        <f t="shared" si="0"/>
        <v>0</v>
      </c>
      <c r="H20" s="29"/>
      <c r="I20" s="309"/>
      <c r="J20" s="310"/>
      <c r="K20" s="310"/>
      <c r="L20" s="311"/>
    </row>
    <row r="21" spans="1:12" ht="12.75" customHeight="1" x14ac:dyDescent="0.35">
      <c r="A21" s="304" t="s">
        <v>85</v>
      </c>
      <c r="B21" s="305"/>
      <c r="C21" s="305"/>
      <c r="D21" s="305"/>
      <c r="E21" s="12"/>
      <c r="F21" s="2"/>
      <c r="G21" s="33">
        <f t="shared" si="0"/>
        <v>0</v>
      </c>
      <c r="H21" s="29"/>
      <c r="I21" s="309"/>
      <c r="J21" s="310"/>
      <c r="K21" s="310"/>
      <c r="L21" s="311"/>
    </row>
    <row r="22" spans="1:12" ht="12.75" customHeight="1" x14ac:dyDescent="0.35">
      <c r="A22" s="304" t="s">
        <v>86</v>
      </c>
      <c r="B22" s="305"/>
      <c r="C22" s="305"/>
      <c r="D22" s="305"/>
      <c r="E22" s="12"/>
      <c r="F22" s="2"/>
      <c r="G22" s="33">
        <f t="shared" si="0"/>
        <v>0</v>
      </c>
      <c r="H22" s="29"/>
      <c r="I22" s="309"/>
      <c r="J22" s="310"/>
      <c r="K22" s="310"/>
      <c r="L22" s="311"/>
    </row>
    <row r="23" spans="1:12" ht="12.75" customHeight="1" x14ac:dyDescent="0.35">
      <c r="A23" s="304" t="s">
        <v>87</v>
      </c>
      <c r="B23" s="305"/>
      <c r="C23" s="305"/>
      <c r="D23" s="305"/>
      <c r="E23" s="12"/>
      <c r="F23" s="3"/>
      <c r="G23" s="33">
        <f t="shared" si="0"/>
        <v>0</v>
      </c>
      <c r="H23" s="29"/>
      <c r="I23" s="309"/>
      <c r="J23" s="310"/>
      <c r="K23" s="310"/>
      <c r="L23" s="311"/>
    </row>
    <row r="24" spans="1:12" ht="12.75" customHeight="1" x14ac:dyDescent="0.35">
      <c r="A24" s="304" t="s">
        <v>88</v>
      </c>
      <c r="B24" s="305"/>
      <c r="C24" s="305"/>
      <c r="D24" s="305"/>
      <c r="E24" s="12"/>
      <c r="F24" s="2"/>
      <c r="G24" s="33">
        <f t="shared" si="0"/>
        <v>0</v>
      </c>
      <c r="H24" s="29"/>
      <c r="I24" s="309"/>
      <c r="J24" s="310"/>
      <c r="K24" s="310"/>
      <c r="L24" s="311"/>
    </row>
    <row r="25" spans="1:12" ht="12.75" customHeight="1" x14ac:dyDescent="0.35">
      <c r="A25" s="304" t="s">
        <v>89</v>
      </c>
      <c r="B25" s="305"/>
      <c r="C25" s="305"/>
      <c r="D25" s="308"/>
      <c r="E25" s="12"/>
      <c r="F25" s="2"/>
      <c r="G25" s="33">
        <f t="shared" si="0"/>
        <v>0</v>
      </c>
      <c r="H25" s="29"/>
      <c r="I25" s="309"/>
      <c r="J25" s="310"/>
      <c r="K25" s="310"/>
      <c r="L25" s="311"/>
    </row>
    <row r="26" spans="1:12" ht="12.75" customHeight="1" x14ac:dyDescent="0.25">
      <c r="A26" s="304" t="s">
        <v>90</v>
      </c>
      <c r="B26" s="305"/>
      <c r="C26" s="305"/>
      <c r="D26" s="308"/>
      <c r="E26" s="12"/>
      <c r="F26" s="2"/>
      <c r="G26" s="33">
        <f t="shared" si="0"/>
        <v>0</v>
      </c>
      <c r="H26" s="29"/>
      <c r="I26" s="309"/>
      <c r="J26" s="317"/>
      <c r="K26" s="317"/>
      <c r="L26" s="318"/>
    </row>
    <row r="27" spans="1:12" ht="12.75" customHeight="1" x14ac:dyDescent="0.25">
      <c r="A27" s="304" t="s">
        <v>91</v>
      </c>
      <c r="B27" s="305"/>
      <c r="C27" s="305"/>
      <c r="D27" s="305"/>
      <c r="E27" s="12"/>
      <c r="F27" s="2"/>
      <c r="G27" s="33">
        <f t="shared" si="0"/>
        <v>0</v>
      </c>
      <c r="H27" s="29"/>
      <c r="I27" s="309"/>
      <c r="J27" s="317"/>
      <c r="K27" s="317"/>
      <c r="L27" s="318"/>
    </row>
    <row r="28" spans="1:12" ht="12.75" customHeight="1" x14ac:dyDescent="0.25">
      <c r="A28" s="304" t="s">
        <v>92</v>
      </c>
      <c r="B28" s="305"/>
      <c r="C28" s="305"/>
      <c r="D28" s="305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04" t="s">
        <v>93</v>
      </c>
      <c r="B29" s="305"/>
      <c r="C29" s="305"/>
      <c r="D29" s="305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04" t="s">
        <v>94</v>
      </c>
      <c r="B30" s="305"/>
      <c r="C30" s="305"/>
      <c r="D30" s="308"/>
      <c r="E30" s="12"/>
      <c r="F30" s="2"/>
      <c r="G30" s="33">
        <f t="shared" si="0"/>
        <v>0</v>
      </c>
      <c r="H30" s="29"/>
      <c r="I30" s="309"/>
      <c r="J30" s="317"/>
      <c r="K30" s="317"/>
      <c r="L30" s="318"/>
    </row>
    <row r="31" spans="1:12" ht="12.75" customHeight="1" x14ac:dyDescent="0.25">
      <c r="A31" s="304" t="s">
        <v>95</v>
      </c>
      <c r="B31" s="305"/>
      <c r="C31" s="305"/>
      <c r="D31" s="305"/>
      <c r="E31" s="12"/>
      <c r="F31" s="2"/>
      <c r="G31" s="33">
        <f t="shared" si="0"/>
        <v>0</v>
      </c>
      <c r="H31" s="29"/>
      <c r="I31" s="309"/>
      <c r="J31" s="317"/>
      <c r="K31" s="317"/>
      <c r="L31" s="318"/>
    </row>
    <row r="32" spans="1:12" ht="12.75" customHeight="1" x14ac:dyDescent="0.35">
      <c r="A32" s="304" t="s">
        <v>96</v>
      </c>
      <c r="B32" s="305"/>
      <c r="C32" s="305"/>
      <c r="D32" s="305"/>
      <c r="E32" s="12"/>
      <c r="F32" s="2"/>
      <c r="G32" s="33">
        <f t="shared" si="0"/>
        <v>0</v>
      </c>
      <c r="H32" s="29"/>
      <c r="I32" s="309"/>
      <c r="J32" s="310"/>
      <c r="K32" s="310"/>
      <c r="L32" s="311"/>
    </row>
    <row r="33" spans="1:18" ht="12.75" customHeight="1" x14ac:dyDescent="0.35">
      <c r="A33" s="304" t="s">
        <v>97</v>
      </c>
      <c r="B33" s="305"/>
      <c r="C33" s="305"/>
      <c r="D33" s="305"/>
      <c r="E33" s="12"/>
      <c r="F33" s="3"/>
      <c r="G33" s="33">
        <f t="shared" si="0"/>
        <v>0</v>
      </c>
      <c r="H33" s="29"/>
      <c r="I33" s="309"/>
      <c r="J33" s="310"/>
      <c r="K33" s="310"/>
      <c r="L33" s="311"/>
    </row>
    <row r="34" spans="1:18" ht="12.75" customHeight="1" x14ac:dyDescent="0.35">
      <c r="A34" s="304" t="s">
        <v>98</v>
      </c>
      <c r="B34" s="305"/>
      <c r="C34" s="305"/>
      <c r="D34" s="305"/>
      <c r="E34" s="12"/>
      <c r="F34" s="2"/>
      <c r="G34" s="33">
        <f t="shared" si="0"/>
        <v>0</v>
      </c>
      <c r="H34" s="29"/>
      <c r="I34" s="309"/>
      <c r="J34" s="310"/>
      <c r="K34" s="310"/>
      <c r="L34" s="311"/>
      <c r="O34" s="5"/>
      <c r="P34" s="5"/>
      <c r="Q34" s="5"/>
      <c r="R34" s="5"/>
    </row>
    <row r="35" spans="1:18" ht="12.75" customHeight="1" x14ac:dyDescent="0.35">
      <c r="A35" s="304" t="s">
        <v>99</v>
      </c>
      <c r="B35" s="305"/>
      <c r="C35" s="305"/>
      <c r="D35" s="305"/>
      <c r="E35" s="12"/>
      <c r="F35" s="2"/>
      <c r="G35" s="33">
        <f t="shared" si="0"/>
        <v>0</v>
      </c>
      <c r="H35" s="29"/>
      <c r="I35" s="309"/>
      <c r="J35" s="310"/>
      <c r="K35" s="310"/>
      <c r="L35" s="311"/>
      <c r="O35" s="5"/>
      <c r="P35" s="5"/>
      <c r="Q35" s="5"/>
      <c r="R35" s="5"/>
    </row>
    <row r="36" spans="1:18" ht="12.75" customHeight="1" x14ac:dyDescent="0.35">
      <c r="A36" s="304" t="s">
        <v>100</v>
      </c>
      <c r="B36" s="305"/>
      <c r="C36" s="305"/>
      <c r="D36" s="305"/>
      <c r="E36" s="12"/>
      <c r="F36" s="2"/>
      <c r="G36" s="33">
        <f t="shared" si="0"/>
        <v>0</v>
      </c>
      <c r="H36" s="29"/>
      <c r="I36" s="309"/>
      <c r="J36" s="310"/>
      <c r="K36" s="310"/>
      <c r="L36" s="311"/>
      <c r="O36" s="5"/>
      <c r="P36" s="5"/>
      <c r="Q36" s="5"/>
      <c r="R36" s="5"/>
    </row>
    <row r="37" spans="1:18" ht="12.75" customHeight="1" x14ac:dyDescent="0.35">
      <c r="A37" s="304" t="s">
        <v>101</v>
      </c>
      <c r="B37" s="305"/>
      <c r="C37" s="305"/>
      <c r="D37" s="305"/>
      <c r="E37" s="12"/>
      <c r="F37" s="2"/>
      <c r="G37" s="33">
        <f t="shared" si="0"/>
        <v>0</v>
      </c>
      <c r="H37" s="29"/>
      <c r="I37" s="309"/>
      <c r="J37" s="310"/>
      <c r="K37" s="310"/>
      <c r="L37" s="311"/>
      <c r="O37" s="5"/>
      <c r="P37" s="5"/>
      <c r="Q37" s="5"/>
      <c r="R37" s="5"/>
    </row>
    <row r="38" spans="1:18" ht="12.75" customHeight="1" x14ac:dyDescent="0.35">
      <c r="A38" s="304" t="s">
        <v>102</v>
      </c>
      <c r="B38" s="305"/>
      <c r="C38" s="305"/>
      <c r="D38" s="305"/>
      <c r="E38" s="12"/>
      <c r="F38" s="3"/>
      <c r="G38" s="33">
        <f t="shared" si="0"/>
        <v>0</v>
      </c>
      <c r="H38" s="29"/>
      <c r="I38" s="309"/>
      <c r="J38" s="310"/>
      <c r="K38" s="310"/>
      <c r="L38" s="311"/>
    </row>
    <row r="39" spans="1:18" ht="12.75" customHeight="1" x14ac:dyDescent="0.35">
      <c r="A39" s="304" t="s">
        <v>103</v>
      </c>
      <c r="B39" s="305"/>
      <c r="C39" s="305"/>
      <c r="D39" s="305"/>
      <c r="E39" s="12"/>
      <c r="F39" s="2"/>
      <c r="G39" s="33">
        <f t="shared" si="0"/>
        <v>0</v>
      </c>
      <c r="H39" s="29"/>
      <c r="I39" s="309"/>
      <c r="J39" s="310"/>
      <c r="K39" s="310"/>
      <c r="L39" s="311"/>
    </row>
    <row r="40" spans="1:18" ht="12.75" customHeight="1" x14ac:dyDescent="0.35">
      <c r="A40" s="304" t="s">
        <v>104</v>
      </c>
      <c r="B40" s="305"/>
      <c r="C40" s="305"/>
      <c r="D40" s="305"/>
      <c r="E40" s="12"/>
      <c r="F40" s="2"/>
      <c r="G40" s="33">
        <f t="shared" si="0"/>
        <v>0</v>
      </c>
      <c r="H40" s="29"/>
      <c r="I40" s="309"/>
      <c r="J40" s="310"/>
      <c r="K40" s="310"/>
      <c r="L40" s="311"/>
    </row>
    <row r="41" spans="1:18" ht="12.75" customHeight="1" x14ac:dyDescent="0.35">
      <c r="A41" s="304" t="s">
        <v>105</v>
      </c>
      <c r="B41" s="305"/>
      <c r="C41" s="305"/>
      <c r="D41" s="305"/>
      <c r="E41" s="12"/>
      <c r="F41" s="2"/>
      <c r="G41" s="33">
        <f t="shared" si="0"/>
        <v>0</v>
      </c>
      <c r="H41" s="29"/>
      <c r="I41" s="309"/>
      <c r="J41" s="310"/>
      <c r="K41" s="310"/>
      <c r="L41" s="311"/>
    </row>
    <row r="42" spans="1:18" ht="13.5" customHeight="1" x14ac:dyDescent="0.35">
      <c r="A42" s="328" t="s">
        <v>106</v>
      </c>
      <c r="B42" s="329"/>
      <c r="C42" s="329"/>
      <c r="D42" s="329"/>
      <c r="E42" s="12"/>
      <c r="F42" s="2"/>
      <c r="G42" s="33">
        <f t="shared" si="0"/>
        <v>0</v>
      </c>
      <c r="H42" s="29"/>
      <c r="I42" s="309"/>
      <c r="J42" s="310"/>
      <c r="K42" s="310"/>
      <c r="L42" s="311"/>
    </row>
    <row r="43" spans="1:18" ht="12.75" customHeight="1" x14ac:dyDescent="0.35">
      <c r="A43" s="330" t="s">
        <v>107</v>
      </c>
      <c r="B43" s="331"/>
      <c r="C43" s="331"/>
      <c r="D43" s="331"/>
      <c r="E43" s="126"/>
      <c r="F43" s="127"/>
      <c r="G43" s="128">
        <f t="shared" si="0"/>
        <v>0</v>
      </c>
      <c r="H43" s="129"/>
      <c r="I43" s="335"/>
      <c r="J43" s="336"/>
      <c r="K43" s="336"/>
      <c r="L43" s="337"/>
    </row>
    <row r="44" spans="1:18" ht="12.75" customHeight="1" x14ac:dyDescent="0.35">
      <c r="A44" s="341" t="s">
        <v>108</v>
      </c>
      <c r="B44" s="342"/>
      <c r="C44" s="342"/>
      <c r="D44" s="342"/>
      <c r="E44" s="130"/>
      <c r="F44" s="131"/>
      <c r="G44" s="132"/>
      <c r="H44" s="133"/>
      <c r="I44" s="332"/>
      <c r="J44" s="333"/>
      <c r="K44" s="333"/>
      <c r="L44" s="334"/>
    </row>
    <row r="45" spans="1:18" ht="12.75" customHeight="1" x14ac:dyDescent="0.35">
      <c r="A45" s="306"/>
      <c r="B45" s="307"/>
      <c r="C45" s="307"/>
      <c r="D45" s="307"/>
      <c r="E45" s="21"/>
      <c r="F45" s="3"/>
      <c r="G45" s="33">
        <f t="shared" si="0"/>
        <v>0</v>
      </c>
      <c r="H45" s="30"/>
      <c r="I45" s="319"/>
      <c r="J45" s="320"/>
      <c r="K45" s="320"/>
      <c r="L45" s="321"/>
    </row>
    <row r="46" spans="1:18" ht="12.75" customHeight="1" x14ac:dyDescent="0.35">
      <c r="A46" s="328"/>
      <c r="B46" s="329"/>
      <c r="C46" s="329"/>
      <c r="D46" s="329"/>
      <c r="E46" s="12"/>
      <c r="F46" s="2"/>
      <c r="G46" s="33">
        <f t="shared" si="0"/>
        <v>0</v>
      </c>
      <c r="H46" s="29"/>
      <c r="I46" s="309"/>
      <c r="J46" s="310"/>
      <c r="K46" s="310"/>
      <c r="L46" s="311"/>
    </row>
    <row r="47" spans="1:18" ht="12.75" customHeight="1" x14ac:dyDescent="0.35">
      <c r="A47" s="322"/>
      <c r="B47" s="323"/>
      <c r="C47" s="323"/>
      <c r="D47" s="324"/>
      <c r="E47" s="12"/>
      <c r="F47" s="2"/>
      <c r="G47" s="33">
        <f t="shared" si="0"/>
        <v>0</v>
      </c>
      <c r="H47" s="29"/>
      <c r="I47" s="309"/>
      <c r="J47" s="310"/>
      <c r="K47" s="310"/>
      <c r="L47" s="311"/>
    </row>
    <row r="48" spans="1:18" ht="12.75" customHeight="1" x14ac:dyDescent="0.35">
      <c r="A48" s="322"/>
      <c r="B48" s="323"/>
      <c r="C48" s="323"/>
      <c r="D48" s="324"/>
      <c r="E48" s="12"/>
      <c r="F48" s="3"/>
      <c r="G48" s="33">
        <f t="shared" si="0"/>
        <v>0</v>
      </c>
      <c r="H48" s="29"/>
      <c r="I48" s="309"/>
      <c r="J48" s="310"/>
      <c r="K48" s="310"/>
      <c r="L48" s="311"/>
    </row>
    <row r="49" spans="1:12" ht="12.75" customHeight="1" x14ac:dyDescent="0.35">
      <c r="A49" s="322"/>
      <c r="B49" s="323"/>
      <c r="C49" s="323"/>
      <c r="D49" s="324"/>
      <c r="E49" s="12"/>
      <c r="F49" s="2"/>
      <c r="G49" s="33">
        <f t="shared" si="0"/>
        <v>0</v>
      </c>
      <c r="H49" s="29"/>
      <c r="I49" s="309"/>
      <c r="J49" s="310"/>
      <c r="K49" s="310"/>
      <c r="L49" s="311"/>
    </row>
    <row r="50" spans="1:12" ht="12.75" customHeight="1" x14ac:dyDescent="0.35">
      <c r="A50" s="325"/>
      <c r="B50" s="326"/>
      <c r="C50" s="326"/>
      <c r="D50" s="327"/>
      <c r="E50" s="12"/>
      <c r="F50" s="2"/>
      <c r="G50" s="33">
        <f t="shared" si="0"/>
        <v>0</v>
      </c>
      <c r="H50" s="29"/>
      <c r="I50" s="309"/>
      <c r="J50" s="310"/>
      <c r="K50" s="310"/>
      <c r="L50" s="311"/>
    </row>
    <row r="51" spans="1:12" ht="12.75" customHeight="1" x14ac:dyDescent="0.35">
      <c r="A51" s="304"/>
      <c r="B51" s="305"/>
      <c r="C51" s="305"/>
      <c r="D51" s="308"/>
      <c r="E51" s="12"/>
      <c r="F51" s="2"/>
      <c r="G51" s="33">
        <f t="shared" ref="G51:G77" si="1">F51+(-E51)</f>
        <v>0</v>
      </c>
      <c r="H51" s="29"/>
      <c r="I51" s="309"/>
      <c r="J51" s="310"/>
      <c r="K51" s="310"/>
      <c r="L51" s="311"/>
    </row>
    <row r="52" spans="1:12" ht="12.75" customHeight="1" x14ac:dyDescent="0.35">
      <c r="A52" s="304"/>
      <c r="B52" s="305"/>
      <c r="C52" s="305"/>
      <c r="D52" s="308"/>
      <c r="E52" s="12"/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304"/>
      <c r="B53" s="305"/>
      <c r="C53" s="305"/>
      <c r="D53" s="308"/>
      <c r="E53" s="12"/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304"/>
      <c r="B54" s="305"/>
      <c r="C54" s="305"/>
      <c r="D54" s="308"/>
      <c r="E54" s="12"/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304"/>
      <c r="B55" s="305"/>
      <c r="C55" s="305"/>
      <c r="D55" s="308"/>
      <c r="E55" s="12"/>
      <c r="F55" s="2"/>
      <c r="G55" s="33">
        <f t="shared" si="1"/>
        <v>0</v>
      </c>
      <c r="H55" s="29"/>
      <c r="I55" s="309"/>
      <c r="J55" s="310"/>
      <c r="K55" s="310"/>
      <c r="L55" s="311"/>
    </row>
    <row r="56" spans="1:12" ht="12.75" customHeight="1" x14ac:dyDescent="0.35">
      <c r="A56" s="304"/>
      <c r="B56" s="305"/>
      <c r="C56" s="305"/>
      <c r="D56" s="308"/>
      <c r="E56" s="12"/>
      <c r="F56" s="2"/>
      <c r="G56" s="33">
        <f t="shared" si="1"/>
        <v>0</v>
      </c>
      <c r="H56" s="29"/>
      <c r="I56" s="309"/>
      <c r="J56" s="310"/>
      <c r="K56" s="310"/>
      <c r="L56" s="311"/>
    </row>
    <row r="57" spans="1:12" ht="12.75" customHeight="1" x14ac:dyDescent="0.35">
      <c r="A57" s="304"/>
      <c r="B57" s="305"/>
      <c r="C57" s="305"/>
      <c r="D57" s="308"/>
      <c r="E57" s="12"/>
      <c r="F57" s="2"/>
      <c r="G57" s="33">
        <f t="shared" si="1"/>
        <v>0</v>
      </c>
      <c r="H57" s="29"/>
      <c r="I57" s="309"/>
      <c r="J57" s="310"/>
      <c r="K57" s="310"/>
      <c r="L57" s="311"/>
    </row>
    <row r="58" spans="1:12" ht="12.75" customHeight="1" x14ac:dyDescent="0.35">
      <c r="A58" s="304"/>
      <c r="B58" s="305"/>
      <c r="C58" s="305"/>
      <c r="D58" s="308"/>
      <c r="E58" s="12"/>
      <c r="F58" s="2"/>
      <c r="G58" s="33">
        <f t="shared" si="1"/>
        <v>0</v>
      </c>
      <c r="H58" s="29"/>
      <c r="I58" s="309"/>
      <c r="J58" s="310"/>
      <c r="K58" s="310"/>
      <c r="L58" s="311"/>
    </row>
    <row r="59" spans="1:12" ht="12.75" customHeight="1" x14ac:dyDescent="0.35">
      <c r="A59" s="304"/>
      <c r="B59" s="305"/>
      <c r="C59" s="305"/>
      <c r="D59" s="308"/>
      <c r="E59" s="12"/>
      <c r="F59" s="2"/>
      <c r="G59" s="33">
        <f t="shared" si="1"/>
        <v>0</v>
      </c>
      <c r="H59" s="29"/>
      <c r="I59" s="309"/>
      <c r="J59" s="310"/>
      <c r="K59" s="310"/>
      <c r="L59" s="311"/>
    </row>
    <row r="60" spans="1:12" ht="12.75" customHeight="1" x14ac:dyDescent="0.35">
      <c r="A60" s="304"/>
      <c r="B60" s="305"/>
      <c r="C60" s="305"/>
      <c r="D60" s="308"/>
      <c r="E60" s="12"/>
      <c r="F60" s="2"/>
      <c r="G60" s="33">
        <f t="shared" si="1"/>
        <v>0</v>
      </c>
      <c r="H60" s="29"/>
      <c r="I60" s="309"/>
      <c r="J60" s="310"/>
      <c r="K60" s="310"/>
      <c r="L60" s="311"/>
    </row>
    <row r="61" spans="1:12" ht="12.75" customHeight="1" x14ac:dyDescent="0.35">
      <c r="A61" s="304"/>
      <c r="B61" s="305"/>
      <c r="C61" s="305"/>
      <c r="D61" s="308"/>
      <c r="E61" s="12"/>
      <c r="F61" s="2"/>
      <c r="G61" s="33">
        <f t="shared" si="1"/>
        <v>0</v>
      </c>
      <c r="H61" s="29"/>
      <c r="I61" s="309"/>
      <c r="J61" s="310"/>
      <c r="K61" s="310"/>
      <c r="L61" s="311"/>
    </row>
    <row r="62" spans="1:12" ht="12.75" customHeight="1" x14ac:dyDescent="0.35">
      <c r="A62" s="304"/>
      <c r="B62" s="305"/>
      <c r="C62" s="305"/>
      <c r="D62" s="308"/>
      <c r="E62" s="12"/>
      <c r="F62" s="2"/>
      <c r="G62" s="33">
        <f t="shared" si="1"/>
        <v>0</v>
      </c>
      <c r="H62" s="29"/>
      <c r="I62" s="309"/>
      <c r="J62" s="310"/>
      <c r="K62" s="310"/>
      <c r="L62" s="311"/>
    </row>
    <row r="63" spans="1:12" ht="12.75" customHeight="1" x14ac:dyDescent="0.35">
      <c r="A63" s="304"/>
      <c r="B63" s="305"/>
      <c r="C63" s="305"/>
      <c r="D63" s="308"/>
      <c r="E63" s="12"/>
      <c r="F63" s="2"/>
      <c r="G63" s="33">
        <f t="shared" si="1"/>
        <v>0</v>
      </c>
      <c r="H63" s="29"/>
      <c r="I63" s="309"/>
      <c r="J63" s="310"/>
      <c r="K63" s="310"/>
      <c r="L63" s="311"/>
    </row>
    <row r="64" spans="1:12" ht="12.75" customHeight="1" x14ac:dyDescent="0.35">
      <c r="A64" s="304"/>
      <c r="B64" s="305"/>
      <c r="C64" s="305"/>
      <c r="D64" s="308"/>
      <c r="E64" s="12"/>
      <c r="F64" s="2"/>
      <c r="G64" s="33">
        <f t="shared" si="1"/>
        <v>0</v>
      </c>
      <c r="H64" s="29"/>
      <c r="I64" s="309"/>
      <c r="J64" s="310"/>
      <c r="K64" s="310"/>
      <c r="L64" s="311"/>
    </row>
    <row r="65" spans="1:12" ht="12.75" customHeight="1" x14ac:dyDescent="0.35">
      <c r="A65" s="304"/>
      <c r="B65" s="305"/>
      <c r="C65" s="305"/>
      <c r="D65" s="308"/>
      <c r="E65" s="12"/>
      <c r="F65" s="2"/>
      <c r="G65" s="33">
        <f t="shared" si="1"/>
        <v>0</v>
      </c>
      <c r="H65" s="29"/>
      <c r="I65" s="309"/>
      <c r="J65" s="310"/>
      <c r="K65" s="310"/>
      <c r="L65" s="311"/>
    </row>
    <row r="66" spans="1:12" ht="12.75" customHeight="1" x14ac:dyDescent="0.35">
      <c r="A66" s="304"/>
      <c r="B66" s="305"/>
      <c r="C66" s="305"/>
      <c r="D66" s="308"/>
      <c r="E66" s="12"/>
      <c r="F66" s="2"/>
      <c r="G66" s="33">
        <f t="shared" si="1"/>
        <v>0</v>
      </c>
      <c r="H66" s="29"/>
      <c r="I66" s="309"/>
      <c r="J66" s="310"/>
      <c r="K66" s="310"/>
      <c r="L66" s="311"/>
    </row>
    <row r="67" spans="1:12" ht="12.75" customHeight="1" x14ac:dyDescent="0.35">
      <c r="A67" s="304"/>
      <c r="B67" s="305"/>
      <c r="C67" s="305"/>
      <c r="D67" s="308"/>
      <c r="E67" s="12"/>
      <c r="F67" s="2"/>
      <c r="G67" s="33">
        <f t="shared" si="1"/>
        <v>0</v>
      </c>
      <c r="H67" s="29"/>
      <c r="I67" s="309"/>
      <c r="J67" s="310"/>
      <c r="K67" s="310"/>
      <c r="L67" s="311"/>
    </row>
    <row r="68" spans="1:12" ht="12.75" customHeight="1" x14ac:dyDescent="0.35">
      <c r="A68" s="304"/>
      <c r="B68" s="305"/>
      <c r="C68" s="305"/>
      <c r="D68" s="308"/>
      <c r="E68" s="12"/>
      <c r="F68" s="2"/>
      <c r="G68" s="33">
        <f t="shared" si="1"/>
        <v>0</v>
      </c>
      <c r="H68" s="29"/>
      <c r="I68" s="309"/>
      <c r="J68" s="310"/>
      <c r="K68" s="310"/>
      <c r="L68" s="311"/>
    </row>
    <row r="69" spans="1:12" ht="12.75" customHeight="1" x14ac:dyDescent="0.35">
      <c r="A69" s="304"/>
      <c r="B69" s="305"/>
      <c r="C69" s="305"/>
      <c r="D69" s="308"/>
      <c r="E69" s="12"/>
      <c r="F69" s="2"/>
      <c r="G69" s="33">
        <f t="shared" si="1"/>
        <v>0</v>
      </c>
      <c r="H69" s="29"/>
      <c r="I69" s="309"/>
      <c r="J69" s="310"/>
      <c r="K69" s="310"/>
      <c r="L69" s="311"/>
    </row>
    <row r="70" spans="1:12" ht="12.75" customHeight="1" x14ac:dyDescent="0.35">
      <c r="A70" s="304"/>
      <c r="B70" s="305"/>
      <c r="C70" s="305"/>
      <c r="D70" s="308"/>
      <c r="E70" s="12"/>
      <c r="F70" s="2"/>
      <c r="G70" s="33">
        <f t="shared" si="1"/>
        <v>0</v>
      </c>
      <c r="H70" s="29"/>
      <c r="I70" s="309"/>
      <c r="J70" s="310"/>
      <c r="K70" s="310"/>
      <c r="L70" s="311"/>
    </row>
    <row r="71" spans="1:12" ht="12.75" customHeight="1" x14ac:dyDescent="0.35">
      <c r="A71" s="304"/>
      <c r="B71" s="305"/>
      <c r="C71" s="305"/>
      <c r="D71" s="308"/>
      <c r="E71" s="12"/>
      <c r="F71" s="2"/>
      <c r="G71" s="33">
        <f t="shared" si="1"/>
        <v>0</v>
      </c>
      <c r="H71" s="29"/>
      <c r="I71" s="309"/>
      <c r="J71" s="310"/>
      <c r="K71" s="310"/>
      <c r="L71" s="311"/>
    </row>
    <row r="72" spans="1:12" ht="12.75" customHeight="1" x14ac:dyDescent="0.35">
      <c r="A72" s="304"/>
      <c r="B72" s="305"/>
      <c r="C72" s="305"/>
      <c r="D72" s="308"/>
      <c r="E72" s="12"/>
      <c r="F72" s="2"/>
      <c r="G72" s="33">
        <f t="shared" si="1"/>
        <v>0</v>
      </c>
      <c r="H72" s="29"/>
      <c r="I72" s="309"/>
      <c r="J72" s="310"/>
      <c r="K72" s="310"/>
      <c r="L72" s="311"/>
    </row>
    <row r="73" spans="1:12" ht="12.75" customHeight="1" x14ac:dyDescent="0.35">
      <c r="A73" s="304"/>
      <c r="B73" s="305"/>
      <c r="C73" s="305"/>
      <c r="D73" s="308"/>
      <c r="E73" s="12"/>
      <c r="F73" s="2"/>
      <c r="G73" s="33">
        <f t="shared" si="1"/>
        <v>0</v>
      </c>
      <c r="H73" s="29"/>
      <c r="I73" s="309"/>
      <c r="J73" s="310"/>
      <c r="K73" s="310"/>
      <c r="L73" s="311"/>
    </row>
    <row r="74" spans="1:12" ht="12.75" customHeight="1" x14ac:dyDescent="0.35">
      <c r="A74" s="304"/>
      <c r="B74" s="305"/>
      <c r="C74" s="305"/>
      <c r="D74" s="308"/>
      <c r="E74" s="12"/>
      <c r="F74" s="2"/>
      <c r="G74" s="33">
        <f t="shared" si="1"/>
        <v>0</v>
      </c>
      <c r="H74" s="29"/>
      <c r="I74" s="309"/>
      <c r="J74" s="310"/>
      <c r="K74" s="310"/>
      <c r="L74" s="311"/>
    </row>
    <row r="75" spans="1:12" ht="12.75" customHeight="1" x14ac:dyDescent="0.35">
      <c r="A75" s="304"/>
      <c r="B75" s="305"/>
      <c r="C75" s="305"/>
      <c r="D75" s="308"/>
      <c r="E75" s="12"/>
      <c r="F75" s="2"/>
      <c r="G75" s="33">
        <f t="shared" si="1"/>
        <v>0</v>
      </c>
      <c r="H75" s="29"/>
      <c r="I75" s="309"/>
      <c r="J75" s="310"/>
      <c r="K75" s="310"/>
      <c r="L75" s="311"/>
    </row>
    <row r="76" spans="1:12" ht="12.75" customHeight="1" x14ac:dyDescent="0.35">
      <c r="A76" s="304"/>
      <c r="B76" s="305"/>
      <c r="C76" s="305"/>
      <c r="D76" s="308"/>
      <c r="E76" s="12"/>
      <c r="F76" s="2"/>
      <c r="G76" s="33">
        <f t="shared" si="1"/>
        <v>0</v>
      </c>
      <c r="H76" s="29"/>
      <c r="I76" s="309"/>
      <c r="J76" s="310"/>
      <c r="K76" s="310"/>
      <c r="L76" s="311"/>
    </row>
    <row r="77" spans="1:12" ht="12.75" customHeight="1" x14ac:dyDescent="0.35">
      <c r="A77" s="304"/>
      <c r="B77" s="305"/>
      <c r="C77" s="305"/>
      <c r="D77" s="308"/>
      <c r="E77" s="12"/>
      <c r="F77" s="2"/>
      <c r="G77" s="33">
        <f t="shared" si="1"/>
        <v>0</v>
      </c>
      <c r="H77" s="29"/>
      <c r="I77" s="309"/>
      <c r="J77" s="310"/>
      <c r="K77" s="310"/>
      <c r="L77" s="311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tabSelected="1" view="pageBreakPreview" zoomScaleNormal="35" zoomScaleSheetLayoutView="100" zoomScalePageLayoutView="41" workbookViewId="0">
      <selection activeCell="K17" sqref="K17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8" width="12.6328125" style="1" customWidth="1"/>
    <col min="9" max="9" width="14.81640625" style="1" customWidth="1"/>
    <col min="10" max="16384" width="6" style="1"/>
  </cols>
  <sheetData>
    <row r="1" spans="1:9" ht="13.75" customHeight="1" x14ac:dyDescent="0.25">
      <c r="A1" s="352"/>
      <c r="B1" s="198" t="s">
        <v>191</v>
      </c>
      <c r="C1" s="297" t="s">
        <v>301</v>
      </c>
      <c r="D1" s="297"/>
      <c r="E1" s="297"/>
      <c r="F1" s="297"/>
      <c r="G1" s="297"/>
      <c r="H1" s="297"/>
      <c r="I1" s="297"/>
    </row>
    <row r="2" spans="1:9" ht="13.75" customHeight="1" x14ac:dyDescent="0.25">
      <c r="A2" s="353"/>
      <c r="B2" s="199"/>
      <c r="C2" s="299"/>
      <c r="D2" s="299"/>
      <c r="E2" s="299"/>
      <c r="F2" s="299"/>
      <c r="G2" s="299"/>
      <c r="H2" s="299"/>
      <c r="I2" s="299"/>
    </row>
    <row r="3" spans="1:9" ht="13.75" customHeight="1" x14ac:dyDescent="0.25">
      <c r="A3" s="36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6" t="s">
        <v>49</v>
      </c>
      <c r="F3" s="249" t="str">
        <f>'DESIGN FRONT SHEET'!E3</f>
        <v>UN AVAILABLE</v>
      </c>
      <c r="G3" s="36" t="s">
        <v>50</v>
      </c>
      <c r="H3" s="264"/>
      <c r="I3" s="250" t="str">
        <f>'DESIGN FRONT SHEET'!G3</f>
        <v>FRAN</v>
      </c>
    </row>
    <row r="4" spans="1:9" ht="13.75" customHeight="1" x14ac:dyDescent="0.25">
      <c r="A4" s="36" t="s">
        <v>51</v>
      </c>
      <c r="B4" s="193"/>
      <c r="C4" s="209" t="str" cm="1">
        <f t="array" ref="C4:D4">'DESIGN FRONT SHEET'!B4:C4</f>
        <v>ASHLAM</v>
      </c>
      <c r="D4" s="208">
        <v>0</v>
      </c>
      <c r="E4" s="36" t="s">
        <v>52</v>
      </c>
      <c r="F4" s="249" t="str">
        <f>'DESIGN FRONT SHEET'!E4</f>
        <v>VIETNAM</v>
      </c>
      <c r="G4" s="36" t="s">
        <v>53</v>
      </c>
      <c r="H4" s="264"/>
      <c r="I4" s="250"/>
    </row>
    <row r="5" spans="1:9" ht="13.75" customHeight="1" x14ac:dyDescent="0.25">
      <c r="A5" s="36" t="s">
        <v>54</v>
      </c>
      <c r="B5" s="193"/>
      <c r="C5" s="209" t="str" cm="1">
        <f t="array" ref="C5:D5">'DESIGN FRONT SHEET'!B5:C5</f>
        <v>ZIP THROUG HOODIE</v>
      </c>
      <c r="D5" s="208">
        <v>0</v>
      </c>
      <c r="E5" s="36" t="s">
        <v>194</v>
      </c>
      <c r="F5" s="249" t="str">
        <f>'DESIGN FRONT SHEET'!E5</f>
        <v>AIME LEON DORE</v>
      </c>
      <c r="G5" s="36" t="s">
        <v>56</v>
      </c>
      <c r="H5" s="264"/>
      <c r="I5" s="248"/>
    </row>
    <row r="6" spans="1:9" ht="13.75" customHeight="1" x14ac:dyDescent="0.25">
      <c r="A6" s="274" t="s">
        <v>109</v>
      </c>
      <c r="B6" s="275"/>
      <c r="C6" s="275"/>
      <c r="D6" s="275"/>
      <c r="E6" s="275"/>
      <c r="F6" s="275"/>
      <c r="G6" s="275"/>
      <c r="H6" s="275"/>
      <c r="I6" s="355"/>
    </row>
    <row r="7" spans="1:9" ht="13.75" customHeight="1" thickBot="1" x14ac:dyDescent="0.3">
      <c r="A7" s="356" t="s">
        <v>110</v>
      </c>
      <c r="B7" s="357"/>
      <c r="C7" s="251" t="s">
        <v>200</v>
      </c>
      <c r="D7" s="254" t="s">
        <v>201</v>
      </c>
      <c r="E7" s="254" t="s">
        <v>202</v>
      </c>
      <c r="F7" s="251" t="s">
        <v>203</v>
      </c>
      <c r="G7" s="251" t="s">
        <v>409</v>
      </c>
      <c r="H7" s="251" t="s">
        <v>410</v>
      </c>
      <c r="I7" s="13" t="s">
        <v>111</v>
      </c>
    </row>
    <row r="8" spans="1:9" s="141" customFormat="1" ht="43.5" customHeight="1" x14ac:dyDescent="0.35">
      <c r="A8" s="346" t="s">
        <v>367</v>
      </c>
      <c r="B8" s="346"/>
      <c r="C8" s="265" t="s">
        <v>390</v>
      </c>
      <c r="D8" s="265" t="s">
        <v>368</v>
      </c>
      <c r="E8" s="265" t="s">
        <v>369</v>
      </c>
      <c r="F8" s="265" t="s">
        <v>373</v>
      </c>
      <c r="G8" s="265" t="s">
        <v>374</v>
      </c>
      <c r="H8" s="265" t="s">
        <v>411</v>
      </c>
      <c r="I8" s="266"/>
    </row>
    <row r="9" spans="1:9" s="141" customFormat="1" ht="43.5" customHeight="1" x14ac:dyDescent="0.35">
      <c r="A9" s="346" t="s">
        <v>370</v>
      </c>
      <c r="B9" s="346"/>
      <c r="C9" s="265" t="s">
        <v>371</v>
      </c>
      <c r="D9" s="265" t="s">
        <v>368</v>
      </c>
      <c r="E9" s="265" t="s">
        <v>372</v>
      </c>
      <c r="F9" s="265" t="s">
        <v>373</v>
      </c>
      <c r="G9" s="265" t="s">
        <v>374</v>
      </c>
      <c r="H9" s="265" t="s">
        <v>411</v>
      </c>
      <c r="I9" s="266"/>
    </row>
    <row r="10" spans="1:9" s="141" customFormat="1" ht="43.5" customHeight="1" x14ac:dyDescent="0.35">
      <c r="A10" s="267" t="s">
        <v>389</v>
      </c>
      <c r="B10" s="267" t="s">
        <v>375</v>
      </c>
      <c r="C10" s="267" t="s">
        <v>375</v>
      </c>
      <c r="D10" s="265" t="s">
        <v>387</v>
      </c>
      <c r="E10" s="265" t="s">
        <v>431</v>
      </c>
      <c r="F10" s="269" t="s">
        <v>395</v>
      </c>
      <c r="G10" s="267" t="s">
        <v>391</v>
      </c>
      <c r="H10" s="267" t="s">
        <v>391</v>
      </c>
      <c r="I10" s="266"/>
    </row>
    <row r="11" spans="1:9" s="141" customFormat="1" ht="43.5" customHeight="1" x14ac:dyDescent="0.35">
      <c r="A11" s="267"/>
      <c r="B11" s="267" t="s">
        <v>376</v>
      </c>
      <c r="C11" s="267" t="s">
        <v>376</v>
      </c>
      <c r="D11" s="265" t="s">
        <v>387</v>
      </c>
      <c r="E11" s="265"/>
      <c r="F11" s="267" t="s">
        <v>396</v>
      </c>
      <c r="G11" s="267" t="s">
        <v>392</v>
      </c>
      <c r="H11" s="267" t="s">
        <v>392</v>
      </c>
      <c r="I11" s="266"/>
    </row>
    <row r="12" spans="1:9" s="141" customFormat="1" ht="43.5" customHeight="1" x14ac:dyDescent="0.35">
      <c r="A12" s="267" t="s">
        <v>403</v>
      </c>
      <c r="B12" s="267" t="s">
        <v>377</v>
      </c>
      <c r="C12" s="267" t="s">
        <v>377</v>
      </c>
      <c r="D12" s="265" t="s">
        <v>368</v>
      </c>
      <c r="E12" s="265"/>
      <c r="F12" s="270" t="s">
        <v>397</v>
      </c>
      <c r="G12" s="267" t="s">
        <v>408</v>
      </c>
      <c r="H12" s="267" t="s">
        <v>393</v>
      </c>
      <c r="I12" s="266"/>
    </row>
    <row r="13" spans="1:9" s="141" customFormat="1" ht="43.5" customHeight="1" x14ac:dyDescent="0.35">
      <c r="A13" s="267" t="s">
        <v>404</v>
      </c>
      <c r="B13" s="267" t="s">
        <v>378</v>
      </c>
      <c r="C13" s="267" t="s">
        <v>378</v>
      </c>
      <c r="D13" s="265" t="s">
        <v>368</v>
      </c>
      <c r="E13" s="265"/>
      <c r="F13" s="267" t="s">
        <v>398</v>
      </c>
      <c r="G13" s="560" t="s">
        <v>433</v>
      </c>
      <c r="H13" s="560" t="s">
        <v>434</v>
      </c>
      <c r="I13" s="266"/>
    </row>
    <row r="14" spans="1:9" s="141" customFormat="1" ht="43.5" customHeight="1" x14ac:dyDescent="0.35">
      <c r="A14" s="267" t="s">
        <v>405</v>
      </c>
      <c r="B14" s="267" t="s">
        <v>379</v>
      </c>
      <c r="C14" s="267" t="s">
        <v>379</v>
      </c>
      <c r="D14" s="265" t="s">
        <v>368</v>
      </c>
      <c r="E14" s="265"/>
      <c r="F14" s="270" t="s">
        <v>398</v>
      </c>
      <c r="G14" s="267" t="s">
        <v>408</v>
      </c>
      <c r="H14" s="267" t="s">
        <v>393</v>
      </c>
      <c r="I14" s="266"/>
    </row>
    <row r="15" spans="1:9" s="141" customFormat="1" ht="43.5" customHeight="1" x14ac:dyDescent="0.35">
      <c r="A15" s="267" t="s">
        <v>405</v>
      </c>
      <c r="B15" s="267" t="s">
        <v>380</v>
      </c>
      <c r="C15" s="267" t="s">
        <v>406</v>
      </c>
      <c r="D15" s="265" t="s">
        <v>368</v>
      </c>
      <c r="E15" s="265"/>
      <c r="F15" s="270" t="s">
        <v>398</v>
      </c>
      <c r="G15" s="267" t="s">
        <v>408</v>
      </c>
      <c r="H15" s="267" t="s">
        <v>393</v>
      </c>
      <c r="I15" s="266"/>
    </row>
    <row r="16" spans="1:9" s="141" customFormat="1" ht="43.5" customHeight="1" x14ac:dyDescent="0.35">
      <c r="A16" s="267" t="s">
        <v>403</v>
      </c>
      <c r="B16" s="267" t="s">
        <v>381</v>
      </c>
      <c r="C16" s="267" t="s">
        <v>381</v>
      </c>
      <c r="D16" s="265" t="s">
        <v>368</v>
      </c>
      <c r="E16" s="265"/>
      <c r="F16" s="270" t="s">
        <v>397</v>
      </c>
      <c r="G16" s="267" t="s">
        <v>408</v>
      </c>
      <c r="H16" s="267" t="s">
        <v>393</v>
      </c>
      <c r="I16" s="266"/>
    </row>
    <row r="17" spans="1:9" s="141" customFormat="1" ht="43.5" customHeight="1" x14ac:dyDescent="0.35">
      <c r="A17" s="267" t="s">
        <v>403</v>
      </c>
      <c r="B17" s="267" t="s">
        <v>382</v>
      </c>
      <c r="C17" s="267" t="s">
        <v>382</v>
      </c>
      <c r="D17" s="265" t="s">
        <v>368</v>
      </c>
      <c r="E17" s="265"/>
      <c r="F17" s="270" t="s">
        <v>399</v>
      </c>
      <c r="G17" s="560" t="s">
        <v>432</v>
      </c>
      <c r="H17" s="267" t="s">
        <v>393</v>
      </c>
      <c r="I17" s="266"/>
    </row>
    <row r="18" spans="1:9" s="141" customFormat="1" ht="43.5" customHeight="1" x14ac:dyDescent="0.35">
      <c r="A18" s="267" t="s">
        <v>405</v>
      </c>
      <c r="B18" s="267" t="s">
        <v>383</v>
      </c>
      <c r="C18" s="267" t="s">
        <v>383</v>
      </c>
      <c r="D18" s="265" t="s">
        <v>368</v>
      </c>
      <c r="E18" s="265"/>
      <c r="F18" s="270" t="s">
        <v>400</v>
      </c>
      <c r="G18" s="560" t="s">
        <v>432</v>
      </c>
      <c r="H18" s="267" t="s">
        <v>393</v>
      </c>
      <c r="I18" s="266"/>
    </row>
    <row r="19" spans="1:9" s="141" customFormat="1" ht="43.5" customHeight="1" x14ac:dyDescent="0.35">
      <c r="A19" s="267" t="s">
        <v>405</v>
      </c>
      <c r="B19" s="267" t="s">
        <v>384</v>
      </c>
      <c r="C19" s="267" t="s">
        <v>384</v>
      </c>
      <c r="D19" s="265" t="s">
        <v>368</v>
      </c>
      <c r="E19" s="265"/>
      <c r="F19" s="270" t="s">
        <v>407</v>
      </c>
      <c r="G19" s="560" t="s">
        <v>432</v>
      </c>
      <c r="H19" s="560" t="s">
        <v>432</v>
      </c>
      <c r="I19" s="266"/>
    </row>
    <row r="20" spans="1:9" s="141" customFormat="1" ht="43.5" customHeight="1" x14ac:dyDescent="0.35">
      <c r="A20" s="267"/>
      <c r="B20" s="267" t="s">
        <v>385</v>
      </c>
      <c r="C20" s="267" t="s">
        <v>385</v>
      </c>
      <c r="D20" s="265" t="s">
        <v>388</v>
      </c>
      <c r="E20" s="267" t="s">
        <v>428</v>
      </c>
      <c r="F20" s="267"/>
      <c r="G20" s="267" t="s">
        <v>394</v>
      </c>
      <c r="H20" s="267" t="s">
        <v>394</v>
      </c>
      <c r="I20" s="266"/>
    </row>
    <row r="21" spans="1:9" s="141" customFormat="1" ht="43.5" customHeight="1" x14ac:dyDescent="0.35">
      <c r="A21" s="267"/>
      <c r="B21" s="267" t="s">
        <v>386</v>
      </c>
      <c r="C21" s="267" t="s">
        <v>386</v>
      </c>
      <c r="D21" s="265" t="s">
        <v>388</v>
      </c>
      <c r="E21" s="267" t="s">
        <v>402</v>
      </c>
      <c r="F21" s="269" t="s">
        <v>401</v>
      </c>
      <c r="G21" s="269" t="s">
        <v>394</v>
      </c>
      <c r="H21" s="269" t="s">
        <v>394</v>
      </c>
      <c r="I21" s="266"/>
    </row>
    <row r="22" spans="1:9" ht="18" customHeight="1" x14ac:dyDescent="0.25">
      <c r="A22" s="344" t="s">
        <v>112</v>
      </c>
      <c r="B22" s="345"/>
      <c r="C22" s="345"/>
      <c r="D22" s="345"/>
      <c r="E22" s="345"/>
      <c r="F22" s="345"/>
      <c r="G22" s="345"/>
      <c r="H22" s="345"/>
      <c r="I22" s="354"/>
    </row>
    <row r="23" spans="1:9" ht="44.5" customHeight="1" x14ac:dyDescent="0.25">
      <c r="A23" s="255" t="s">
        <v>113</v>
      </c>
      <c r="B23" s="343" t="s">
        <v>225</v>
      </c>
      <c r="C23" s="343"/>
      <c r="D23" s="351" t="e" vm="54">
        <f>_xlfn.XLOOKUP(B25,'DO NOT USE'!A57:A89,'DO NOT USE'!B57:B89)</f>
        <v>#VALUE!</v>
      </c>
      <c r="E23" s="351"/>
      <c r="F23" s="351"/>
      <c r="G23" s="351">
        <f>_xlfn.XLOOKUP(B24,'DO NOT USE'!A20:A55,'DO NOT USE'!B20:B55)</f>
        <v>0</v>
      </c>
      <c r="H23" s="351"/>
      <c r="I23" s="351"/>
    </row>
    <row r="24" spans="1:9" ht="44.5" customHeight="1" x14ac:dyDescent="0.25">
      <c r="A24" s="255" t="s">
        <v>114</v>
      </c>
      <c r="B24" s="343" t="s">
        <v>430</v>
      </c>
      <c r="C24" s="343"/>
      <c r="D24" s="351"/>
      <c r="E24" s="351"/>
      <c r="F24" s="351"/>
      <c r="G24" s="351"/>
      <c r="H24" s="351"/>
      <c r="I24" s="351"/>
    </row>
    <row r="25" spans="1:9" ht="44.5" customHeight="1" x14ac:dyDescent="0.25">
      <c r="A25" s="255" t="s">
        <v>115</v>
      </c>
      <c r="B25" s="343" t="s">
        <v>258</v>
      </c>
      <c r="C25" s="343"/>
      <c r="D25" s="351"/>
      <c r="E25" s="351"/>
      <c r="F25" s="351"/>
      <c r="G25" s="351"/>
      <c r="H25" s="351"/>
      <c r="I25" s="351"/>
    </row>
    <row r="26" spans="1:9" ht="25.5" customHeight="1" x14ac:dyDescent="0.25">
      <c r="A26" s="255" t="s">
        <v>425</v>
      </c>
      <c r="B26" s="343" t="s">
        <v>423</v>
      </c>
      <c r="C26" s="343"/>
      <c r="D26" s="351"/>
      <c r="E26" s="351"/>
      <c r="F26" s="351"/>
      <c r="G26" s="351"/>
      <c r="H26" s="351"/>
      <c r="I26" s="351"/>
    </row>
    <row r="27" spans="1:9" ht="22.5" customHeight="1" x14ac:dyDescent="0.25">
      <c r="A27" s="176" t="s">
        <v>426</v>
      </c>
      <c r="B27" s="350" t="s">
        <v>424</v>
      </c>
      <c r="C27" s="350"/>
      <c r="D27" s="351"/>
      <c r="E27" s="351"/>
      <c r="F27" s="351"/>
      <c r="G27" s="351" t="e" vm="55">
        <f>_xlfn.XLOOKUP(B23,'DO NOT USE'!A2:A13,'DO NOT USE'!B2:B13)</f>
        <v>#VALUE!</v>
      </c>
      <c r="H27" s="351"/>
      <c r="I27" s="351"/>
    </row>
    <row r="28" spans="1:9" ht="44.5" customHeight="1" x14ac:dyDescent="0.25">
      <c r="A28" s="344"/>
      <c r="B28" s="345"/>
      <c r="C28" s="345"/>
      <c r="D28" s="351"/>
      <c r="E28" s="351"/>
      <c r="F28" s="351"/>
      <c r="G28" s="351"/>
      <c r="H28" s="351"/>
      <c r="I28" s="351"/>
    </row>
    <row r="29" spans="1:9" ht="44.5" customHeight="1" x14ac:dyDescent="0.25">
      <c r="A29" s="347"/>
      <c r="B29" s="348"/>
      <c r="C29" s="349"/>
      <c r="D29" s="351"/>
      <c r="E29" s="351"/>
      <c r="F29" s="351"/>
      <c r="G29" s="351"/>
      <c r="H29" s="351"/>
      <c r="I29" s="351"/>
    </row>
    <row r="30" spans="1:9" ht="44.5" customHeight="1" x14ac:dyDescent="0.25">
      <c r="A30" s="347"/>
      <c r="B30" s="348"/>
      <c r="C30" s="349"/>
      <c r="D30" s="351"/>
      <c r="E30" s="351"/>
      <c r="F30" s="351"/>
      <c r="G30" s="351"/>
      <c r="H30" s="351"/>
      <c r="I30" s="351"/>
    </row>
  </sheetData>
  <mergeCells count="19"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  <mergeCell ref="B25:C25"/>
    <mergeCell ref="A28:C28"/>
    <mergeCell ref="A9:B9"/>
    <mergeCell ref="A30:C30"/>
    <mergeCell ref="B26:C26"/>
    <mergeCell ref="B27:C27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5"/>
  <sheetViews>
    <sheetView showZeros="0" view="pageBreakPreview" topLeftCell="B15" zoomScale="91" zoomScaleNormal="100" zoomScaleSheetLayoutView="142" workbookViewId="0">
      <selection activeCell="J34" sqref="J34:M34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81640625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2" width="6.453125" style="1" customWidth="1"/>
    <col min="13" max="13" width="10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81"/>
      <c r="B1" s="281"/>
      <c r="C1" s="281"/>
      <c r="D1" s="296" t="s">
        <v>302</v>
      </c>
      <c r="E1" s="297"/>
      <c r="F1" s="297"/>
      <c r="G1" s="297"/>
      <c r="H1" s="297"/>
      <c r="I1" s="297"/>
      <c r="J1" s="297"/>
      <c r="K1" s="297"/>
      <c r="L1" s="297"/>
      <c r="M1" s="297"/>
    </row>
    <row r="2" spans="1:13" ht="13.75" customHeight="1" x14ac:dyDescent="0.25">
      <c r="A2" s="281"/>
      <c r="B2" s="281"/>
      <c r="C2" s="281"/>
      <c r="D2" s="298"/>
      <c r="E2" s="299"/>
      <c r="F2" s="299"/>
      <c r="G2" s="299"/>
      <c r="H2" s="299"/>
      <c r="I2" s="299"/>
      <c r="J2" s="299"/>
      <c r="K2" s="299"/>
      <c r="L2" s="299"/>
      <c r="M2" s="299"/>
    </row>
    <row r="3" spans="1:13" ht="13.75" customHeight="1" x14ac:dyDescent="0.25">
      <c r="A3" s="371" t="s">
        <v>48</v>
      </c>
      <c r="B3" s="371"/>
      <c r="C3" s="374" t="str">
        <f>'DESIGN FRONT SHEET'!B3</f>
        <v>MCLAREN SEASON 3</v>
      </c>
      <c r="D3" s="375"/>
      <c r="E3" s="376"/>
      <c r="F3" s="36" t="s">
        <v>49</v>
      </c>
      <c r="G3" s="370" t="str">
        <f>'DESIGN FRONT SHEET'!E3</f>
        <v>UN AVAILABLE</v>
      </c>
      <c r="H3" s="283"/>
      <c r="I3" s="283"/>
      <c r="J3" s="36" t="s">
        <v>50</v>
      </c>
      <c r="K3" s="287" t="str">
        <f>'DESIGN FRONT SHEET'!G3</f>
        <v>FRAN</v>
      </c>
      <c r="L3" s="287"/>
      <c r="M3" s="288"/>
    </row>
    <row r="4" spans="1:13" ht="13.75" customHeight="1" x14ac:dyDescent="0.25">
      <c r="A4" s="371" t="s">
        <v>51</v>
      </c>
      <c r="B4" s="371"/>
      <c r="C4" s="374" t="str">
        <f>'DESIGN FRONT SHEET'!B4</f>
        <v>ASHLAM</v>
      </c>
      <c r="D4" s="375"/>
      <c r="E4" s="376"/>
      <c r="F4" s="36" t="s">
        <v>52</v>
      </c>
      <c r="G4" s="370" t="str">
        <f>'DESIGN FRONT SHEET'!E4</f>
        <v>VIETNAM</v>
      </c>
      <c r="H4" s="283"/>
      <c r="I4" s="283"/>
      <c r="J4" s="36" t="s">
        <v>53</v>
      </c>
      <c r="K4" s="287" t="s">
        <v>353</v>
      </c>
      <c r="L4" s="287"/>
      <c r="M4" s="288"/>
    </row>
    <row r="5" spans="1:13" ht="13.75" customHeight="1" x14ac:dyDescent="0.25">
      <c r="A5" s="371" t="s">
        <v>54</v>
      </c>
      <c r="B5" s="371" t="s">
        <v>54</v>
      </c>
      <c r="C5" s="374" t="str">
        <f>'DESIGN FRONT SHEET'!B5</f>
        <v>ZIP THROUG HOODIE</v>
      </c>
      <c r="D5" s="375"/>
      <c r="E5" s="376"/>
      <c r="F5" s="36" t="s">
        <v>194</v>
      </c>
      <c r="G5" s="370" t="str">
        <f>'DESIGN FRONT SHEET'!E5</f>
        <v>AIME LEON DORE</v>
      </c>
      <c r="H5" s="283"/>
      <c r="I5" s="283"/>
      <c r="J5" s="36" t="s">
        <v>56</v>
      </c>
      <c r="K5" s="377" t="s">
        <v>416</v>
      </c>
      <c r="L5" s="377"/>
      <c r="M5" s="378"/>
    </row>
    <row r="6" spans="1:13" ht="13.75" customHeight="1" x14ac:dyDescent="0.25">
      <c r="A6" s="372" t="s">
        <v>299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3"/>
    </row>
    <row r="7" spans="1:13" ht="27" customHeight="1" x14ac:dyDescent="0.25">
      <c r="A7" s="155" t="s">
        <v>120</v>
      </c>
      <c r="B7" s="404" t="s">
        <v>64</v>
      </c>
      <c r="C7" s="405"/>
      <c r="D7" s="405"/>
      <c r="E7" s="406"/>
      <c r="F7" s="135" t="s">
        <v>199</v>
      </c>
      <c r="G7" s="135" t="s">
        <v>2</v>
      </c>
      <c r="H7" s="135" t="s">
        <v>67</v>
      </c>
      <c r="I7" s="136" t="s">
        <v>68</v>
      </c>
      <c r="J7" s="379" t="s">
        <v>69</v>
      </c>
      <c r="K7" s="380"/>
      <c r="L7" s="380"/>
      <c r="M7" s="381"/>
    </row>
    <row r="8" spans="1:13" s="211" customFormat="1" ht="13.5" customHeight="1" x14ac:dyDescent="0.25">
      <c r="A8" s="210" t="s">
        <v>189</v>
      </c>
      <c r="B8" s="367" t="s">
        <v>312</v>
      </c>
      <c r="C8" s="368"/>
      <c r="D8" s="368"/>
      <c r="E8" s="369"/>
      <c r="F8" s="42"/>
      <c r="G8" s="215">
        <v>68</v>
      </c>
      <c r="H8" s="268">
        <f t="shared" ref="H8:H47" si="0">G8+(-F8)</f>
        <v>68</v>
      </c>
      <c r="I8" s="29">
        <v>69.5</v>
      </c>
      <c r="J8" s="358" t="s">
        <v>415</v>
      </c>
      <c r="K8" s="359"/>
      <c r="L8" s="359"/>
      <c r="M8" s="360"/>
    </row>
    <row r="9" spans="1:13" ht="12.75" customHeight="1" x14ac:dyDescent="0.25">
      <c r="A9" s="156" t="s">
        <v>190</v>
      </c>
      <c r="B9" s="367" t="s">
        <v>313</v>
      </c>
      <c r="C9" s="368"/>
      <c r="D9" s="368"/>
      <c r="E9" s="369"/>
      <c r="F9" s="42"/>
      <c r="G9" s="215">
        <v>68.5</v>
      </c>
      <c r="H9" s="268">
        <f t="shared" si="0"/>
        <v>68.5</v>
      </c>
      <c r="I9" s="29">
        <v>70</v>
      </c>
      <c r="J9" s="361"/>
      <c r="K9" s="362"/>
      <c r="L9" s="362"/>
      <c r="M9" s="363"/>
    </row>
    <row r="10" spans="1:13" ht="12.75" customHeight="1" x14ac:dyDescent="0.25">
      <c r="A10" s="156" t="s">
        <v>389</v>
      </c>
      <c r="B10" s="367" t="s">
        <v>314</v>
      </c>
      <c r="C10" s="368"/>
      <c r="D10" s="368"/>
      <c r="E10" s="369"/>
      <c r="F10" s="42"/>
      <c r="G10" s="267">
        <v>68.5</v>
      </c>
      <c r="H10" s="268">
        <f t="shared" si="0"/>
        <v>68.5</v>
      </c>
      <c r="I10" s="29">
        <v>70</v>
      </c>
      <c r="J10" s="361"/>
      <c r="K10" s="362"/>
      <c r="L10" s="362"/>
      <c r="M10" s="363"/>
    </row>
    <row r="11" spans="1:13" ht="12.75" customHeight="1" x14ac:dyDescent="0.25">
      <c r="A11" s="156"/>
      <c r="B11" s="367" t="s">
        <v>315</v>
      </c>
      <c r="C11" s="368"/>
      <c r="D11" s="368"/>
      <c r="E11" s="369"/>
      <c r="F11" s="42"/>
      <c r="G11" s="267">
        <v>60</v>
      </c>
      <c r="H11" s="268">
        <f t="shared" si="0"/>
        <v>60</v>
      </c>
      <c r="I11" s="29">
        <v>62.5</v>
      </c>
      <c r="J11" s="361"/>
      <c r="K11" s="362"/>
      <c r="L11" s="362"/>
      <c r="M11" s="363"/>
    </row>
    <row r="12" spans="1:13" ht="12.75" customHeight="1" x14ac:dyDescent="0.25">
      <c r="A12" s="156" t="s">
        <v>403</v>
      </c>
      <c r="B12" s="367" t="s">
        <v>316</v>
      </c>
      <c r="C12" s="368"/>
      <c r="D12" s="368"/>
      <c r="E12" s="369"/>
      <c r="F12" s="42"/>
      <c r="G12" s="267">
        <v>47</v>
      </c>
      <c r="H12" s="268">
        <f t="shared" si="0"/>
        <v>47</v>
      </c>
      <c r="I12" s="29">
        <v>48</v>
      </c>
      <c r="J12" s="364"/>
      <c r="K12" s="365"/>
      <c r="L12" s="365"/>
      <c r="M12" s="366"/>
    </row>
    <row r="13" spans="1:13" ht="12.75" customHeight="1" x14ac:dyDescent="0.35">
      <c r="A13" s="156" t="s">
        <v>404</v>
      </c>
      <c r="B13" s="367" t="s">
        <v>317</v>
      </c>
      <c r="C13" s="368"/>
      <c r="D13" s="368"/>
      <c r="E13" s="369"/>
      <c r="F13" s="42"/>
      <c r="G13" s="267">
        <v>58.5</v>
      </c>
      <c r="H13" s="268">
        <f t="shared" si="0"/>
        <v>58.5</v>
      </c>
      <c r="I13" s="29">
        <v>61</v>
      </c>
      <c r="J13" s="382"/>
      <c r="K13" s="310"/>
      <c r="L13" s="310"/>
      <c r="M13" s="311"/>
    </row>
    <row r="14" spans="1:13" ht="12.75" customHeight="1" x14ac:dyDescent="0.35">
      <c r="A14" s="156" t="s">
        <v>405</v>
      </c>
      <c r="B14" s="367" t="s">
        <v>318</v>
      </c>
      <c r="C14" s="368"/>
      <c r="D14" s="368"/>
      <c r="E14" s="369"/>
      <c r="F14" s="42"/>
      <c r="G14" s="267">
        <v>47</v>
      </c>
      <c r="H14" s="268">
        <f t="shared" si="0"/>
        <v>47</v>
      </c>
      <c r="I14" s="29">
        <v>49.5</v>
      </c>
      <c r="J14" s="382"/>
      <c r="K14" s="310"/>
      <c r="L14" s="310"/>
      <c r="M14" s="311"/>
    </row>
    <row r="15" spans="1:13" ht="12.75" customHeight="1" x14ac:dyDescent="0.35">
      <c r="A15" s="156" t="s">
        <v>405</v>
      </c>
      <c r="B15" s="367" t="s">
        <v>319</v>
      </c>
      <c r="C15" s="368"/>
      <c r="D15" s="368"/>
      <c r="E15" s="369"/>
      <c r="F15" s="42"/>
      <c r="G15" s="267">
        <v>6.5</v>
      </c>
      <c r="H15" s="268">
        <f t="shared" si="0"/>
        <v>6.5</v>
      </c>
      <c r="I15" s="29">
        <v>6.5</v>
      </c>
      <c r="J15" s="382"/>
      <c r="K15" s="310"/>
      <c r="L15" s="310"/>
      <c r="M15" s="311"/>
    </row>
    <row r="16" spans="1:13" ht="12.75" customHeight="1" x14ac:dyDescent="0.35">
      <c r="A16" s="156" t="s">
        <v>403</v>
      </c>
      <c r="B16" s="367" t="s">
        <v>320</v>
      </c>
      <c r="C16" s="368"/>
      <c r="D16" s="368"/>
      <c r="E16" s="369"/>
      <c r="F16" s="42"/>
      <c r="G16" s="267">
        <v>62.5</v>
      </c>
      <c r="H16" s="268">
        <f t="shared" si="0"/>
        <v>62.5</v>
      </c>
      <c r="I16" s="29">
        <v>64.5</v>
      </c>
      <c r="J16" s="382"/>
      <c r="K16" s="310"/>
      <c r="L16" s="310"/>
      <c r="M16" s="311"/>
    </row>
    <row r="17" spans="1:14" ht="12.75" customHeight="1" x14ac:dyDescent="0.25">
      <c r="A17" s="156" t="s">
        <v>403</v>
      </c>
      <c r="B17" s="367" t="s">
        <v>321</v>
      </c>
      <c r="C17" s="368"/>
      <c r="D17" s="368"/>
      <c r="E17" s="369"/>
      <c r="F17" s="42"/>
      <c r="G17" s="267">
        <v>58</v>
      </c>
      <c r="H17" s="268">
        <f t="shared" si="0"/>
        <v>58</v>
      </c>
      <c r="I17" s="29">
        <v>60</v>
      </c>
      <c r="J17" s="383"/>
      <c r="K17" s="380"/>
      <c r="L17" s="380"/>
      <c r="M17" s="381"/>
    </row>
    <row r="18" spans="1:14" s="211" customFormat="1" ht="12.75" customHeight="1" x14ac:dyDescent="0.25">
      <c r="A18" s="156" t="s">
        <v>405</v>
      </c>
      <c r="B18" s="367" t="s">
        <v>322</v>
      </c>
      <c r="C18" s="368"/>
      <c r="D18" s="368"/>
      <c r="E18" s="369"/>
      <c r="F18" s="42"/>
      <c r="G18" s="267">
        <v>58</v>
      </c>
      <c r="H18" s="268">
        <f t="shared" si="0"/>
        <v>58</v>
      </c>
      <c r="I18" s="29">
        <v>60</v>
      </c>
      <c r="J18" s="383"/>
      <c r="K18" s="384"/>
      <c r="L18" s="384"/>
      <c r="M18" s="385"/>
    </row>
    <row r="19" spans="1:14" ht="12.75" customHeight="1" x14ac:dyDescent="0.25">
      <c r="A19" s="156"/>
      <c r="B19" s="367" t="s">
        <v>323</v>
      </c>
      <c r="C19" s="368"/>
      <c r="D19" s="368"/>
      <c r="E19" s="369"/>
      <c r="F19" s="42"/>
      <c r="G19" s="269">
        <v>24</v>
      </c>
      <c r="H19" s="268">
        <f t="shared" si="0"/>
        <v>24</v>
      </c>
      <c r="I19" s="29">
        <v>24.6</v>
      </c>
      <c r="J19" s="386"/>
      <c r="K19" s="387"/>
      <c r="L19" s="387"/>
      <c r="M19" s="387"/>
    </row>
    <row r="20" spans="1:14" ht="12.75" customHeight="1" x14ac:dyDescent="0.25">
      <c r="A20" s="156"/>
      <c r="B20" s="367" t="s">
        <v>324</v>
      </c>
      <c r="C20" s="368"/>
      <c r="D20" s="368"/>
      <c r="E20" s="369"/>
      <c r="F20" s="42"/>
      <c r="G20" s="247">
        <v>9</v>
      </c>
      <c r="H20" s="216">
        <f t="shared" si="0"/>
        <v>9</v>
      </c>
      <c r="I20" s="271">
        <v>10.5</v>
      </c>
      <c r="J20" s="393" t="s">
        <v>413</v>
      </c>
      <c r="K20" s="394"/>
      <c r="L20" s="394"/>
      <c r="M20" s="395"/>
      <c r="N20" s="141"/>
    </row>
    <row r="21" spans="1:14" ht="12.75" customHeight="1" x14ac:dyDescent="0.25">
      <c r="A21" s="156"/>
      <c r="B21" s="367" t="s">
        <v>325</v>
      </c>
      <c r="C21" s="368"/>
      <c r="D21" s="368"/>
      <c r="E21" s="369"/>
      <c r="F21" s="42"/>
      <c r="G21" s="215">
        <v>1</v>
      </c>
      <c r="H21" s="216">
        <f t="shared" si="0"/>
        <v>1</v>
      </c>
      <c r="I21" s="29">
        <v>1</v>
      </c>
      <c r="J21" s="407"/>
      <c r="K21" s="408"/>
      <c r="L21" s="408"/>
      <c r="M21" s="409"/>
    </row>
    <row r="22" spans="1:14" ht="12.75" customHeight="1" x14ac:dyDescent="0.25">
      <c r="A22" s="156"/>
      <c r="B22" s="367" t="s">
        <v>326</v>
      </c>
      <c r="C22" s="368"/>
      <c r="D22" s="368"/>
      <c r="E22" s="369"/>
      <c r="F22" s="42"/>
      <c r="G22" s="247">
        <v>25.5</v>
      </c>
      <c r="H22" s="216">
        <f t="shared" si="0"/>
        <v>25.5</v>
      </c>
      <c r="I22" s="29">
        <v>26.5</v>
      </c>
      <c r="J22" s="407"/>
      <c r="K22" s="408"/>
      <c r="L22" s="408"/>
      <c r="M22" s="409"/>
    </row>
    <row r="23" spans="1:14" ht="13.5" customHeight="1" x14ac:dyDescent="0.25">
      <c r="A23" s="156"/>
      <c r="B23" s="367" t="s">
        <v>327</v>
      </c>
      <c r="C23" s="368"/>
      <c r="D23" s="368"/>
      <c r="E23" s="369"/>
      <c r="F23" s="42"/>
      <c r="G23" s="215">
        <v>59</v>
      </c>
      <c r="H23" s="216">
        <f t="shared" si="0"/>
        <v>59</v>
      </c>
      <c r="I23" s="271">
        <v>58</v>
      </c>
      <c r="J23" s="393" t="s">
        <v>414</v>
      </c>
      <c r="K23" s="394"/>
      <c r="L23" s="394"/>
      <c r="M23" s="395"/>
    </row>
    <row r="24" spans="1:14" s="211" customFormat="1" ht="12.75" customHeight="1" x14ac:dyDescent="0.35">
      <c r="A24" s="210"/>
      <c r="B24" s="367" t="s">
        <v>328</v>
      </c>
      <c r="C24" s="368"/>
      <c r="D24" s="368"/>
      <c r="E24" s="369"/>
      <c r="F24" s="42"/>
      <c r="G24" s="247">
        <v>53.5</v>
      </c>
      <c r="H24" s="216">
        <f t="shared" si="0"/>
        <v>53.5</v>
      </c>
      <c r="I24" s="29">
        <v>53.5</v>
      </c>
      <c r="J24" s="388"/>
      <c r="K24" s="389"/>
      <c r="L24" s="389"/>
      <c r="M24" s="390"/>
    </row>
    <row r="25" spans="1:14" ht="12.75" customHeight="1" x14ac:dyDescent="0.35">
      <c r="A25" s="156"/>
      <c r="B25" s="367" t="s">
        <v>329</v>
      </c>
      <c r="C25" s="368"/>
      <c r="D25" s="368"/>
      <c r="E25" s="369"/>
      <c r="F25" s="42"/>
      <c r="G25" s="215">
        <v>25.5</v>
      </c>
      <c r="H25" s="216">
        <f t="shared" si="0"/>
        <v>25.5</v>
      </c>
      <c r="I25" s="29">
        <v>26.5</v>
      </c>
      <c r="J25" s="388"/>
      <c r="K25" s="389"/>
      <c r="L25" s="389"/>
      <c r="M25" s="390"/>
    </row>
    <row r="26" spans="1:14" ht="12.75" customHeight="1" x14ac:dyDescent="0.35">
      <c r="A26" s="156"/>
      <c r="B26" s="367" t="s">
        <v>330</v>
      </c>
      <c r="C26" s="368"/>
      <c r="D26" s="368"/>
      <c r="E26" s="369"/>
      <c r="F26" s="42"/>
      <c r="G26" s="247">
        <v>21</v>
      </c>
      <c r="H26" s="216">
        <f t="shared" si="0"/>
        <v>21</v>
      </c>
      <c r="I26" s="29">
        <v>22</v>
      </c>
      <c r="J26" s="388"/>
      <c r="K26" s="389"/>
      <c r="L26" s="389"/>
      <c r="M26" s="390"/>
    </row>
    <row r="27" spans="1:14" ht="12.75" customHeight="1" x14ac:dyDescent="0.25">
      <c r="A27" s="156"/>
      <c r="B27" s="367" t="s">
        <v>331</v>
      </c>
      <c r="C27" s="368"/>
      <c r="D27" s="368"/>
      <c r="E27" s="369"/>
      <c r="F27" s="42"/>
      <c r="G27" s="247">
        <v>9</v>
      </c>
      <c r="H27" s="216">
        <f t="shared" si="0"/>
        <v>9</v>
      </c>
      <c r="I27" s="29">
        <v>10</v>
      </c>
      <c r="J27" s="388"/>
      <c r="K27" s="391"/>
      <c r="L27" s="391"/>
      <c r="M27" s="392"/>
    </row>
    <row r="28" spans="1:14" ht="12.75" customHeight="1" x14ac:dyDescent="0.25">
      <c r="A28" s="156"/>
      <c r="B28" s="367" t="s">
        <v>332</v>
      </c>
      <c r="C28" s="368"/>
      <c r="D28" s="368"/>
      <c r="E28" s="369"/>
      <c r="F28" s="42"/>
      <c r="G28" s="247">
        <v>7</v>
      </c>
      <c r="H28" s="216">
        <f t="shared" si="0"/>
        <v>7</v>
      </c>
      <c r="I28" s="29">
        <v>7</v>
      </c>
      <c r="J28" s="388"/>
      <c r="K28" s="391"/>
      <c r="L28" s="391"/>
      <c r="M28" s="392"/>
    </row>
    <row r="29" spans="1:14" ht="12.75" customHeight="1" x14ac:dyDescent="0.25">
      <c r="A29" s="156"/>
      <c r="B29" s="367" t="s">
        <v>333</v>
      </c>
      <c r="C29" s="368"/>
      <c r="D29" s="368"/>
      <c r="E29" s="369"/>
      <c r="F29" s="42"/>
      <c r="G29" s="247">
        <v>38</v>
      </c>
      <c r="H29" s="216">
        <f t="shared" si="0"/>
        <v>38</v>
      </c>
      <c r="I29" s="29">
        <v>39</v>
      </c>
      <c r="J29" s="388"/>
      <c r="K29" s="391"/>
      <c r="L29" s="391"/>
      <c r="M29" s="392"/>
    </row>
    <row r="30" spans="1:14" ht="12.75" customHeight="1" x14ac:dyDescent="0.25">
      <c r="A30" s="156"/>
      <c r="B30" s="367" t="s">
        <v>334</v>
      </c>
      <c r="C30" s="368"/>
      <c r="D30" s="368"/>
      <c r="E30" s="369"/>
      <c r="F30" s="42"/>
      <c r="G30" s="247">
        <v>51</v>
      </c>
      <c r="H30" s="216">
        <f t="shared" si="0"/>
        <v>51</v>
      </c>
      <c r="I30" s="29">
        <v>52.5</v>
      </c>
      <c r="J30" s="388"/>
      <c r="K30" s="391"/>
      <c r="L30" s="391"/>
      <c r="M30" s="392"/>
    </row>
    <row r="31" spans="1:14" ht="12.75" customHeight="1" x14ac:dyDescent="0.25">
      <c r="A31" s="156"/>
      <c r="B31" s="367" t="s">
        <v>335</v>
      </c>
      <c r="C31" s="368"/>
      <c r="D31" s="368"/>
      <c r="E31" s="369"/>
      <c r="F31" s="42"/>
      <c r="G31" s="247">
        <v>26</v>
      </c>
      <c r="H31" s="216">
        <f t="shared" si="0"/>
        <v>26</v>
      </c>
      <c r="I31" s="271">
        <v>25</v>
      </c>
      <c r="J31" s="398" t="s">
        <v>427</v>
      </c>
      <c r="K31" s="410"/>
      <c r="L31" s="410"/>
      <c r="M31" s="411"/>
    </row>
    <row r="32" spans="1:14" ht="12.75" customHeight="1" x14ac:dyDescent="0.25">
      <c r="A32" s="156"/>
      <c r="B32" s="367" t="s">
        <v>336</v>
      </c>
      <c r="C32" s="368"/>
      <c r="D32" s="368"/>
      <c r="E32" s="369"/>
      <c r="F32" s="42"/>
      <c r="G32" s="247"/>
      <c r="H32" s="216">
        <f t="shared" si="0"/>
        <v>0</v>
      </c>
      <c r="I32" s="29"/>
      <c r="J32" s="388"/>
      <c r="K32" s="391"/>
      <c r="L32" s="391"/>
      <c r="M32" s="392"/>
    </row>
    <row r="33" spans="1:13" ht="12.75" customHeight="1" x14ac:dyDescent="0.25">
      <c r="A33" s="156"/>
      <c r="B33" s="367" t="s">
        <v>337</v>
      </c>
      <c r="C33" s="368"/>
      <c r="D33" s="368"/>
      <c r="E33" s="369"/>
      <c r="F33" s="42"/>
      <c r="G33" s="247">
        <v>60</v>
      </c>
      <c r="H33" s="216">
        <f t="shared" si="0"/>
        <v>60</v>
      </c>
      <c r="I33" s="29">
        <v>59.5</v>
      </c>
      <c r="J33" s="388"/>
      <c r="K33" s="391"/>
      <c r="L33" s="391"/>
      <c r="M33" s="392"/>
    </row>
    <row r="34" spans="1:13" ht="12.75" customHeight="1" x14ac:dyDescent="0.25">
      <c r="A34" s="156"/>
      <c r="B34" s="367" t="s">
        <v>338</v>
      </c>
      <c r="C34" s="368"/>
      <c r="D34" s="368"/>
      <c r="E34" s="369"/>
      <c r="F34" s="42"/>
      <c r="G34" s="247">
        <v>39</v>
      </c>
      <c r="H34" s="216">
        <f t="shared" si="0"/>
        <v>39</v>
      </c>
      <c r="I34" s="29">
        <v>39.5</v>
      </c>
      <c r="J34" s="388"/>
      <c r="K34" s="391"/>
      <c r="L34" s="391"/>
      <c r="M34" s="392"/>
    </row>
    <row r="35" spans="1:13" ht="12.75" customHeight="1" x14ac:dyDescent="0.25">
      <c r="A35" s="156"/>
      <c r="B35" s="367" t="s">
        <v>339</v>
      </c>
      <c r="C35" s="368"/>
      <c r="D35" s="368"/>
      <c r="E35" s="369"/>
      <c r="F35" s="42"/>
      <c r="G35" s="247"/>
      <c r="H35" s="216">
        <f t="shared" si="0"/>
        <v>0</v>
      </c>
      <c r="I35" s="29"/>
      <c r="J35" s="388"/>
      <c r="K35" s="391"/>
      <c r="L35" s="391"/>
      <c r="M35" s="392"/>
    </row>
    <row r="36" spans="1:13" ht="12.75" customHeight="1" x14ac:dyDescent="0.25">
      <c r="A36" s="156"/>
      <c r="B36" s="367" t="s">
        <v>356</v>
      </c>
      <c r="C36" s="368"/>
      <c r="D36" s="368"/>
      <c r="E36" s="369"/>
      <c r="F36" s="42"/>
      <c r="G36" s="247">
        <v>16</v>
      </c>
      <c r="H36" s="216">
        <f t="shared" si="0"/>
        <v>16</v>
      </c>
      <c r="I36" s="29">
        <v>16</v>
      </c>
      <c r="J36" s="388"/>
      <c r="K36" s="391"/>
      <c r="L36" s="391"/>
      <c r="M36" s="392"/>
    </row>
    <row r="37" spans="1:13" ht="12.75" customHeight="1" x14ac:dyDescent="0.25">
      <c r="A37" s="156"/>
      <c r="B37" s="367" t="s">
        <v>357</v>
      </c>
      <c r="C37" s="368"/>
      <c r="D37" s="368"/>
      <c r="E37" s="369"/>
      <c r="F37" s="42"/>
      <c r="G37" s="247">
        <v>10.5</v>
      </c>
      <c r="H37" s="216">
        <f t="shared" si="0"/>
        <v>10.5</v>
      </c>
      <c r="I37" s="29">
        <v>10.5</v>
      </c>
      <c r="J37" s="388"/>
      <c r="K37" s="391"/>
      <c r="L37" s="391"/>
      <c r="M37" s="392"/>
    </row>
    <row r="38" spans="1:13" ht="12.75" customHeight="1" x14ac:dyDescent="0.25">
      <c r="A38" s="156"/>
      <c r="B38" s="367" t="s">
        <v>340</v>
      </c>
      <c r="C38" s="368"/>
      <c r="D38" s="368"/>
      <c r="E38" s="369"/>
      <c r="F38" s="42"/>
      <c r="G38" s="215">
        <v>22</v>
      </c>
      <c r="H38" s="216">
        <f t="shared" si="0"/>
        <v>22</v>
      </c>
      <c r="I38" s="29">
        <v>22</v>
      </c>
      <c r="J38" s="388"/>
      <c r="K38" s="391"/>
      <c r="L38" s="391"/>
      <c r="M38" s="392"/>
    </row>
    <row r="39" spans="1:13" ht="12.75" customHeight="1" x14ac:dyDescent="0.25">
      <c r="A39" s="83"/>
      <c r="B39" s="81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2"/>
    </row>
    <row r="40" spans="1:13" ht="12.75" customHeight="1" x14ac:dyDescent="0.35">
      <c r="A40" s="156"/>
      <c r="B40" s="367" t="s">
        <v>358</v>
      </c>
      <c r="C40" s="368"/>
      <c r="D40" s="368"/>
      <c r="E40" s="369"/>
      <c r="F40" s="31"/>
      <c r="G40" s="4">
        <v>18</v>
      </c>
      <c r="H40" s="33">
        <f t="shared" si="0"/>
        <v>18</v>
      </c>
      <c r="I40" s="29">
        <v>18</v>
      </c>
      <c r="J40" s="401"/>
      <c r="K40" s="402"/>
      <c r="L40" s="402"/>
      <c r="M40" s="403"/>
    </row>
    <row r="41" spans="1:13" ht="12.75" customHeight="1" x14ac:dyDescent="0.35">
      <c r="A41" s="156"/>
      <c r="B41" s="367" t="s">
        <v>359</v>
      </c>
      <c r="C41" s="368"/>
      <c r="D41" s="368"/>
      <c r="E41" s="369"/>
      <c r="F41" s="31"/>
      <c r="G41" s="4">
        <v>7</v>
      </c>
      <c r="H41" s="33">
        <f t="shared" si="0"/>
        <v>7</v>
      </c>
      <c r="I41" s="29">
        <v>7</v>
      </c>
      <c r="J41" s="401"/>
      <c r="K41" s="402"/>
      <c r="L41" s="402"/>
      <c r="M41" s="403"/>
    </row>
    <row r="42" spans="1:13" ht="12.75" customHeight="1" x14ac:dyDescent="0.35">
      <c r="A42" s="156"/>
      <c r="B42" s="367" t="s">
        <v>360</v>
      </c>
      <c r="C42" s="368"/>
      <c r="D42" s="368"/>
      <c r="E42" s="369"/>
      <c r="F42" s="31"/>
      <c r="G42" s="4">
        <v>17</v>
      </c>
      <c r="H42" s="33">
        <f t="shared" si="0"/>
        <v>17</v>
      </c>
      <c r="I42" s="271">
        <v>18.5</v>
      </c>
      <c r="J42" s="398" t="s">
        <v>419</v>
      </c>
      <c r="K42" s="399"/>
      <c r="L42" s="399"/>
      <c r="M42" s="400"/>
    </row>
    <row r="43" spans="1:13" ht="12.75" customHeight="1" x14ac:dyDescent="0.35">
      <c r="B43" s="367" t="s">
        <v>361</v>
      </c>
      <c r="C43" s="368"/>
      <c r="D43" s="368"/>
      <c r="E43" s="369"/>
      <c r="F43" s="31"/>
      <c r="G43" s="4">
        <v>8.5</v>
      </c>
      <c r="H43" s="33">
        <f t="shared" ref="H43" si="1">G43+(-F43)</f>
        <v>8.5</v>
      </c>
      <c r="I43" s="29">
        <v>8.5</v>
      </c>
      <c r="J43" s="401"/>
      <c r="K43" s="402"/>
      <c r="L43" s="402"/>
      <c r="M43" s="403"/>
    </row>
    <row r="44" spans="1:13" ht="12.75" customHeight="1" x14ac:dyDescent="0.35">
      <c r="A44" s="156"/>
      <c r="B44" s="367" t="s">
        <v>362</v>
      </c>
      <c r="C44" s="368"/>
      <c r="D44" s="368"/>
      <c r="E44" s="369"/>
      <c r="F44" s="31"/>
      <c r="G44" s="4">
        <v>13</v>
      </c>
      <c r="H44" s="33">
        <f t="shared" si="0"/>
        <v>13</v>
      </c>
      <c r="I44" s="29">
        <v>13</v>
      </c>
      <c r="J44" s="401"/>
      <c r="K44" s="402"/>
      <c r="L44" s="402"/>
      <c r="M44" s="403"/>
    </row>
    <row r="45" spans="1:13" ht="12.75" customHeight="1" x14ac:dyDescent="0.35">
      <c r="A45" s="156"/>
      <c r="B45" s="367" t="s">
        <v>418</v>
      </c>
      <c r="C45" s="368"/>
      <c r="D45" s="368"/>
      <c r="E45" s="369"/>
      <c r="F45" s="31"/>
      <c r="G45" s="4">
        <v>10.5</v>
      </c>
      <c r="H45" s="33">
        <f t="shared" si="0"/>
        <v>10.5</v>
      </c>
      <c r="I45" s="29">
        <v>10.5</v>
      </c>
      <c r="J45" s="398" t="s">
        <v>417</v>
      </c>
      <c r="K45" s="399"/>
      <c r="L45" s="399"/>
      <c r="M45" s="400"/>
    </row>
    <row r="46" spans="1:13" ht="12.75" customHeight="1" x14ac:dyDescent="0.35">
      <c r="A46" s="156"/>
      <c r="B46" s="367" t="s">
        <v>363</v>
      </c>
      <c r="C46" s="368"/>
      <c r="D46" s="368"/>
      <c r="E46" s="369"/>
      <c r="F46" s="31"/>
      <c r="G46" s="4">
        <v>11</v>
      </c>
      <c r="H46" s="33">
        <f t="shared" si="0"/>
        <v>11</v>
      </c>
      <c r="I46" s="29">
        <v>11</v>
      </c>
      <c r="J46" s="309"/>
      <c r="K46" s="396"/>
      <c r="L46" s="396"/>
      <c r="M46" s="397"/>
    </row>
    <row r="47" spans="1:13" ht="12.75" customHeight="1" x14ac:dyDescent="0.35">
      <c r="A47" s="156"/>
      <c r="B47" s="367" t="s">
        <v>364</v>
      </c>
      <c r="C47" s="368"/>
      <c r="D47" s="368"/>
      <c r="E47" s="369"/>
      <c r="F47" s="31"/>
      <c r="G47" s="4">
        <v>11</v>
      </c>
      <c r="H47" s="33">
        <f t="shared" si="0"/>
        <v>11</v>
      </c>
      <c r="I47" s="29">
        <v>11</v>
      </c>
      <c r="J47" s="309"/>
      <c r="K47" s="396"/>
      <c r="L47" s="396"/>
      <c r="M47" s="397"/>
    </row>
    <row r="48" spans="1:13" ht="12.75" customHeight="1" x14ac:dyDescent="0.35">
      <c r="A48" s="156"/>
      <c r="B48" s="367" t="s">
        <v>365</v>
      </c>
      <c r="C48" s="368"/>
      <c r="D48" s="368"/>
      <c r="E48" s="369"/>
      <c r="F48" s="31"/>
      <c r="G48" s="4">
        <v>21</v>
      </c>
      <c r="H48" s="33">
        <f t="shared" ref="H48:H55" si="2">G48+(-F48)</f>
        <v>21</v>
      </c>
      <c r="I48" s="29">
        <v>21</v>
      </c>
      <c r="J48" s="309"/>
      <c r="K48" s="396"/>
      <c r="L48" s="396"/>
      <c r="M48" s="397"/>
    </row>
    <row r="49" spans="1:13" ht="12.75" customHeight="1" x14ac:dyDescent="0.35">
      <c r="A49" s="156"/>
      <c r="B49" s="367" t="s">
        <v>366</v>
      </c>
      <c r="C49" s="368"/>
      <c r="D49" s="368"/>
      <c r="E49" s="369"/>
      <c r="F49" s="31"/>
      <c r="G49" s="4">
        <v>35</v>
      </c>
      <c r="H49" s="33">
        <f t="shared" si="2"/>
        <v>35</v>
      </c>
      <c r="I49" s="29">
        <v>35</v>
      </c>
      <c r="J49" s="309"/>
      <c r="K49" s="396"/>
      <c r="L49" s="396"/>
      <c r="M49" s="397"/>
    </row>
    <row r="50" spans="1:13" ht="12.75" customHeight="1" x14ac:dyDescent="0.35">
      <c r="A50" s="156"/>
      <c r="B50" s="367"/>
      <c r="C50" s="368"/>
      <c r="D50" s="368"/>
      <c r="E50" s="369"/>
      <c r="F50" s="31"/>
      <c r="G50" s="4"/>
      <c r="H50" s="33">
        <f t="shared" si="2"/>
        <v>0</v>
      </c>
      <c r="I50" s="29"/>
      <c r="J50" s="309"/>
      <c r="K50" s="396"/>
      <c r="L50" s="396"/>
      <c r="M50" s="397"/>
    </row>
    <row r="51" spans="1:13" ht="12.75" customHeight="1" x14ac:dyDescent="0.35">
      <c r="A51" s="156"/>
      <c r="B51" s="367"/>
      <c r="C51" s="368"/>
      <c r="D51" s="368"/>
      <c r="E51" s="369"/>
      <c r="F51" s="31"/>
      <c r="G51" s="4"/>
      <c r="H51" s="33">
        <f t="shared" si="2"/>
        <v>0</v>
      </c>
      <c r="I51" s="29"/>
      <c r="J51" s="309"/>
      <c r="K51" s="396"/>
      <c r="L51" s="396"/>
      <c r="M51" s="397"/>
    </row>
    <row r="52" spans="1:13" ht="12.75" customHeight="1" x14ac:dyDescent="0.35">
      <c r="A52" s="156"/>
      <c r="B52" s="367"/>
      <c r="C52" s="368"/>
      <c r="D52" s="368"/>
      <c r="E52" s="369"/>
      <c r="F52" s="31"/>
      <c r="G52" s="4"/>
      <c r="H52" s="33">
        <f t="shared" si="2"/>
        <v>0</v>
      </c>
      <c r="I52" s="29"/>
      <c r="J52" s="309"/>
      <c r="K52" s="396"/>
      <c r="L52" s="396"/>
      <c r="M52" s="397"/>
    </row>
    <row r="53" spans="1:13" ht="12.75" customHeight="1" x14ac:dyDescent="0.35">
      <c r="A53" s="156"/>
      <c r="B53" s="367"/>
      <c r="C53" s="368"/>
      <c r="D53" s="368"/>
      <c r="E53" s="369"/>
      <c r="F53" s="31"/>
      <c r="G53" s="4"/>
      <c r="H53" s="33">
        <f t="shared" si="2"/>
        <v>0</v>
      </c>
      <c r="I53" s="29"/>
      <c r="J53" s="309"/>
      <c r="K53" s="396"/>
      <c r="L53" s="396"/>
      <c r="M53" s="397"/>
    </row>
    <row r="54" spans="1:13" ht="12.75" customHeight="1" x14ac:dyDescent="0.35">
      <c r="A54" s="156"/>
      <c r="B54" s="367"/>
      <c r="C54" s="368"/>
      <c r="D54" s="368"/>
      <c r="E54" s="369"/>
      <c r="F54" s="31"/>
      <c r="G54" s="4"/>
      <c r="H54" s="33">
        <f t="shared" si="2"/>
        <v>0</v>
      </c>
      <c r="I54" s="29"/>
      <c r="J54" s="309"/>
      <c r="K54" s="396"/>
      <c r="L54" s="396"/>
      <c r="M54" s="397"/>
    </row>
    <row r="55" spans="1:13" ht="12.75" customHeight="1" x14ac:dyDescent="0.35">
      <c r="A55" s="156"/>
      <c r="B55" s="367"/>
      <c r="C55" s="368"/>
      <c r="D55" s="368"/>
      <c r="E55" s="369"/>
      <c r="F55" s="31"/>
      <c r="G55" s="4"/>
      <c r="H55" s="33">
        <f t="shared" si="2"/>
        <v>0</v>
      </c>
      <c r="I55" s="29"/>
      <c r="J55" s="309"/>
      <c r="K55" s="396"/>
      <c r="L55" s="396"/>
      <c r="M55" s="397"/>
    </row>
  </sheetData>
  <mergeCells count="107">
    <mergeCell ref="B28:E28"/>
    <mergeCell ref="J28:M28"/>
    <mergeCell ref="B27:E27"/>
    <mergeCell ref="B29:E29"/>
    <mergeCell ref="B30:E30"/>
    <mergeCell ref="B31:E31"/>
    <mergeCell ref="B32:E32"/>
    <mergeCell ref="J27:M27"/>
    <mergeCell ref="J29:M29"/>
    <mergeCell ref="J30:M30"/>
    <mergeCell ref="J31:M31"/>
    <mergeCell ref="J32:M32"/>
    <mergeCell ref="J33:M33"/>
    <mergeCell ref="J35:M35"/>
    <mergeCell ref="J36:M36"/>
    <mergeCell ref="J37:M37"/>
    <mergeCell ref="J42:M42"/>
    <mergeCell ref="B43:E43"/>
    <mergeCell ref="J43:M43"/>
    <mergeCell ref="B44:E44"/>
    <mergeCell ref="J44:M44"/>
    <mergeCell ref="B33:E33"/>
    <mergeCell ref="B35:E35"/>
    <mergeCell ref="B36:E36"/>
    <mergeCell ref="B37:E37"/>
    <mergeCell ref="A1:C2"/>
    <mergeCell ref="D1:M2"/>
    <mergeCell ref="B7:E7"/>
    <mergeCell ref="B49:E49"/>
    <mergeCell ref="J49:M49"/>
    <mergeCell ref="B46:E46"/>
    <mergeCell ref="J46:M46"/>
    <mergeCell ref="B47:E47"/>
    <mergeCell ref="J47:M47"/>
    <mergeCell ref="B48:E48"/>
    <mergeCell ref="J48:M48"/>
    <mergeCell ref="B41:E41"/>
    <mergeCell ref="J41:M41"/>
    <mergeCell ref="B42:E42"/>
    <mergeCell ref="J25:M25"/>
    <mergeCell ref="J21:M21"/>
    <mergeCell ref="B22:E22"/>
    <mergeCell ref="B21:E21"/>
    <mergeCell ref="B26:E26"/>
    <mergeCell ref="B38:E38"/>
    <mergeCell ref="J26:M26"/>
    <mergeCell ref="J22:M22"/>
    <mergeCell ref="B24:E24"/>
    <mergeCell ref="B25:E25"/>
    <mergeCell ref="B23:E23"/>
    <mergeCell ref="J24:M24"/>
    <mergeCell ref="J38:M38"/>
    <mergeCell ref="J23:M23"/>
    <mergeCell ref="J34:M34"/>
    <mergeCell ref="B34:E34"/>
    <mergeCell ref="J20:M20"/>
    <mergeCell ref="B20:E20"/>
    <mergeCell ref="B55:E55"/>
    <mergeCell ref="J55:M55"/>
    <mergeCell ref="B50:E50"/>
    <mergeCell ref="J50:M50"/>
    <mergeCell ref="B51:E51"/>
    <mergeCell ref="J51:M51"/>
    <mergeCell ref="B52:E52"/>
    <mergeCell ref="J52:M52"/>
    <mergeCell ref="B53:E53"/>
    <mergeCell ref="J53:M53"/>
    <mergeCell ref="B54:E54"/>
    <mergeCell ref="J54:M54"/>
    <mergeCell ref="B45:E45"/>
    <mergeCell ref="J45:M45"/>
    <mergeCell ref="B40:E40"/>
    <mergeCell ref="J40:M40"/>
    <mergeCell ref="J15:M15"/>
    <mergeCell ref="J16:M16"/>
    <mergeCell ref="J13:M13"/>
    <mergeCell ref="B16:E16"/>
    <mergeCell ref="B17:E17"/>
    <mergeCell ref="J14:M14"/>
    <mergeCell ref="J17:M17"/>
    <mergeCell ref="B13:E13"/>
    <mergeCell ref="B19:E19"/>
    <mergeCell ref="B15:E15"/>
    <mergeCell ref="B14:E14"/>
    <mergeCell ref="B18:E18"/>
    <mergeCell ref="J18:M18"/>
    <mergeCell ref="J19:M19"/>
    <mergeCell ref="J8:M12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K5:M5"/>
    <mergeCell ref="B10:E10"/>
    <mergeCell ref="C5:E5"/>
    <mergeCell ref="B11:E11"/>
    <mergeCell ref="J7:M7"/>
    <mergeCell ref="B9:E9"/>
    <mergeCell ref="B8:E8"/>
  </mergeCells>
  <phoneticPr fontId="8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226"/>
  <sheetViews>
    <sheetView view="pageBreakPreview" zoomScale="142" zoomScaleNormal="100" zoomScaleSheetLayoutView="142" workbookViewId="0">
      <selection activeCell="N11" sqref="N11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302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424" t="str">
        <f>'DESIGN FRONT SHEET'!B3</f>
        <v>MCLAREN SEASON 3</v>
      </c>
      <c r="D3" s="425"/>
      <c r="E3" s="159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424" t="str">
        <f>'DESIGN FRONT SHEET'!B4</f>
        <v>ASHLAM</v>
      </c>
      <c r="D4" s="425"/>
      <c r="E4" s="159" t="s">
        <v>52</v>
      </c>
      <c r="F4" s="424" t="str">
        <f>'DESIGN FRONT SHEET'!E4</f>
        <v>VIETNAM</v>
      </c>
      <c r="G4" s="426"/>
      <c r="H4" s="426"/>
      <c r="I4" s="159" t="s">
        <v>53</v>
      </c>
      <c r="J4" s="426" t="s">
        <v>353</v>
      </c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424" t="str">
        <f>'DESIGN FRONT SHEET'!B5</f>
        <v>ZIP THROUG HOODIE</v>
      </c>
      <c r="D5" s="425"/>
      <c r="E5" s="36" t="s">
        <v>194</v>
      </c>
      <c r="F5" s="424" t="str">
        <f>'DESIGN FRONT SHEET'!E5</f>
        <v>AIME LEON DORE</v>
      </c>
      <c r="G5" s="426"/>
      <c r="H5" s="426"/>
      <c r="I5" s="159" t="s">
        <v>130</v>
      </c>
      <c r="J5" s="427" t="s">
        <v>416</v>
      </c>
      <c r="K5" s="427"/>
    </row>
    <row r="6" spans="1:11" ht="13.75" customHeight="1" x14ac:dyDescent="0.35">
      <c r="A6" s="428" t="s">
        <v>131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117</v>
      </c>
      <c r="B7" s="419"/>
      <c r="C7" s="429" t="s">
        <v>285</v>
      </c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132</v>
      </c>
      <c r="B8" s="419"/>
      <c r="C8" s="420" t="s">
        <v>420</v>
      </c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133</v>
      </c>
      <c r="B9" s="419"/>
      <c r="C9" s="420" t="s">
        <v>421</v>
      </c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118</v>
      </c>
      <c r="B10" s="419"/>
      <c r="C10" s="420" t="s">
        <v>422</v>
      </c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ht="14.5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ht="14.5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ht="14.5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ht="14.5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ht="14.5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ht="14.5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ht="14.5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ht="14.5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ht="14.5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ht="14.5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ht="14.5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ht="14.5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ht="14.5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ht="14.5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ht="14.5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ht="14.5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ht="14.5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ht="14.5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ht="14.5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ht="14.5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ht="14.5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ht="14.5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ht="14.5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ht="14.5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ht="14.5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ht="14.5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ht="14.5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ht="14.5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ht="14.5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ht="14.5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ht="14.5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ht="14.5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ht="14.5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ht="14.5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ht="14.5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ht="14.5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ht="14.5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ht="14.5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ht="14.5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ht="14.5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ht="14.5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ht="14.5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ht="14.5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ht="14.5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ht="14.5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ht="14.5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1"/>
      <c r="B1" s="281"/>
      <c r="C1" s="296" t="s">
        <v>300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</row>
    <row r="3" spans="1:2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52" t="s">
        <v>49</v>
      </c>
      <c r="F3" s="370" t="str">
        <f>'DESIGN FRONT SHEET'!E3</f>
        <v>UN AVAILABLE</v>
      </c>
      <c r="G3" s="283"/>
      <c r="H3" s="283"/>
      <c r="I3" s="283"/>
      <c r="J3" s="283"/>
      <c r="K3" s="283"/>
      <c r="L3" s="283"/>
      <c r="M3" s="283"/>
      <c r="N3" s="283"/>
      <c r="O3" s="284"/>
      <c r="P3" s="437" t="s">
        <v>50</v>
      </c>
      <c r="Q3" s="438"/>
      <c r="R3" s="439"/>
      <c r="S3" s="287" t="str">
        <f>'DESIGN FRONT SHEET'!G3</f>
        <v>FRAN</v>
      </c>
      <c r="T3" s="287"/>
      <c r="U3" s="288"/>
    </row>
    <row r="4" spans="1:2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283"/>
      <c r="J4" s="283"/>
      <c r="K4" s="283"/>
      <c r="L4" s="283"/>
      <c r="M4" s="283"/>
      <c r="N4" s="283"/>
      <c r="O4" s="284"/>
      <c r="P4" s="437" t="s">
        <v>53</v>
      </c>
      <c r="Q4" s="438"/>
      <c r="R4" s="439"/>
      <c r="S4" s="287" t="str">
        <f>'DESIGN FRONT SHEET'!G4</f>
        <v>LAUREN</v>
      </c>
      <c r="T4" s="287"/>
      <c r="U4" s="288"/>
    </row>
    <row r="5" spans="1:21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283"/>
      <c r="J5" s="283"/>
      <c r="K5" s="283"/>
      <c r="L5" s="283"/>
      <c r="M5" s="283"/>
      <c r="N5" s="283"/>
      <c r="O5" s="284"/>
      <c r="P5" s="437" t="s">
        <v>56</v>
      </c>
      <c r="Q5" s="438"/>
      <c r="R5" s="439"/>
      <c r="S5" s="377"/>
      <c r="T5" s="377"/>
      <c r="U5" s="378"/>
    </row>
    <row r="6" spans="1:21" ht="13.75" customHeight="1" x14ac:dyDescent="0.25">
      <c r="A6" s="434" t="s">
        <v>119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</row>
    <row r="7" spans="1:21" ht="27" customHeight="1" x14ac:dyDescent="0.25">
      <c r="A7" s="155" t="s">
        <v>120</v>
      </c>
      <c r="B7" s="404" t="s">
        <v>64</v>
      </c>
      <c r="C7" s="405"/>
      <c r="D7" s="406"/>
      <c r="E7" s="171" t="s">
        <v>121</v>
      </c>
      <c r="F7" s="173" t="s">
        <v>122</v>
      </c>
      <c r="G7" s="145" t="s">
        <v>67</v>
      </c>
      <c r="H7" s="172" t="s">
        <v>123</v>
      </c>
      <c r="I7" s="145" t="s">
        <v>67</v>
      </c>
      <c r="J7" s="173" t="s">
        <v>124</v>
      </c>
      <c r="K7" s="145" t="s">
        <v>67</v>
      </c>
      <c r="L7" s="172" t="s">
        <v>125</v>
      </c>
      <c r="M7" s="145" t="s">
        <v>67</v>
      </c>
      <c r="N7" s="173" t="s">
        <v>126</v>
      </c>
      <c r="O7" s="145" t="s">
        <v>67</v>
      </c>
      <c r="P7" s="172" t="s">
        <v>127</v>
      </c>
      <c r="Q7" s="145" t="s">
        <v>67</v>
      </c>
      <c r="R7" s="435" t="s">
        <v>128</v>
      </c>
      <c r="S7" s="436"/>
      <c r="T7" s="436"/>
      <c r="U7" s="436"/>
    </row>
    <row r="8" spans="1:21" ht="13.5" customHeight="1" x14ac:dyDescent="0.2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/>
      <c r="F8" s="174"/>
      <c r="G8" s="33">
        <f t="shared" ref="G8:G36" si="0">F8+(-E8)</f>
        <v>0</v>
      </c>
      <c r="H8" s="137"/>
      <c r="I8" s="33">
        <f>H8-E8</f>
        <v>0</v>
      </c>
      <c r="J8" s="189"/>
      <c r="K8" s="33">
        <f>J8-E8</f>
        <v>0</v>
      </c>
      <c r="L8" s="137"/>
      <c r="M8" s="33">
        <f>L8-E8</f>
        <v>0</v>
      </c>
      <c r="N8" s="189"/>
      <c r="O8" s="33">
        <f>N8-E8</f>
        <v>0</v>
      </c>
      <c r="P8" s="137"/>
      <c r="Q8" s="194">
        <f>P8-E8</f>
        <v>0</v>
      </c>
      <c r="R8" s="440" t="s">
        <v>129</v>
      </c>
      <c r="S8" s="441"/>
      <c r="T8" s="441"/>
      <c r="U8" s="442"/>
    </row>
    <row r="9" spans="1:21" ht="12.75" customHeight="1" x14ac:dyDescent="0.25">
      <c r="A9" s="156" t="str">
        <f>'PROTO SPEC'!A9</f>
        <v>H3</v>
      </c>
      <c r="B9" s="433" t="str">
        <f>'PROTO SPEC'!B9</f>
        <v>2. Front length - HSP to bottom hem edge</v>
      </c>
      <c r="C9" s="433"/>
      <c r="D9" s="433"/>
      <c r="E9" s="31"/>
      <c r="F9" s="175"/>
      <c r="G9" s="33">
        <f t="shared" si="0"/>
        <v>0</v>
      </c>
      <c r="H9" s="137"/>
      <c r="I9" s="33">
        <f t="shared" ref="I9:I37" si="1">H9-E9</f>
        <v>0</v>
      </c>
      <c r="J9" s="189"/>
      <c r="K9" s="33">
        <f t="shared" ref="K9:K27" si="2">J9-E9</f>
        <v>0</v>
      </c>
      <c r="L9" s="137"/>
      <c r="M9" s="33">
        <f t="shared" ref="M9:M27" si="3">L9-E9</f>
        <v>0</v>
      </c>
      <c r="N9" s="189"/>
      <c r="O9" s="33">
        <f t="shared" ref="O9:O27" si="4">N9-E9</f>
        <v>0</v>
      </c>
      <c r="P9" s="137"/>
      <c r="Q9" s="194">
        <f t="shared" ref="Q9:Q27" si="5">P9-E9</f>
        <v>0</v>
      </c>
      <c r="R9" s="443"/>
      <c r="S9" s="444"/>
      <c r="T9" s="444"/>
      <c r="U9" s="445"/>
    </row>
    <row r="10" spans="1:21" ht="12.75" customHeight="1" x14ac:dyDescent="0.25">
      <c r="A10" s="156" t="str">
        <f>'PROTO SPEC'!A10</f>
        <v>METAL</v>
      </c>
      <c r="B10" s="433" t="str">
        <f>'PROTO SPEC'!B10</f>
        <v>3. Back length - HSP to bottom hem edge</v>
      </c>
      <c r="C10" s="433"/>
      <c r="D10" s="433"/>
      <c r="E10" s="31"/>
      <c r="F10" s="174"/>
      <c r="G10" s="33">
        <f t="shared" si="0"/>
        <v>0</v>
      </c>
      <c r="H10" s="137"/>
      <c r="I10" s="33">
        <f t="shared" si="1"/>
        <v>0</v>
      </c>
      <c r="J10" s="189"/>
      <c r="K10" s="33">
        <f t="shared" si="2"/>
        <v>0</v>
      </c>
      <c r="L10" s="137"/>
      <c r="M10" s="33">
        <f t="shared" si="3"/>
        <v>0</v>
      </c>
      <c r="N10" s="189"/>
      <c r="O10" s="33">
        <f t="shared" si="4"/>
        <v>0</v>
      </c>
      <c r="P10" s="137"/>
      <c r="Q10" s="194">
        <f t="shared" si="5"/>
        <v>0</v>
      </c>
      <c r="R10" s="443"/>
      <c r="S10" s="444"/>
      <c r="T10" s="444"/>
      <c r="U10" s="445"/>
    </row>
    <row r="11" spans="1:21" ht="12.75" customHeight="1" x14ac:dyDescent="0.25">
      <c r="A11" s="156">
        <f>'PROTO SPEC'!A11</f>
        <v>0</v>
      </c>
      <c r="B11" s="433" t="str">
        <f>'PROTO SPEC'!B11</f>
        <v>4. Chest - measured 2.5cm down from underarm</v>
      </c>
      <c r="C11" s="433"/>
      <c r="D11" s="433"/>
      <c r="E11" s="31"/>
      <c r="F11" s="175"/>
      <c r="G11" s="33">
        <f t="shared" si="0"/>
        <v>0</v>
      </c>
      <c r="H11" s="137"/>
      <c r="I11" s="33">
        <f t="shared" si="1"/>
        <v>0</v>
      </c>
      <c r="J11" s="189"/>
      <c r="K11" s="33">
        <f t="shared" si="2"/>
        <v>0</v>
      </c>
      <c r="L11" s="137"/>
      <c r="M11" s="33">
        <f t="shared" si="3"/>
        <v>0</v>
      </c>
      <c r="N11" s="189"/>
      <c r="O11" s="33">
        <f t="shared" si="4"/>
        <v>0</v>
      </c>
      <c r="P11" s="137"/>
      <c r="Q11" s="194">
        <f t="shared" si="5"/>
        <v>0</v>
      </c>
      <c r="R11" s="443"/>
      <c r="S11" s="444"/>
      <c r="T11" s="444"/>
      <c r="U11" s="445"/>
    </row>
    <row r="12" spans="1:21" ht="12.75" customHeight="1" x14ac:dyDescent="0.25">
      <c r="A12" s="156" t="str">
        <f>'PROTO SPEC'!A12</f>
        <v>EMBROIDERY</v>
      </c>
      <c r="B12" s="433" t="str">
        <f>'PROTO SPEC'!B12</f>
        <v>5. Waist position - below HSP</v>
      </c>
      <c r="C12" s="433"/>
      <c r="D12" s="433"/>
      <c r="E12" s="31"/>
      <c r="F12" s="174"/>
      <c r="G12" s="33">
        <f t="shared" si="0"/>
        <v>0</v>
      </c>
      <c r="H12" s="137"/>
      <c r="I12" s="33">
        <f t="shared" si="1"/>
        <v>0</v>
      </c>
      <c r="J12" s="189"/>
      <c r="K12" s="33">
        <f t="shared" si="2"/>
        <v>0</v>
      </c>
      <c r="L12" s="137"/>
      <c r="M12" s="33">
        <f t="shared" si="3"/>
        <v>0</v>
      </c>
      <c r="N12" s="189"/>
      <c r="O12" s="33">
        <f t="shared" si="4"/>
        <v>0</v>
      </c>
      <c r="P12" s="137"/>
      <c r="Q12" s="194">
        <f t="shared" si="5"/>
        <v>0</v>
      </c>
      <c r="R12" s="443"/>
      <c r="S12" s="444"/>
      <c r="T12" s="444"/>
      <c r="U12" s="445"/>
    </row>
    <row r="13" spans="1:21" ht="12.75" customHeight="1" x14ac:dyDescent="0.25">
      <c r="A13" s="156" t="str">
        <f>'PROTO SPEC'!A13</f>
        <v>SCREENPRINT</v>
      </c>
      <c r="B13" s="433" t="str">
        <f>'PROTO SPEC'!B13</f>
        <v>6. Waist width</v>
      </c>
      <c r="C13" s="433"/>
      <c r="D13" s="433"/>
      <c r="E13" s="31"/>
      <c r="F13" s="175"/>
      <c r="G13" s="33">
        <f t="shared" si="0"/>
        <v>0</v>
      </c>
      <c r="H13" s="137"/>
      <c r="I13" s="33">
        <f t="shared" si="1"/>
        <v>0</v>
      </c>
      <c r="J13" s="189"/>
      <c r="K13" s="33">
        <f t="shared" si="2"/>
        <v>0</v>
      </c>
      <c r="L13" s="137"/>
      <c r="M13" s="33">
        <f t="shared" si="3"/>
        <v>0</v>
      </c>
      <c r="N13" s="189"/>
      <c r="O13" s="33">
        <f t="shared" si="4"/>
        <v>0</v>
      </c>
      <c r="P13" s="137"/>
      <c r="Q13" s="194">
        <f t="shared" si="5"/>
        <v>0</v>
      </c>
      <c r="R13" s="443"/>
      <c r="S13" s="444"/>
      <c r="T13" s="444"/>
      <c r="U13" s="445"/>
    </row>
    <row r="14" spans="1:21" ht="12.75" customHeight="1" x14ac:dyDescent="0.25">
      <c r="A14" s="156" t="str">
        <f>'PROTO SPEC'!A14</f>
        <v>SCREEN PRINT</v>
      </c>
      <c r="B14" s="433" t="str">
        <f>'PROTO SPEC'!B14</f>
        <v>7. Hem width</v>
      </c>
      <c r="C14" s="433"/>
      <c r="D14" s="433"/>
      <c r="E14" s="31"/>
      <c r="F14" s="174"/>
      <c r="G14" s="33">
        <f t="shared" si="0"/>
        <v>0</v>
      </c>
      <c r="H14" s="137"/>
      <c r="I14" s="33">
        <f t="shared" si="1"/>
        <v>0</v>
      </c>
      <c r="J14" s="189"/>
      <c r="K14" s="33">
        <f t="shared" si="2"/>
        <v>0</v>
      </c>
      <c r="L14" s="137"/>
      <c r="M14" s="33">
        <f t="shared" si="3"/>
        <v>0</v>
      </c>
      <c r="N14" s="189"/>
      <c r="O14" s="33">
        <f t="shared" si="4"/>
        <v>0</v>
      </c>
      <c r="P14" s="137"/>
      <c r="Q14" s="194">
        <f t="shared" si="5"/>
        <v>0</v>
      </c>
      <c r="R14" s="443"/>
      <c r="S14" s="444"/>
      <c r="T14" s="444"/>
      <c r="U14" s="445"/>
    </row>
    <row r="15" spans="1:21" ht="12.75" customHeight="1" x14ac:dyDescent="0.25">
      <c r="A15" s="156" t="str">
        <f>'PROTO SPEC'!A15</f>
        <v>SCREEN PRINT</v>
      </c>
      <c r="B15" s="433" t="str">
        <f>'PROTO SPEC'!B15</f>
        <v>8. Hem depth</v>
      </c>
      <c r="C15" s="433"/>
      <c r="D15" s="433"/>
      <c r="E15" s="31"/>
      <c r="F15" s="175"/>
      <c r="G15" s="33">
        <f t="shared" si="0"/>
        <v>0</v>
      </c>
      <c r="H15" s="137"/>
      <c r="I15" s="33">
        <f t="shared" si="1"/>
        <v>0</v>
      </c>
      <c r="J15" s="189"/>
      <c r="K15" s="33">
        <f t="shared" si="2"/>
        <v>0</v>
      </c>
      <c r="L15" s="137"/>
      <c r="M15" s="33">
        <f t="shared" si="3"/>
        <v>0</v>
      </c>
      <c r="N15" s="189"/>
      <c r="O15" s="33">
        <f t="shared" si="4"/>
        <v>0</v>
      </c>
      <c r="P15" s="137"/>
      <c r="Q15" s="194">
        <f t="shared" si="5"/>
        <v>0</v>
      </c>
      <c r="R15" s="443"/>
      <c r="S15" s="444"/>
      <c r="T15" s="444"/>
      <c r="U15" s="445"/>
    </row>
    <row r="16" spans="1:21" ht="12.75" customHeight="1" x14ac:dyDescent="0.25">
      <c r="A16" s="156" t="str">
        <f>'PROTO SPEC'!A16</f>
        <v>EMBROIDERY</v>
      </c>
      <c r="B16" s="433" t="str">
        <f>'PROTO SPEC'!B16</f>
        <v>9. X-Shoulder (seam to seam)</v>
      </c>
      <c r="C16" s="433"/>
      <c r="D16" s="433"/>
      <c r="E16" s="31"/>
      <c r="F16" s="174"/>
      <c r="G16" s="33">
        <f t="shared" si="0"/>
        <v>0</v>
      </c>
      <c r="H16" s="137"/>
      <c r="I16" s="33">
        <f t="shared" si="1"/>
        <v>0</v>
      </c>
      <c r="J16" s="189"/>
      <c r="K16" s="33">
        <f t="shared" si="2"/>
        <v>0</v>
      </c>
      <c r="L16" s="137"/>
      <c r="M16" s="33">
        <f t="shared" si="3"/>
        <v>0</v>
      </c>
      <c r="N16" s="189"/>
      <c r="O16" s="33">
        <f t="shared" si="4"/>
        <v>0</v>
      </c>
      <c r="P16" s="137"/>
      <c r="Q16" s="194">
        <f t="shared" si="5"/>
        <v>0</v>
      </c>
      <c r="R16" s="443"/>
      <c r="S16" s="444"/>
      <c r="T16" s="444"/>
      <c r="U16" s="445"/>
    </row>
    <row r="17" spans="1:21" ht="12.75" customHeight="1" x14ac:dyDescent="0.25">
      <c r="A17" s="156" t="str">
        <f>'PROTO SPEC'!A17</f>
        <v>EMBROIDERY</v>
      </c>
      <c r="B17" s="433" t="str">
        <f>'PROTO SPEC'!B17</f>
        <v>10. X-Front - 15cm below HSP</v>
      </c>
      <c r="C17" s="433"/>
      <c r="D17" s="433"/>
      <c r="E17" s="31"/>
      <c r="F17" s="175"/>
      <c r="G17" s="33">
        <f t="shared" si="0"/>
        <v>0</v>
      </c>
      <c r="H17" s="137"/>
      <c r="I17" s="33">
        <f t="shared" si="1"/>
        <v>0</v>
      </c>
      <c r="J17" s="189"/>
      <c r="K17" s="33">
        <f t="shared" si="2"/>
        <v>0</v>
      </c>
      <c r="L17" s="137"/>
      <c r="M17" s="33">
        <f t="shared" si="3"/>
        <v>0</v>
      </c>
      <c r="N17" s="189"/>
      <c r="O17" s="33">
        <f t="shared" si="4"/>
        <v>0</v>
      </c>
      <c r="P17" s="137"/>
      <c r="Q17" s="194">
        <f t="shared" si="5"/>
        <v>0</v>
      </c>
      <c r="R17" s="443"/>
      <c r="S17" s="444"/>
      <c r="T17" s="444"/>
      <c r="U17" s="445"/>
    </row>
    <row r="18" spans="1:21" ht="12.75" customHeight="1" x14ac:dyDescent="0.25">
      <c r="A18" s="156" t="str">
        <f>'PROTO SPEC'!A18</f>
        <v>SCREEN PRINT</v>
      </c>
      <c r="B18" s="433" t="str">
        <f>'PROTO SPEC'!B18</f>
        <v>11. X-Back - 15cm belo HSP</v>
      </c>
      <c r="C18" s="433"/>
      <c r="D18" s="433"/>
      <c r="E18" s="31"/>
      <c r="F18" s="174"/>
      <c r="G18" s="33">
        <f t="shared" si="0"/>
        <v>0</v>
      </c>
      <c r="H18" s="137"/>
      <c r="I18" s="33">
        <f t="shared" si="1"/>
        <v>0</v>
      </c>
      <c r="J18" s="189"/>
      <c r="K18" s="33">
        <f t="shared" si="2"/>
        <v>0</v>
      </c>
      <c r="L18" s="137"/>
      <c r="M18" s="33">
        <f t="shared" si="3"/>
        <v>0</v>
      </c>
      <c r="N18" s="189"/>
      <c r="O18" s="33">
        <f t="shared" si="4"/>
        <v>0</v>
      </c>
      <c r="P18" s="137"/>
      <c r="Q18" s="194">
        <f t="shared" si="5"/>
        <v>0</v>
      </c>
      <c r="R18" s="443"/>
      <c r="S18" s="444"/>
      <c r="T18" s="444"/>
      <c r="U18" s="445"/>
    </row>
    <row r="19" spans="1:21" ht="12.75" customHeight="1" x14ac:dyDescent="0.25">
      <c r="A19" s="156">
        <f>'PROTO SPEC'!A19</f>
        <v>0</v>
      </c>
      <c r="B19" s="433" t="str">
        <f>'PROTO SPEC'!B19</f>
        <v>12. Back neck width - HSP to HSP straight</v>
      </c>
      <c r="C19" s="433"/>
      <c r="D19" s="433"/>
      <c r="E19" s="31"/>
      <c r="F19" s="175"/>
      <c r="G19" s="33">
        <f t="shared" si="0"/>
        <v>0</v>
      </c>
      <c r="H19" s="137"/>
      <c r="I19" s="33">
        <f t="shared" si="1"/>
        <v>0</v>
      </c>
      <c r="J19" s="189"/>
      <c r="K19" s="33">
        <f t="shared" si="2"/>
        <v>0</v>
      </c>
      <c r="L19" s="137"/>
      <c r="M19" s="33">
        <f t="shared" si="3"/>
        <v>0</v>
      </c>
      <c r="N19" s="189"/>
      <c r="O19" s="33">
        <f t="shared" si="4"/>
        <v>0</v>
      </c>
      <c r="P19" s="137"/>
      <c r="Q19" s="194">
        <f t="shared" si="5"/>
        <v>0</v>
      </c>
      <c r="R19" s="443"/>
      <c r="S19" s="444"/>
      <c r="T19" s="444"/>
      <c r="U19" s="445"/>
    </row>
    <row r="20" spans="1:21" ht="12.75" customHeight="1" x14ac:dyDescent="0.25">
      <c r="A20" s="156">
        <f>'PROTO SPEC'!A20</f>
        <v>0</v>
      </c>
      <c r="B20" s="433" t="str">
        <f>'PROTO SPEC'!B20</f>
        <v>13. Front neck drop - From HSP</v>
      </c>
      <c r="C20" s="433"/>
      <c r="D20" s="433"/>
      <c r="E20" s="31"/>
      <c r="F20" s="174"/>
      <c r="G20" s="33">
        <f t="shared" si="0"/>
        <v>0</v>
      </c>
      <c r="H20" s="137"/>
      <c r="I20" s="33">
        <f t="shared" si="1"/>
        <v>0</v>
      </c>
      <c r="J20" s="189"/>
      <c r="K20" s="33">
        <f t="shared" si="2"/>
        <v>0</v>
      </c>
      <c r="L20" s="137"/>
      <c r="M20" s="33">
        <f t="shared" si="3"/>
        <v>0</v>
      </c>
      <c r="N20" s="189"/>
      <c r="O20" s="33">
        <f t="shared" si="4"/>
        <v>0</v>
      </c>
      <c r="P20" s="137"/>
      <c r="Q20" s="194">
        <f t="shared" si="5"/>
        <v>0</v>
      </c>
      <c r="R20" s="443"/>
      <c r="S20" s="444"/>
      <c r="T20" s="444"/>
      <c r="U20" s="445"/>
    </row>
    <row r="21" spans="1:21" ht="12.75" customHeight="1" x14ac:dyDescent="0.25">
      <c r="A21" s="156">
        <f>'PROTO SPEC'!A21</f>
        <v>0</v>
      </c>
      <c r="B21" s="433" t="str">
        <f>'PROTO SPEC'!B21</f>
        <v>14. Back neck drop</v>
      </c>
      <c r="C21" s="433"/>
      <c r="D21" s="433"/>
      <c r="E21" s="31"/>
      <c r="F21" s="175"/>
      <c r="G21" s="33">
        <f t="shared" si="0"/>
        <v>0</v>
      </c>
      <c r="H21" s="137"/>
      <c r="I21" s="33">
        <f t="shared" si="1"/>
        <v>0</v>
      </c>
      <c r="J21" s="189"/>
      <c r="K21" s="33">
        <f t="shared" si="2"/>
        <v>0</v>
      </c>
      <c r="L21" s="137"/>
      <c r="M21" s="33">
        <f t="shared" si="3"/>
        <v>0</v>
      </c>
      <c r="N21" s="189"/>
      <c r="O21" s="33">
        <f t="shared" si="4"/>
        <v>0</v>
      </c>
      <c r="P21" s="137"/>
      <c r="Q21" s="194">
        <f t="shared" si="5"/>
        <v>0</v>
      </c>
      <c r="R21" s="443"/>
      <c r="S21" s="444"/>
      <c r="T21" s="444"/>
      <c r="U21" s="445"/>
    </row>
    <row r="22" spans="1:21" ht="12.75" customHeight="1" x14ac:dyDescent="0.25">
      <c r="A22" s="156">
        <f>'PROTO SPEC'!A22</f>
        <v>0</v>
      </c>
      <c r="B22" s="433" t="str">
        <f>'PROTO SPEC'!B22</f>
        <v>15. Armhole Straight</v>
      </c>
      <c r="C22" s="433"/>
      <c r="D22" s="433"/>
      <c r="E22" s="31"/>
      <c r="F22" s="174"/>
      <c r="G22" s="33">
        <f t="shared" si="0"/>
        <v>0</v>
      </c>
      <c r="H22" s="137"/>
      <c r="I22" s="33">
        <f t="shared" si="1"/>
        <v>0</v>
      </c>
      <c r="J22" s="189"/>
      <c r="K22" s="33">
        <f t="shared" si="2"/>
        <v>0</v>
      </c>
      <c r="L22" s="137"/>
      <c r="M22" s="33">
        <f t="shared" si="3"/>
        <v>0</v>
      </c>
      <c r="N22" s="189"/>
      <c r="O22" s="33">
        <f t="shared" si="4"/>
        <v>0</v>
      </c>
      <c r="P22" s="137"/>
      <c r="Q22" s="194">
        <f t="shared" si="5"/>
        <v>0</v>
      </c>
      <c r="R22" s="443"/>
      <c r="S22" s="444"/>
      <c r="T22" s="444"/>
      <c r="U22" s="445"/>
    </row>
    <row r="23" spans="1:21" ht="12.75" customHeight="1" x14ac:dyDescent="0.25">
      <c r="A23" s="156">
        <f>'PROTO SPEC'!A23</f>
        <v>0</v>
      </c>
      <c r="B23" s="433" t="str">
        <f>'PROTO SPEC'!B23</f>
        <v>16. Sleeve length - Shoulder seam to cuff</v>
      </c>
      <c r="C23" s="433"/>
      <c r="D23" s="433"/>
      <c r="E23" s="31"/>
      <c r="F23" s="175"/>
      <c r="G23" s="33">
        <f t="shared" si="0"/>
        <v>0</v>
      </c>
      <c r="H23" s="137"/>
      <c r="I23" s="33">
        <f t="shared" si="1"/>
        <v>0</v>
      </c>
      <c r="J23" s="189"/>
      <c r="K23" s="33">
        <f t="shared" si="2"/>
        <v>0</v>
      </c>
      <c r="L23" s="137"/>
      <c r="M23" s="33">
        <f t="shared" si="3"/>
        <v>0</v>
      </c>
      <c r="N23" s="189"/>
      <c r="O23" s="33">
        <f t="shared" si="4"/>
        <v>0</v>
      </c>
      <c r="P23" s="137"/>
      <c r="Q23" s="194">
        <f t="shared" si="5"/>
        <v>0</v>
      </c>
      <c r="R23" s="443"/>
      <c r="S23" s="444"/>
      <c r="T23" s="444"/>
      <c r="U23" s="445"/>
    </row>
    <row r="24" spans="1:21" ht="12.75" customHeight="1" x14ac:dyDescent="0.25">
      <c r="A24" s="156">
        <f>'PROTO SPEC'!A24</f>
        <v>0</v>
      </c>
      <c r="B24" s="433" t="str">
        <f>'PROTO SPEC'!B24</f>
        <v>17. Underarm length</v>
      </c>
      <c r="C24" s="433"/>
      <c r="D24" s="433"/>
      <c r="E24" s="31"/>
      <c r="F24" s="174"/>
      <c r="G24" s="33">
        <f t="shared" si="0"/>
        <v>0</v>
      </c>
      <c r="H24" s="137"/>
      <c r="I24" s="33">
        <f t="shared" si="1"/>
        <v>0</v>
      </c>
      <c r="J24" s="189"/>
      <c r="K24" s="33">
        <f t="shared" si="2"/>
        <v>0</v>
      </c>
      <c r="L24" s="137"/>
      <c r="M24" s="33">
        <f t="shared" si="3"/>
        <v>0</v>
      </c>
      <c r="N24" s="189"/>
      <c r="O24" s="33">
        <f t="shared" si="4"/>
        <v>0</v>
      </c>
      <c r="P24" s="137"/>
      <c r="Q24" s="194">
        <f t="shared" si="5"/>
        <v>0</v>
      </c>
      <c r="R24" s="443"/>
      <c r="S24" s="444"/>
      <c r="T24" s="444"/>
      <c r="U24" s="445"/>
    </row>
    <row r="25" spans="1:21" ht="12.75" customHeight="1" x14ac:dyDescent="0.25">
      <c r="A25" s="156">
        <f>'PROTO SPEC'!A25</f>
        <v>0</v>
      </c>
      <c r="B25" s="433" t="str">
        <f>'PROTO SPEC'!B25</f>
        <v>18. 1/2 Bicep width - 2.5cm down from underarm</v>
      </c>
      <c r="C25" s="433"/>
      <c r="D25" s="433"/>
      <c r="E25" s="31"/>
      <c r="F25" s="175"/>
      <c r="G25" s="33">
        <f t="shared" si="0"/>
        <v>0</v>
      </c>
      <c r="H25" s="137"/>
      <c r="I25" s="33">
        <f t="shared" si="1"/>
        <v>0</v>
      </c>
      <c r="J25" s="189"/>
      <c r="K25" s="33">
        <f t="shared" si="2"/>
        <v>0</v>
      </c>
      <c r="L25" s="137"/>
      <c r="M25" s="33">
        <f t="shared" si="3"/>
        <v>0</v>
      </c>
      <c r="N25" s="189"/>
      <c r="O25" s="33">
        <f t="shared" si="4"/>
        <v>0</v>
      </c>
      <c r="P25" s="137"/>
      <c r="Q25" s="194">
        <f t="shared" si="5"/>
        <v>0</v>
      </c>
      <c r="R25" s="443"/>
      <c r="S25" s="444"/>
      <c r="T25" s="444"/>
      <c r="U25" s="445"/>
    </row>
    <row r="26" spans="1:21" ht="12.75" customHeight="1" x14ac:dyDescent="0.25">
      <c r="A26" s="156">
        <f>'PROTO SPEC'!A26</f>
        <v>0</v>
      </c>
      <c r="B26" s="433" t="str">
        <f>'PROTO SPEC'!B26</f>
        <v>19. 1/2 Elbow width - 21cm down from underarm</v>
      </c>
      <c r="C26" s="433"/>
      <c r="D26" s="433"/>
      <c r="E26" s="31"/>
      <c r="F26" s="174"/>
      <c r="G26" s="33">
        <f t="shared" si="0"/>
        <v>0</v>
      </c>
      <c r="H26" s="137"/>
      <c r="I26" s="33">
        <f t="shared" si="1"/>
        <v>0</v>
      </c>
      <c r="J26" s="189"/>
      <c r="K26" s="33">
        <f t="shared" si="2"/>
        <v>0</v>
      </c>
      <c r="L26" s="137"/>
      <c r="M26" s="33">
        <f t="shared" si="3"/>
        <v>0</v>
      </c>
      <c r="N26" s="189"/>
      <c r="O26" s="33">
        <f t="shared" si="4"/>
        <v>0</v>
      </c>
      <c r="P26" s="137"/>
      <c r="Q26" s="194">
        <f t="shared" si="5"/>
        <v>0</v>
      </c>
      <c r="R26" s="443"/>
      <c r="S26" s="444"/>
      <c r="T26" s="444"/>
      <c r="U26" s="445"/>
    </row>
    <row r="27" spans="1:21" ht="12.75" customHeight="1" x14ac:dyDescent="0.25">
      <c r="A27" s="156">
        <f>'PROTO SPEC'!A38</f>
        <v>0</v>
      </c>
      <c r="B27" s="433" t="str">
        <f>'PROTO SPEC'!B38</f>
        <v>31. Pocket depth</v>
      </c>
      <c r="C27" s="433"/>
      <c r="D27" s="433"/>
      <c r="E27" s="31"/>
      <c r="F27" s="175"/>
      <c r="G27" s="33">
        <f t="shared" si="0"/>
        <v>0</v>
      </c>
      <c r="H27" s="137"/>
      <c r="I27" s="33">
        <f t="shared" si="1"/>
        <v>0</v>
      </c>
      <c r="J27" s="189"/>
      <c r="K27" s="33">
        <f t="shared" si="2"/>
        <v>0</v>
      </c>
      <c r="L27" s="137"/>
      <c r="M27" s="33">
        <f t="shared" si="3"/>
        <v>0</v>
      </c>
      <c r="N27" s="189"/>
      <c r="O27" s="33">
        <f t="shared" si="4"/>
        <v>0</v>
      </c>
      <c r="P27" s="137"/>
      <c r="Q27" s="194">
        <f t="shared" si="5"/>
        <v>0</v>
      </c>
      <c r="R27" s="443"/>
      <c r="S27" s="444"/>
      <c r="T27" s="444"/>
      <c r="U27" s="445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SPEC'!A40</f>
        <v>0</v>
      </c>
      <c r="B29" s="433" t="str">
        <f>'PROTO SPEC'!B40</f>
        <v>32. Print position from HSP - Restless ambition</v>
      </c>
      <c r="C29" s="433"/>
      <c r="D29" s="433"/>
      <c r="E29" s="31"/>
      <c r="F29" s="175"/>
      <c r="G29" s="33">
        <f t="shared" si="0"/>
        <v>0</v>
      </c>
      <c r="H29" s="137"/>
      <c r="I29" s="33">
        <f t="shared" si="1"/>
        <v>0</v>
      </c>
      <c r="J29" s="189"/>
      <c r="K29" s="33">
        <f t="shared" ref="K29:K44" si="6">J29-E29</f>
        <v>0</v>
      </c>
      <c r="L29" s="137"/>
      <c r="M29" s="33">
        <f t="shared" ref="M29:M44" si="7">L29-E29</f>
        <v>0</v>
      </c>
      <c r="N29" s="189"/>
      <c r="O29" s="33">
        <f t="shared" ref="O29:O44" si="8">N29-E29</f>
        <v>0</v>
      </c>
      <c r="P29" s="137"/>
      <c r="Q29" s="33">
        <f t="shared" ref="Q29:Q44" si="9">P29-E29</f>
        <v>0</v>
      </c>
      <c r="R29" s="309"/>
      <c r="S29" s="310"/>
      <c r="T29" s="310"/>
      <c r="U29" s="311"/>
    </row>
    <row r="30" spans="1:21" ht="12.75" customHeight="1" x14ac:dyDescent="0.35">
      <c r="A30" s="156">
        <f>'PROTO SPEC'!A41</f>
        <v>0</v>
      </c>
      <c r="B30" s="433" t="str">
        <f>'PROTO SPEC'!B41</f>
        <v>33. Print position from CF - Restless ambition</v>
      </c>
      <c r="C30" s="433"/>
      <c r="D30" s="433"/>
      <c r="E30" s="31"/>
      <c r="F30" s="175"/>
      <c r="G30" s="33">
        <f t="shared" si="0"/>
        <v>0</v>
      </c>
      <c r="H30" s="137"/>
      <c r="I30" s="33">
        <f t="shared" si="1"/>
        <v>0</v>
      </c>
      <c r="J30" s="189"/>
      <c r="K30" s="33">
        <f t="shared" si="6"/>
        <v>0</v>
      </c>
      <c r="L30" s="137"/>
      <c r="M30" s="33">
        <f t="shared" si="7"/>
        <v>0</v>
      </c>
      <c r="N30" s="189"/>
      <c r="O30" s="33">
        <f t="shared" si="8"/>
        <v>0</v>
      </c>
      <c r="P30" s="137"/>
      <c r="Q30" s="33">
        <f t="shared" si="9"/>
        <v>0</v>
      </c>
      <c r="R30" s="309"/>
      <c r="S30" s="310"/>
      <c r="T30" s="310"/>
      <c r="U30" s="311"/>
    </row>
    <row r="31" spans="1:21" ht="12.75" customHeight="1" x14ac:dyDescent="0.35">
      <c r="A31" s="156">
        <f>'PROTO SPEC'!A42</f>
        <v>0</v>
      </c>
      <c r="B31" s="433" t="str">
        <f>'PROTO SPEC'!B42</f>
        <v>34. Print position from HSP - McLaren lockup</v>
      </c>
      <c r="C31" s="433"/>
      <c r="D31" s="433"/>
      <c r="E31" s="31"/>
      <c r="F31" s="175"/>
      <c r="G31" s="33">
        <f t="shared" si="0"/>
        <v>0</v>
      </c>
      <c r="H31" s="137"/>
      <c r="I31" s="33">
        <f t="shared" si="1"/>
        <v>0</v>
      </c>
      <c r="J31" s="189"/>
      <c r="K31" s="33">
        <f t="shared" si="6"/>
        <v>0</v>
      </c>
      <c r="L31" s="137"/>
      <c r="M31" s="33">
        <f t="shared" si="7"/>
        <v>0</v>
      </c>
      <c r="N31" s="189"/>
      <c r="O31" s="33">
        <f t="shared" si="8"/>
        <v>0</v>
      </c>
      <c r="P31" s="137"/>
      <c r="Q31" s="33">
        <f t="shared" si="9"/>
        <v>0</v>
      </c>
      <c r="R31" s="309"/>
      <c r="S31" s="310"/>
      <c r="T31" s="310"/>
      <c r="U31" s="311"/>
    </row>
    <row r="32" spans="1:21" ht="12.75" customHeight="1" x14ac:dyDescent="0.35">
      <c r="A32" s="156" t="e">
        <f>'PROTO SPEC'!#REF!</f>
        <v>#REF!</v>
      </c>
      <c r="B32" s="433" t="str">
        <f>'PROTO SPEC'!B43</f>
        <v>35. Print position from CF - McLaren lockup</v>
      </c>
      <c r="C32" s="433"/>
      <c r="D32" s="433"/>
      <c r="E32" s="31"/>
      <c r="F32" s="175"/>
      <c r="G32" s="33">
        <f t="shared" si="0"/>
        <v>0</v>
      </c>
      <c r="H32" s="137"/>
      <c r="I32" s="33">
        <f t="shared" si="1"/>
        <v>0</v>
      </c>
      <c r="J32" s="189"/>
      <c r="K32" s="33">
        <f t="shared" si="6"/>
        <v>0</v>
      </c>
      <c r="L32" s="137"/>
      <c r="M32" s="33">
        <f t="shared" si="7"/>
        <v>0</v>
      </c>
      <c r="N32" s="189"/>
      <c r="O32" s="33">
        <f t="shared" si="8"/>
        <v>0</v>
      </c>
      <c r="P32" s="137"/>
      <c r="Q32" s="33">
        <f t="shared" si="9"/>
        <v>0</v>
      </c>
      <c r="R32" s="309"/>
      <c r="S32" s="310"/>
      <c r="T32" s="310"/>
      <c r="U32" s="311"/>
    </row>
    <row r="33" spans="1:21" ht="12.75" customHeight="1" x14ac:dyDescent="0.35">
      <c r="A33" s="156">
        <f>'PROTO SPEC'!A44</f>
        <v>0</v>
      </c>
      <c r="B33" s="433" t="str">
        <f>'PROTO SPEC'!B44</f>
        <v>36. Print position from cuff edge - Podium</v>
      </c>
      <c r="C33" s="433"/>
      <c r="D33" s="433"/>
      <c r="E33" s="31"/>
      <c r="F33" s="175"/>
      <c r="G33" s="33">
        <f t="shared" si="0"/>
        <v>0</v>
      </c>
      <c r="H33" s="137"/>
      <c r="I33" s="33">
        <f t="shared" si="1"/>
        <v>0</v>
      </c>
      <c r="J33" s="189"/>
      <c r="K33" s="33">
        <f t="shared" si="6"/>
        <v>0</v>
      </c>
      <c r="L33" s="137"/>
      <c r="M33" s="33">
        <f t="shared" si="7"/>
        <v>0</v>
      </c>
      <c r="N33" s="189"/>
      <c r="O33" s="33">
        <f t="shared" si="8"/>
        <v>0</v>
      </c>
      <c r="P33" s="137"/>
      <c r="Q33" s="33">
        <f t="shared" si="9"/>
        <v>0</v>
      </c>
      <c r="R33" s="309"/>
      <c r="S33" s="310"/>
      <c r="T33" s="310"/>
      <c r="U33" s="311"/>
    </row>
    <row r="34" spans="1:21" ht="12.75" customHeight="1" x14ac:dyDescent="0.35">
      <c r="A34" s="156">
        <f>'PROTO SPEC'!A45</f>
        <v>0</v>
      </c>
      <c r="B34" s="433" t="str">
        <f>'PROTO SPEC'!B45</f>
        <v>37. Print position from shoulder point - Velocity (REISS 1971)</v>
      </c>
      <c r="C34" s="433"/>
      <c r="D34" s="433"/>
      <c r="E34" s="31"/>
      <c r="F34" s="175"/>
      <c r="G34" s="33">
        <f t="shared" si="0"/>
        <v>0</v>
      </c>
      <c r="H34" s="137"/>
      <c r="I34" s="33">
        <f t="shared" si="1"/>
        <v>0</v>
      </c>
      <c r="J34" s="189"/>
      <c r="K34" s="33">
        <f t="shared" si="6"/>
        <v>0</v>
      </c>
      <c r="L34" s="137"/>
      <c r="M34" s="33">
        <f t="shared" si="7"/>
        <v>0</v>
      </c>
      <c r="N34" s="189"/>
      <c r="O34" s="33">
        <f t="shared" si="8"/>
        <v>0</v>
      </c>
      <c r="P34" s="137"/>
      <c r="Q34" s="33">
        <f t="shared" si="9"/>
        <v>0</v>
      </c>
      <c r="R34" s="309"/>
      <c r="S34" s="310"/>
      <c r="T34" s="310"/>
      <c r="U34" s="311"/>
    </row>
    <row r="35" spans="1:21" ht="12.75" customHeight="1" x14ac:dyDescent="0.35">
      <c r="A35" s="156">
        <f>'PROTO SPEC'!A46</f>
        <v>0</v>
      </c>
      <c r="B35" s="433" t="str">
        <f>'PROTO SPEC'!B46</f>
        <v>38. Print position from cuff edge - Speedmark</v>
      </c>
      <c r="C35" s="433"/>
      <c r="D35" s="433"/>
      <c r="E35" s="31"/>
      <c r="F35" s="175"/>
      <c r="G35" s="33">
        <f t="shared" si="0"/>
        <v>0</v>
      </c>
      <c r="H35" s="137"/>
      <c r="I35" s="33">
        <f t="shared" si="1"/>
        <v>0</v>
      </c>
      <c r="J35" s="189"/>
      <c r="K35" s="33">
        <f t="shared" si="6"/>
        <v>0</v>
      </c>
      <c r="L35" s="137"/>
      <c r="M35" s="33">
        <f t="shared" si="7"/>
        <v>0</v>
      </c>
      <c r="N35" s="189"/>
      <c r="O35" s="33">
        <f t="shared" si="8"/>
        <v>0</v>
      </c>
      <c r="P35" s="137"/>
      <c r="Q35" s="33">
        <f t="shared" si="9"/>
        <v>0</v>
      </c>
      <c r="R35" s="309"/>
      <c r="S35" s="310"/>
      <c r="T35" s="310"/>
      <c r="U35" s="311"/>
    </row>
    <row r="36" spans="1:21" ht="12.75" customHeight="1" x14ac:dyDescent="0.35">
      <c r="A36" s="156">
        <f>'PROTO SPEC'!A47</f>
        <v>0</v>
      </c>
      <c r="B36" s="433" t="str">
        <f>'PROTO SPEC'!B47</f>
        <v>39. Print position from CB neck - Motorsport</v>
      </c>
      <c r="C36" s="433"/>
      <c r="D36" s="433"/>
      <c r="E36" s="31"/>
      <c r="F36" s="175"/>
      <c r="G36" s="33">
        <f t="shared" si="0"/>
        <v>0</v>
      </c>
      <c r="H36" s="137"/>
      <c r="I36" s="33">
        <f t="shared" si="1"/>
        <v>0</v>
      </c>
      <c r="J36" s="189"/>
      <c r="K36" s="33">
        <f t="shared" si="6"/>
        <v>0</v>
      </c>
      <c r="L36" s="137"/>
      <c r="M36" s="33">
        <f t="shared" si="7"/>
        <v>0</v>
      </c>
      <c r="N36" s="189"/>
      <c r="O36" s="33">
        <f t="shared" si="8"/>
        <v>0</v>
      </c>
      <c r="P36" s="137"/>
      <c r="Q36" s="33">
        <f t="shared" si="9"/>
        <v>0</v>
      </c>
      <c r="R36" s="309"/>
      <c r="S36" s="310"/>
      <c r="T36" s="310"/>
      <c r="U36" s="311"/>
    </row>
    <row r="37" spans="1:21" ht="12.75" customHeight="1" x14ac:dyDescent="0.35">
      <c r="A37" s="156">
        <f>'PROTO SPEC'!A48</f>
        <v>0</v>
      </c>
      <c r="B37" s="433" t="str">
        <f>'PROTO SPEC'!B48</f>
        <v>40. Print position from CB neck - Multiple print</v>
      </c>
      <c r="C37" s="433"/>
      <c r="D37" s="433"/>
      <c r="E37" s="31"/>
      <c r="F37" s="175"/>
      <c r="G37" s="33">
        <f t="shared" ref="G37:G44" si="10">F37+(-E37)</f>
        <v>0</v>
      </c>
      <c r="H37" s="137"/>
      <c r="I37" s="33">
        <f t="shared" si="1"/>
        <v>0</v>
      </c>
      <c r="J37" s="189"/>
      <c r="K37" s="33">
        <f t="shared" si="6"/>
        <v>0</v>
      </c>
      <c r="L37" s="137"/>
      <c r="M37" s="33">
        <f t="shared" si="7"/>
        <v>0</v>
      </c>
      <c r="N37" s="189"/>
      <c r="O37" s="33">
        <f t="shared" si="8"/>
        <v>0</v>
      </c>
      <c r="P37" s="137"/>
      <c r="Q37" s="33">
        <f t="shared" si="9"/>
        <v>0</v>
      </c>
      <c r="R37" s="309"/>
      <c r="S37" s="310"/>
      <c r="T37" s="310"/>
      <c r="U37" s="311"/>
    </row>
    <row r="38" spans="1:21" ht="12.75" customHeight="1" x14ac:dyDescent="0.35">
      <c r="A38" s="156">
        <f>'PROTO SPEC'!A49</f>
        <v>0</v>
      </c>
      <c r="B38" s="433" t="str">
        <f>'PROTO SPEC'!B49</f>
        <v>41. Print position from CB neck - Speedmark</v>
      </c>
      <c r="C38" s="433"/>
      <c r="D38" s="433"/>
      <c r="E38" s="31"/>
      <c r="F38" s="175"/>
      <c r="G38" s="33">
        <f t="shared" si="10"/>
        <v>0</v>
      </c>
      <c r="H38" s="137"/>
      <c r="I38" s="33">
        <f t="shared" ref="I38:I44" si="11">H38-E38</f>
        <v>0</v>
      </c>
      <c r="J38" s="189"/>
      <c r="K38" s="33">
        <f t="shared" si="6"/>
        <v>0</v>
      </c>
      <c r="L38" s="137"/>
      <c r="M38" s="33">
        <f t="shared" si="7"/>
        <v>0</v>
      </c>
      <c r="N38" s="189"/>
      <c r="O38" s="33">
        <f t="shared" si="8"/>
        <v>0</v>
      </c>
      <c r="P38" s="137"/>
      <c r="Q38" s="33">
        <f t="shared" si="9"/>
        <v>0</v>
      </c>
      <c r="R38" s="309"/>
      <c r="S38" s="310"/>
      <c r="T38" s="310"/>
      <c r="U38" s="311"/>
    </row>
    <row r="39" spans="1:21" ht="12.75" customHeight="1" x14ac:dyDescent="0.35">
      <c r="A39" s="156">
        <f>'PROTO SPEC'!A50</f>
        <v>0</v>
      </c>
      <c r="B39" s="433">
        <f>'PROTO SPEC'!B50</f>
        <v>0</v>
      </c>
      <c r="C39" s="433"/>
      <c r="D39" s="433"/>
      <c r="E39" s="31"/>
      <c r="F39" s="175"/>
      <c r="G39" s="33">
        <f t="shared" si="10"/>
        <v>0</v>
      </c>
      <c r="H39" s="137"/>
      <c r="I39" s="33">
        <f t="shared" si="11"/>
        <v>0</v>
      </c>
      <c r="J39" s="189"/>
      <c r="K39" s="33">
        <f t="shared" si="6"/>
        <v>0</v>
      </c>
      <c r="L39" s="137"/>
      <c r="M39" s="33">
        <f t="shared" si="7"/>
        <v>0</v>
      </c>
      <c r="N39" s="189"/>
      <c r="O39" s="33">
        <f t="shared" si="8"/>
        <v>0</v>
      </c>
      <c r="P39" s="137"/>
      <c r="Q39" s="33">
        <f t="shared" si="9"/>
        <v>0</v>
      </c>
      <c r="R39" s="309"/>
      <c r="S39" s="310"/>
      <c r="T39" s="310"/>
      <c r="U39" s="311"/>
    </row>
    <row r="40" spans="1:21" ht="12.75" customHeight="1" x14ac:dyDescent="0.35">
      <c r="A40" s="156">
        <f>'PROTO SPEC'!A51</f>
        <v>0</v>
      </c>
      <c r="B40" s="433">
        <f>'PROTO SPEC'!B51</f>
        <v>0</v>
      </c>
      <c r="C40" s="433"/>
      <c r="D40" s="433"/>
      <c r="E40" s="31"/>
      <c r="F40" s="175"/>
      <c r="G40" s="33">
        <f t="shared" si="10"/>
        <v>0</v>
      </c>
      <c r="H40" s="137"/>
      <c r="I40" s="33">
        <f t="shared" si="11"/>
        <v>0</v>
      </c>
      <c r="J40" s="189"/>
      <c r="K40" s="33">
        <f t="shared" si="6"/>
        <v>0</v>
      </c>
      <c r="L40" s="137"/>
      <c r="M40" s="33">
        <f t="shared" si="7"/>
        <v>0</v>
      </c>
      <c r="N40" s="189"/>
      <c r="O40" s="33">
        <f t="shared" si="8"/>
        <v>0</v>
      </c>
      <c r="P40" s="137"/>
      <c r="Q40" s="33">
        <f t="shared" si="9"/>
        <v>0</v>
      </c>
      <c r="R40" s="309"/>
      <c r="S40" s="310"/>
      <c r="T40" s="310"/>
      <c r="U40" s="311"/>
    </row>
    <row r="41" spans="1:21" ht="12.75" customHeight="1" x14ac:dyDescent="0.35">
      <c r="A41" s="156">
        <f>'PROTO SPEC'!A52</f>
        <v>0</v>
      </c>
      <c r="B41" s="433">
        <f>'PROTO SPEC'!B52</f>
        <v>0</v>
      </c>
      <c r="C41" s="433"/>
      <c r="D41" s="433"/>
      <c r="E41" s="31"/>
      <c r="F41" s="175"/>
      <c r="G41" s="33">
        <f t="shared" si="10"/>
        <v>0</v>
      </c>
      <c r="H41" s="137"/>
      <c r="I41" s="33">
        <f t="shared" si="11"/>
        <v>0</v>
      </c>
      <c r="J41" s="189"/>
      <c r="K41" s="33">
        <f t="shared" si="6"/>
        <v>0</v>
      </c>
      <c r="L41" s="137"/>
      <c r="M41" s="33">
        <f t="shared" si="7"/>
        <v>0</v>
      </c>
      <c r="N41" s="189"/>
      <c r="O41" s="33">
        <f t="shared" si="8"/>
        <v>0</v>
      </c>
      <c r="P41" s="137"/>
      <c r="Q41" s="33">
        <f t="shared" si="9"/>
        <v>0</v>
      </c>
      <c r="R41" s="309"/>
      <c r="S41" s="310"/>
      <c r="T41" s="310"/>
      <c r="U41" s="311"/>
    </row>
    <row r="42" spans="1:21" ht="12.75" customHeight="1" x14ac:dyDescent="0.35">
      <c r="A42" s="156">
        <f>'PROTO SPEC'!A53</f>
        <v>0</v>
      </c>
      <c r="B42" s="433">
        <f>'PROTO SPEC'!B53</f>
        <v>0</v>
      </c>
      <c r="C42" s="433"/>
      <c r="D42" s="433"/>
      <c r="E42" s="31"/>
      <c r="F42" s="175"/>
      <c r="G42" s="33">
        <f t="shared" si="10"/>
        <v>0</v>
      </c>
      <c r="H42" s="137"/>
      <c r="I42" s="33">
        <f t="shared" si="11"/>
        <v>0</v>
      </c>
      <c r="J42" s="189"/>
      <c r="K42" s="33">
        <f t="shared" si="6"/>
        <v>0</v>
      </c>
      <c r="L42" s="137"/>
      <c r="M42" s="33">
        <f t="shared" si="7"/>
        <v>0</v>
      </c>
      <c r="N42" s="189"/>
      <c r="O42" s="33">
        <f t="shared" si="8"/>
        <v>0</v>
      </c>
      <c r="P42" s="137"/>
      <c r="Q42" s="33">
        <f t="shared" si="9"/>
        <v>0</v>
      </c>
      <c r="R42" s="309"/>
      <c r="S42" s="310"/>
      <c r="T42" s="310"/>
      <c r="U42" s="311"/>
    </row>
    <row r="43" spans="1:21" ht="12.75" customHeight="1" x14ac:dyDescent="0.35">
      <c r="A43" s="156">
        <f>'PROTO SPEC'!A54</f>
        <v>0</v>
      </c>
      <c r="B43" s="433">
        <f>'PROTO SPEC'!B54</f>
        <v>0</v>
      </c>
      <c r="C43" s="433"/>
      <c r="D43" s="433"/>
      <c r="E43" s="31"/>
      <c r="F43" s="175"/>
      <c r="G43" s="33">
        <f t="shared" si="10"/>
        <v>0</v>
      </c>
      <c r="H43" s="137"/>
      <c r="I43" s="33">
        <f t="shared" si="11"/>
        <v>0</v>
      </c>
      <c r="J43" s="189"/>
      <c r="K43" s="33">
        <f t="shared" si="6"/>
        <v>0</v>
      </c>
      <c r="L43" s="137"/>
      <c r="M43" s="33">
        <f t="shared" si="7"/>
        <v>0</v>
      </c>
      <c r="N43" s="189"/>
      <c r="O43" s="33">
        <f t="shared" si="8"/>
        <v>0</v>
      </c>
      <c r="P43" s="137"/>
      <c r="Q43" s="33">
        <f t="shared" si="9"/>
        <v>0</v>
      </c>
      <c r="R43" s="309"/>
      <c r="S43" s="310"/>
      <c r="T43" s="310"/>
      <c r="U43" s="311"/>
    </row>
    <row r="44" spans="1:21" ht="12.75" customHeight="1" x14ac:dyDescent="0.35">
      <c r="A44" s="156">
        <f>'PROTO SPEC'!A55</f>
        <v>0</v>
      </c>
      <c r="B44" s="433">
        <f>'PROTO SPEC'!B55</f>
        <v>0</v>
      </c>
      <c r="C44" s="433"/>
      <c r="D44" s="433"/>
      <c r="E44" s="31"/>
      <c r="F44" s="175"/>
      <c r="G44" s="33">
        <f t="shared" si="10"/>
        <v>0</v>
      </c>
      <c r="H44" s="137"/>
      <c r="I44" s="33">
        <f t="shared" si="11"/>
        <v>0</v>
      </c>
      <c r="J44" s="189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09"/>
      <c r="S44" s="310"/>
      <c r="T44" s="310"/>
      <c r="U44" s="311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5"/>
  <sheetViews>
    <sheetView showZeros="0" view="pageBreakPreview" topLeftCell="B1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1"/>
      <c r="B1" s="281"/>
      <c r="C1" s="296" t="s">
        <v>303</v>
      </c>
      <c r="D1" s="297"/>
      <c r="E1" s="297"/>
      <c r="F1" s="297"/>
      <c r="G1" s="297"/>
      <c r="H1" s="297"/>
      <c r="I1" s="297"/>
      <c r="J1" s="297"/>
      <c r="K1" s="297"/>
      <c r="L1" s="297"/>
    </row>
    <row r="2" spans="1:12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99"/>
    </row>
    <row r="3" spans="1:12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52" t="s">
        <v>49</v>
      </c>
      <c r="F3" s="370" t="str">
        <f>'DESIGN FRONT SHEET'!E3</f>
        <v>UN AVAILABLE</v>
      </c>
      <c r="G3" s="283"/>
      <c r="H3" s="283"/>
      <c r="I3" s="52" t="s">
        <v>50</v>
      </c>
      <c r="J3" s="287" t="str">
        <f>'DESIGN FRONT SHEET'!G3</f>
        <v>FRAN</v>
      </c>
      <c r="K3" s="287"/>
      <c r="L3" s="288"/>
    </row>
    <row r="4" spans="1:12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7"/>
      <c r="K4" s="287"/>
      <c r="L4" s="288"/>
    </row>
    <row r="5" spans="1:12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194</v>
      </c>
      <c r="F5" s="370" t="str">
        <f>'DESIGN FRONT SHEET'!E5</f>
        <v>AIME LEON DORE</v>
      </c>
      <c r="G5" s="283"/>
      <c r="H5" s="283"/>
      <c r="I5" s="53" t="s">
        <v>56</v>
      </c>
      <c r="J5" s="377"/>
      <c r="K5" s="377"/>
      <c r="L5" s="378"/>
    </row>
    <row r="6" spans="1:12" ht="13.75" customHeight="1" x14ac:dyDescent="0.25">
      <c r="A6" s="447" t="s">
        <v>135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120</v>
      </c>
      <c r="B7" s="404" t="s">
        <v>64</v>
      </c>
      <c r="C7" s="405"/>
      <c r="D7" s="406"/>
      <c r="E7" s="144" t="s">
        <v>65</v>
      </c>
      <c r="F7" s="145" t="s">
        <v>136</v>
      </c>
      <c r="G7" s="145" t="s">
        <v>67</v>
      </c>
      <c r="H7" s="146" t="s">
        <v>68</v>
      </c>
      <c r="I7" s="435" t="s">
        <v>69</v>
      </c>
      <c r="J7" s="436"/>
      <c r="K7" s="436"/>
      <c r="L7" s="436"/>
    </row>
    <row r="8" spans="1:12" ht="13.5" customHeight="1" x14ac:dyDescent="0.3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>
        <f>'PROTO SPEC'!I8</f>
        <v>69.5</v>
      </c>
      <c r="F8" s="3"/>
      <c r="G8" s="33">
        <f t="shared" ref="G8:G38" si="0">F8+(-E8)</f>
        <v>-69.5</v>
      </c>
      <c r="H8" s="29"/>
      <c r="I8" s="319"/>
      <c r="J8" s="320"/>
      <c r="K8" s="320"/>
      <c r="L8" s="321"/>
    </row>
    <row r="9" spans="1:12" ht="12.75" customHeight="1" x14ac:dyDescent="0.35">
      <c r="A9" s="156" t="str">
        <f>'PROTO SPEC'!A9</f>
        <v>H3</v>
      </c>
      <c r="B9" s="433" t="str">
        <f>'PROTO SPEC'!B9</f>
        <v>2. Front length - HSP to bottom hem edge</v>
      </c>
      <c r="C9" s="433"/>
      <c r="D9" s="433"/>
      <c r="E9" s="79">
        <f>'PROTO SPEC'!I9</f>
        <v>70</v>
      </c>
      <c r="F9" s="2"/>
      <c r="G9" s="33">
        <f t="shared" si="0"/>
        <v>-70</v>
      </c>
      <c r="H9" s="29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433" t="str">
        <f>'PROTO SPEC'!B10</f>
        <v>3. Back length - HSP to bottom hem edge</v>
      </c>
      <c r="C10" s="433"/>
      <c r="D10" s="433"/>
      <c r="E10" s="79">
        <f>'PROTO SPEC'!I10</f>
        <v>70</v>
      </c>
      <c r="F10" s="3"/>
      <c r="G10" s="33">
        <f t="shared" si="0"/>
        <v>-70</v>
      </c>
      <c r="H10" s="29"/>
      <c r="I10" s="319"/>
      <c r="J10" s="320"/>
      <c r="K10" s="320"/>
      <c r="L10" s="321"/>
    </row>
    <row r="11" spans="1:12" ht="12.75" customHeight="1" x14ac:dyDescent="0.35">
      <c r="A11" s="156">
        <f>'PROTO SPEC'!A11</f>
        <v>0</v>
      </c>
      <c r="B11" s="433" t="str">
        <f>'PROTO SPEC'!B11</f>
        <v>4. Chest - measured 2.5cm down from underarm</v>
      </c>
      <c r="C11" s="433"/>
      <c r="D11" s="433"/>
      <c r="E11" s="79">
        <f>'PROTO SPEC'!I11</f>
        <v>62.5</v>
      </c>
      <c r="F11" s="2"/>
      <c r="G11" s="33">
        <f t="shared" si="0"/>
        <v>-62.5</v>
      </c>
      <c r="H11" s="29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433" t="str">
        <f>'PROTO SPEC'!B12</f>
        <v>5. Waist position - below HSP</v>
      </c>
      <c r="C12" s="433"/>
      <c r="D12" s="433"/>
      <c r="E12" s="79">
        <f>'PROTO SPEC'!I12</f>
        <v>48</v>
      </c>
      <c r="F12" s="3"/>
      <c r="G12" s="33">
        <f t="shared" si="0"/>
        <v>-48</v>
      </c>
      <c r="H12" s="29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433" t="str">
        <f>'PROTO SPEC'!B13</f>
        <v>6. Waist width</v>
      </c>
      <c r="C13" s="433"/>
      <c r="D13" s="433"/>
      <c r="E13" s="79">
        <f>'PROTO SPEC'!I13</f>
        <v>61</v>
      </c>
      <c r="F13" s="2"/>
      <c r="G13" s="33">
        <f t="shared" si="0"/>
        <v>-61</v>
      </c>
      <c r="H13" s="29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433" t="str">
        <f>'PROTO SPEC'!B14</f>
        <v>7. Hem width</v>
      </c>
      <c r="C14" s="433"/>
      <c r="D14" s="433"/>
      <c r="E14" s="79">
        <f>'PROTO SPEC'!I14</f>
        <v>49.5</v>
      </c>
      <c r="F14" s="3"/>
      <c r="G14" s="33">
        <f t="shared" si="0"/>
        <v>-49.5</v>
      </c>
      <c r="H14" s="29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433" t="str">
        <f>'PROTO SPEC'!B15</f>
        <v>8. Hem depth</v>
      </c>
      <c r="C15" s="433"/>
      <c r="D15" s="433"/>
      <c r="E15" s="79">
        <f>'PROTO SPEC'!I15</f>
        <v>6.5</v>
      </c>
      <c r="F15" s="2"/>
      <c r="G15" s="33">
        <f t="shared" si="0"/>
        <v>-6.5</v>
      </c>
      <c r="H15" s="29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433" t="str">
        <f>'PROTO SPEC'!B16</f>
        <v>9. X-Shoulder (seam to seam)</v>
      </c>
      <c r="C16" s="433"/>
      <c r="D16" s="433"/>
      <c r="E16" s="79">
        <f>'PROTO SPEC'!I16</f>
        <v>64.5</v>
      </c>
      <c r="F16" s="3"/>
      <c r="G16" s="33">
        <f t="shared" si="0"/>
        <v>-64.5</v>
      </c>
      <c r="H16" s="29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433" t="str">
        <f>'PROTO SPEC'!B17</f>
        <v>10. X-Front - 15cm below HSP</v>
      </c>
      <c r="C17" s="433"/>
      <c r="D17" s="433"/>
      <c r="E17" s="79">
        <f>'PROTO SPEC'!I17</f>
        <v>60</v>
      </c>
      <c r="F17" s="2"/>
      <c r="G17" s="33">
        <f t="shared" si="0"/>
        <v>-60</v>
      </c>
      <c r="H17" s="29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433" t="str">
        <f>'PROTO SPEC'!B18</f>
        <v>11. X-Back - 15cm belo HSP</v>
      </c>
      <c r="C18" s="433"/>
      <c r="D18" s="433"/>
      <c r="E18" s="79">
        <f>'PROTO SPEC'!I18</f>
        <v>60</v>
      </c>
      <c r="F18" s="3"/>
      <c r="G18" s="33">
        <f t="shared" si="0"/>
        <v>-60</v>
      </c>
      <c r="H18" s="29"/>
      <c r="I18" s="312"/>
      <c r="J18" s="313"/>
      <c r="K18" s="313"/>
      <c r="L18" s="313"/>
    </row>
    <row r="19" spans="1:12" ht="12.75" customHeight="1" x14ac:dyDescent="0.35">
      <c r="A19" s="156">
        <f>'PROTO SPEC'!A19</f>
        <v>0</v>
      </c>
      <c r="B19" s="433" t="str">
        <f>'PROTO SPEC'!B19</f>
        <v>12. Back neck width - HSP to HSP straight</v>
      </c>
      <c r="C19" s="433"/>
      <c r="D19" s="433"/>
      <c r="E19" s="79">
        <f>'PROTO SPEC'!I19</f>
        <v>24.6</v>
      </c>
      <c r="F19" s="2"/>
      <c r="G19" s="33">
        <f t="shared" si="0"/>
        <v>-24.6</v>
      </c>
      <c r="H19" s="29"/>
      <c r="I19" s="312"/>
      <c r="J19" s="313"/>
      <c r="K19" s="313"/>
      <c r="L19" s="313"/>
    </row>
    <row r="20" spans="1:12" ht="12.75" customHeight="1" x14ac:dyDescent="0.35">
      <c r="A20" s="156">
        <f>'PROTO SPEC'!A20</f>
        <v>0</v>
      </c>
      <c r="B20" s="433" t="str">
        <f>'PROTO SPEC'!B20</f>
        <v>13. Front neck drop - From HSP</v>
      </c>
      <c r="C20" s="433"/>
      <c r="D20" s="433"/>
      <c r="E20" s="79">
        <f>'PROTO SPEC'!I20</f>
        <v>10.5</v>
      </c>
      <c r="F20" s="3"/>
      <c r="G20" s="33">
        <f t="shared" si="0"/>
        <v>-10.5</v>
      </c>
      <c r="H20" s="29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433" t="str">
        <f>'PROTO SPEC'!B21</f>
        <v>14. Back neck drop</v>
      </c>
      <c r="C21" s="433"/>
      <c r="D21" s="433"/>
      <c r="E21" s="79">
        <f>'PROTO SPEC'!I21</f>
        <v>1</v>
      </c>
      <c r="F21" s="2"/>
      <c r="G21" s="33">
        <f t="shared" si="0"/>
        <v>-1</v>
      </c>
      <c r="H21" s="29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433" t="str">
        <f>'PROTO SPEC'!B22</f>
        <v>15. Armhole Straight</v>
      </c>
      <c r="C22" s="433"/>
      <c r="D22" s="433"/>
      <c r="E22" s="79">
        <f>'PROTO SPEC'!I22</f>
        <v>26.5</v>
      </c>
      <c r="F22" s="3"/>
      <c r="G22" s="33">
        <f t="shared" si="0"/>
        <v>-26.5</v>
      </c>
      <c r="H22" s="29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433" t="str">
        <f>'PROTO SPEC'!B23</f>
        <v>16. Sleeve length - Shoulder seam to cuff</v>
      </c>
      <c r="C23" s="433"/>
      <c r="D23" s="433"/>
      <c r="E23" s="79">
        <f>'PROTO SPEC'!I23</f>
        <v>58</v>
      </c>
      <c r="F23" s="2"/>
      <c r="G23" s="33">
        <f t="shared" si="0"/>
        <v>-58</v>
      </c>
      <c r="H23" s="29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433" t="str">
        <f>'PROTO SPEC'!B24</f>
        <v>17. Underarm length</v>
      </c>
      <c r="C24" s="433"/>
      <c r="D24" s="433"/>
      <c r="E24" s="79">
        <f>'PROTO SPEC'!I24</f>
        <v>53.5</v>
      </c>
      <c r="F24" s="3"/>
      <c r="G24" s="33">
        <f t="shared" si="0"/>
        <v>-53.5</v>
      </c>
      <c r="H24" s="29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433" t="str">
        <f>'PROTO SPEC'!B25</f>
        <v>18. 1/2 Bicep width - 2.5cm down from underarm</v>
      </c>
      <c r="C25" s="433"/>
      <c r="D25" s="433"/>
      <c r="E25" s="79">
        <f>'PROTO SPEC'!I25</f>
        <v>26.5</v>
      </c>
      <c r="F25" s="2"/>
      <c r="G25" s="33">
        <f t="shared" si="0"/>
        <v>-26.5</v>
      </c>
      <c r="H25" s="29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433" t="str">
        <f>'PROTO SPEC'!B26</f>
        <v>19. 1/2 Elbow width - 21cm down from underarm</v>
      </c>
      <c r="C26" s="433"/>
      <c r="D26" s="433"/>
      <c r="E26" s="79">
        <f>'PROTO SPEC'!I26</f>
        <v>22</v>
      </c>
      <c r="F26" s="3"/>
      <c r="G26" s="33">
        <f t="shared" si="0"/>
        <v>-22</v>
      </c>
      <c r="H26" s="29"/>
      <c r="I26" s="309"/>
      <c r="J26" s="310"/>
      <c r="K26" s="310"/>
      <c r="L26" s="311"/>
    </row>
    <row r="27" spans="1:12" ht="12.75" customHeight="1" x14ac:dyDescent="0.25">
      <c r="A27" s="156"/>
      <c r="B27" s="433" t="str">
        <f>'PROTO SPEC'!B27</f>
        <v>20. 1/2 Cuff width</v>
      </c>
      <c r="C27" s="433"/>
      <c r="D27" s="433"/>
      <c r="E27" s="79">
        <f>'PROTO SPEC'!I27</f>
        <v>10</v>
      </c>
      <c r="F27" s="3"/>
      <c r="G27" s="33">
        <f t="shared" si="0"/>
        <v>-10</v>
      </c>
      <c r="H27" s="29"/>
      <c r="I27" s="309"/>
      <c r="J27" s="317"/>
      <c r="K27" s="317"/>
      <c r="L27" s="318"/>
    </row>
    <row r="28" spans="1:12" ht="12.75" customHeight="1" x14ac:dyDescent="0.25">
      <c r="A28" s="156"/>
      <c r="B28" s="433" t="str">
        <f>'PROTO SPEC'!B28</f>
        <v>21. Cuff depth</v>
      </c>
      <c r="C28" s="433"/>
      <c r="D28" s="433"/>
      <c r="E28" s="79">
        <f>'PROTO SPEC'!I28</f>
        <v>7</v>
      </c>
      <c r="F28" s="3"/>
      <c r="G28" s="33">
        <f t="shared" si="0"/>
        <v>-7</v>
      </c>
      <c r="H28" s="29"/>
      <c r="I28" s="26"/>
      <c r="J28" s="27"/>
      <c r="K28" s="27"/>
      <c r="L28" s="28"/>
    </row>
    <row r="29" spans="1:12" ht="12.75" customHeight="1" x14ac:dyDescent="0.25">
      <c r="A29" s="156"/>
      <c r="B29" s="433" t="str">
        <f>'PROTO SPEC'!B29</f>
        <v>22. Hood height at CF</v>
      </c>
      <c r="C29" s="433"/>
      <c r="D29" s="433"/>
      <c r="E29" s="79">
        <f>'PROTO SPEC'!I29</f>
        <v>39</v>
      </c>
      <c r="F29" s="3"/>
      <c r="G29" s="33">
        <f t="shared" si="0"/>
        <v>-39</v>
      </c>
      <c r="H29" s="29"/>
      <c r="I29" s="309"/>
      <c r="J29" s="317"/>
      <c r="K29" s="317"/>
      <c r="L29" s="318"/>
    </row>
    <row r="30" spans="1:12" ht="12.75" customHeight="1" x14ac:dyDescent="0.25">
      <c r="A30" s="156"/>
      <c r="B30" s="433" t="str">
        <f>'PROTO SPEC'!B30</f>
        <v>23. Hood circumference</v>
      </c>
      <c r="C30" s="433"/>
      <c r="D30" s="433"/>
      <c r="E30" s="79">
        <f>'PROTO SPEC'!I30</f>
        <v>52.5</v>
      </c>
      <c r="F30" s="3"/>
      <c r="G30" s="33">
        <f t="shared" si="0"/>
        <v>-52.5</v>
      </c>
      <c r="H30" s="29"/>
      <c r="I30" s="309"/>
      <c r="J30" s="317"/>
      <c r="K30" s="317"/>
      <c r="L30" s="318"/>
    </row>
    <row r="31" spans="1:12" ht="12.75" customHeight="1" x14ac:dyDescent="0.25">
      <c r="A31" s="156"/>
      <c r="B31" s="433" t="str">
        <f>'PROTO SPEC'!B31</f>
        <v>24. Hood width at widest point</v>
      </c>
      <c r="C31" s="433"/>
      <c r="D31" s="433"/>
      <c r="E31" s="79">
        <f>'PROTO SPEC'!I31</f>
        <v>25</v>
      </c>
      <c r="F31" s="3"/>
      <c r="G31" s="33">
        <f t="shared" si="0"/>
        <v>-25</v>
      </c>
      <c r="H31" s="29"/>
      <c r="I31" s="309"/>
      <c r="J31" s="317"/>
      <c r="K31" s="317"/>
      <c r="L31" s="318"/>
    </row>
    <row r="32" spans="1:12" ht="12.75" customHeight="1" x14ac:dyDescent="0.25">
      <c r="A32" s="156"/>
      <c r="B32" s="433" t="str">
        <f>'PROTO SPEC'!B32</f>
        <v>25. Tie length visible</v>
      </c>
      <c r="C32" s="433"/>
      <c r="D32" s="433"/>
      <c r="E32" s="79">
        <f>'PROTO SPEC'!I32</f>
        <v>0</v>
      </c>
      <c r="F32" s="3"/>
      <c r="G32" s="33">
        <f t="shared" si="0"/>
        <v>0</v>
      </c>
      <c r="H32" s="29"/>
      <c r="I32" s="309"/>
      <c r="J32" s="317"/>
      <c r="K32" s="317"/>
      <c r="L32" s="318"/>
    </row>
    <row r="33" spans="1:78" ht="12.75" customHeight="1" x14ac:dyDescent="0.25">
      <c r="A33" s="156"/>
      <c r="B33" s="433" t="str">
        <f>'PROTO SPEC'!B33</f>
        <v>26. Zip length</v>
      </c>
      <c r="C33" s="433"/>
      <c r="D33" s="433"/>
      <c r="E33" s="79">
        <f>'PROTO SPEC'!I33</f>
        <v>59.5</v>
      </c>
      <c r="F33" s="3"/>
      <c r="G33" s="33">
        <f t="shared" si="0"/>
        <v>-59.5</v>
      </c>
      <c r="H33" s="29"/>
      <c r="I33" s="309"/>
      <c r="J33" s="317"/>
      <c r="K33" s="317"/>
      <c r="L33" s="318"/>
    </row>
    <row r="34" spans="1:78" ht="12.75" customHeight="1" x14ac:dyDescent="0.25">
      <c r="A34" s="156"/>
      <c r="B34" s="433" t="str">
        <f>'PROTO SPEC'!B34</f>
        <v>27. Pocket position from HSP</v>
      </c>
      <c r="C34" s="433"/>
      <c r="D34" s="433"/>
      <c r="E34" s="79">
        <f>'PROTO SPEC'!I34</f>
        <v>39.5</v>
      </c>
      <c r="F34" s="3"/>
      <c r="G34" s="33">
        <f t="shared" si="0"/>
        <v>-39.5</v>
      </c>
      <c r="H34" s="29"/>
      <c r="I34" s="309"/>
      <c r="J34" s="317"/>
      <c r="K34" s="317"/>
      <c r="L34" s="318"/>
    </row>
    <row r="35" spans="1:78" ht="12.75" customHeight="1" x14ac:dyDescent="0.25">
      <c r="A35" s="156"/>
      <c r="B35" s="433" t="str">
        <f>'PROTO SPEC'!B35</f>
        <v>28. Pocket position from CF</v>
      </c>
      <c r="C35" s="433"/>
      <c r="D35" s="433"/>
      <c r="E35" s="79">
        <f>'PROTO SPEC'!I35</f>
        <v>0</v>
      </c>
      <c r="F35" s="3"/>
      <c r="G35" s="33">
        <f t="shared" si="0"/>
        <v>0</v>
      </c>
      <c r="H35" s="29"/>
      <c r="I35" s="309"/>
      <c r="J35" s="317"/>
      <c r="K35" s="317"/>
      <c r="L35" s="318"/>
    </row>
    <row r="36" spans="1:78" ht="12.75" customHeight="1" x14ac:dyDescent="0.25">
      <c r="A36" s="156"/>
      <c r="B36" s="433" t="str">
        <f>'PROTO SPEC'!B36</f>
        <v>29. Pocket opening</v>
      </c>
      <c r="C36" s="433"/>
      <c r="D36" s="433"/>
      <c r="E36" s="79">
        <f>'PROTO SPEC'!I36</f>
        <v>16</v>
      </c>
      <c r="F36" s="3"/>
      <c r="G36" s="33">
        <f t="shared" si="0"/>
        <v>-16</v>
      </c>
      <c r="H36" s="29"/>
      <c r="I36" s="309"/>
      <c r="J36" s="317"/>
      <c r="K36" s="317"/>
      <c r="L36" s="318"/>
    </row>
    <row r="37" spans="1:78" ht="12.75" customHeight="1" x14ac:dyDescent="0.25">
      <c r="A37" s="156"/>
      <c r="B37" s="433" t="str">
        <f>'PROTO SPEC'!B37</f>
        <v>30. Pocket  (top edge)</v>
      </c>
      <c r="C37" s="433"/>
      <c r="D37" s="433"/>
      <c r="E37" s="79">
        <f>'PROTO SPEC'!I37</f>
        <v>10.5</v>
      </c>
      <c r="F37" s="3"/>
      <c r="G37" s="33">
        <f t="shared" si="0"/>
        <v>-10.5</v>
      </c>
      <c r="H37" s="29"/>
      <c r="I37" s="309"/>
      <c r="J37" s="317"/>
      <c r="K37" s="317"/>
      <c r="L37" s="318"/>
    </row>
    <row r="38" spans="1:78" ht="12.75" customHeight="1" x14ac:dyDescent="0.25">
      <c r="A38" s="156">
        <f>'PROTO SPEC'!A38</f>
        <v>0</v>
      </c>
      <c r="B38" s="433" t="str">
        <f>'PROTO SPEC'!B38</f>
        <v>31. Pocket depth</v>
      </c>
      <c r="C38" s="433"/>
      <c r="D38" s="433"/>
      <c r="E38" s="79">
        <f>'PROTO SPEC'!I38</f>
        <v>22</v>
      </c>
      <c r="F38" s="2"/>
      <c r="G38" s="33">
        <f t="shared" si="0"/>
        <v>-22</v>
      </c>
      <c r="H38" s="29"/>
      <c r="I38" s="309"/>
      <c r="J38" s="317"/>
      <c r="K38" s="317"/>
      <c r="L38" s="318"/>
    </row>
    <row r="39" spans="1:78" s="83" customFormat="1" ht="12.75" customHeight="1" x14ac:dyDescent="0.35">
      <c r="A39" s="230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</row>
    <row r="40" spans="1:78" ht="12.75" customHeight="1" x14ac:dyDescent="0.35">
      <c r="A40" s="156">
        <f>'PROTO SPEC'!A40</f>
        <v>0</v>
      </c>
      <c r="B40" s="433" t="str">
        <f>'PROTO SPEC'!B40</f>
        <v>32. Print position from HSP - Restless ambition</v>
      </c>
      <c r="C40" s="433"/>
      <c r="D40" s="433"/>
      <c r="E40" s="31">
        <f>'PROTO SPEC'!I40</f>
        <v>18</v>
      </c>
      <c r="F40" s="2"/>
      <c r="G40" s="33">
        <f t="shared" ref="G40:G55" si="1">F40+(-E40)</f>
        <v>-18</v>
      </c>
      <c r="H40" s="30"/>
      <c r="I40" s="309"/>
      <c r="J40" s="310"/>
      <c r="K40" s="310"/>
      <c r="L40" s="311"/>
    </row>
    <row r="41" spans="1:78" ht="12.75" customHeight="1" x14ac:dyDescent="0.35">
      <c r="A41" s="156">
        <f>'PROTO SPEC'!A41</f>
        <v>0</v>
      </c>
      <c r="B41" s="433" t="str">
        <f>'PROTO SPEC'!B41</f>
        <v>33. Print position from CF - Restless ambition</v>
      </c>
      <c r="C41" s="433"/>
      <c r="D41" s="433"/>
      <c r="E41" s="31">
        <f>'PROTO SPEC'!I41</f>
        <v>7</v>
      </c>
      <c r="F41" s="2"/>
      <c r="G41" s="33">
        <f t="shared" si="1"/>
        <v>-7</v>
      </c>
      <c r="H41" s="30"/>
      <c r="I41" s="309"/>
      <c r="J41" s="310"/>
      <c r="K41" s="310"/>
      <c r="L41" s="311"/>
    </row>
    <row r="42" spans="1:78" ht="12.75" customHeight="1" x14ac:dyDescent="0.35">
      <c r="A42" s="156">
        <f>'PROTO SPEC'!A42</f>
        <v>0</v>
      </c>
      <c r="B42" s="433" t="str">
        <f>'PROTO SPEC'!B42</f>
        <v>34. Print position from HSP - McLaren lockup</v>
      </c>
      <c r="C42" s="433"/>
      <c r="D42" s="433"/>
      <c r="E42" s="31">
        <f>'PROTO SPEC'!I42</f>
        <v>18.5</v>
      </c>
      <c r="F42" s="2"/>
      <c r="G42" s="33">
        <f t="shared" si="1"/>
        <v>-18.5</v>
      </c>
      <c r="H42" s="30"/>
      <c r="I42" s="309"/>
      <c r="J42" s="310"/>
      <c r="K42" s="310"/>
      <c r="L42" s="311"/>
    </row>
    <row r="43" spans="1:78" ht="12.75" customHeight="1" x14ac:dyDescent="0.35">
      <c r="A43" s="156" t="e">
        <f>'PROTO SPEC'!#REF!</f>
        <v>#REF!</v>
      </c>
      <c r="B43" s="433" t="str">
        <f>'PROTO SPEC'!B43</f>
        <v>35. Print position from CF - McLaren lockup</v>
      </c>
      <c r="C43" s="433"/>
      <c r="D43" s="433"/>
      <c r="E43" s="31">
        <f>'PROTO SPEC'!I43</f>
        <v>8.5</v>
      </c>
      <c r="F43" s="2"/>
      <c r="G43" s="33">
        <f t="shared" si="1"/>
        <v>-8.5</v>
      </c>
      <c r="H43" s="30"/>
      <c r="I43" s="309"/>
      <c r="J43" s="310"/>
      <c r="K43" s="310"/>
      <c r="L43" s="311"/>
    </row>
    <row r="44" spans="1:78" ht="12.75" customHeight="1" x14ac:dyDescent="0.35">
      <c r="A44" s="156">
        <f>'PROTO SPEC'!A44</f>
        <v>0</v>
      </c>
      <c r="B44" s="433" t="str">
        <f>'PROTO SPEC'!B44</f>
        <v>36. Print position from cuff edge - Podium</v>
      </c>
      <c r="C44" s="433"/>
      <c r="D44" s="433"/>
      <c r="E44" s="31">
        <f>'PROTO SPEC'!I44</f>
        <v>13</v>
      </c>
      <c r="F44" s="2"/>
      <c r="G44" s="33">
        <f t="shared" si="1"/>
        <v>-13</v>
      </c>
      <c r="H44" s="30"/>
      <c r="I44" s="309"/>
      <c r="J44" s="310"/>
      <c r="K44" s="310"/>
      <c r="L44" s="311"/>
    </row>
    <row r="45" spans="1:78" ht="12.75" customHeight="1" x14ac:dyDescent="0.35">
      <c r="A45" s="156">
        <f>'PROTO SPEC'!A45</f>
        <v>0</v>
      </c>
      <c r="B45" s="433" t="str">
        <f>'PROTO SPEC'!B45</f>
        <v>37. Print position from shoulder point - Velocity (REISS 1971)</v>
      </c>
      <c r="C45" s="433"/>
      <c r="D45" s="433"/>
      <c r="E45" s="31">
        <f>'PROTO SPEC'!I45</f>
        <v>10.5</v>
      </c>
      <c r="F45" s="2"/>
      <c r="G45" s="33">
        <f t="shared" si="1"/>
        <v>-10.5</v>
      </c>
      <c r="H45" s="30"/>
      <c r="I45" s="309"/>
      <c r="J45" s="310"/>
      <c r="K45" s="310"/>
      <c r="L45" s="311"/>
    </row>
    <row r="46" spans="1:78" ht="12.75" customHeight="1" x14ac:dyDescent="0.35">
      <c r="A46" s="156">
        <f>'PROTO SPEC'!A46</f>
        <v>0</v>
      </c>
      <c r="B46" s="433" t="str">
        <f>'PROTO SPEC'!B46</f>
        <v>38. Print position from cuff edge - Speedmark</v>
      </c>
      <c r="C46" s="433"/>
      <c r="D46" s="433"/>
      <c r="E46" s="31">
        <f>'PROTO SPEC'!I46</f>
        <v>11</v>
      </c>
      <c r="F46" s="2"/>
      <c r="G46" s="33">
        <f t="shared" si="1"/>
        <v>-11</v>
      </c>
      <c r="H46" s="30"/>
      <c r="I46" s="309"/>
      <c r="J46" s="310"/>
      <c r="K46" s="310"/>
      <c r="L46" s="311"/>
    </row>
    <row r="47" spans="1:78" ht="12.75" customHeight="1" x14ac:dyDescent="0.35">
      <c r="A47" s="156">
        <f>'PROTO SPEC'!A47</f>
        <v>0</v>
      </c>
      <c r="B47" s="433" t="str">
        <f>'PROTO SPEC'!B47</f>
        <v>39. Print position from CB neck - Motorsport</v>
      </c>
      <c r="C47" s="433"/>
      <c r="D47" s="433"/>
      <c r="E47" s="31">
        <f>'PROTO SPEC'!I47</f>
        <v>11</v>
      </c>
      <c r="F47" s="2"/>
      <c r="G47" s="33">
        <f t="shared" si="1"/>
        <v>-11</v>
      </c>
      <c r="H47" s="30"/>
      <c r="I47" s="309"/>
      <c r="J47" s="310"/>
      <c r="K47" s="310"/>
      <c r="L47" s="311"/>
    </row>
    <row r="48" spans="1:78" ht="12.75" customHeight="1" x14ac:dyDescent="0.35">
      <c r="A48" s="156">
        <f>'PROTO SPEC'!A48</f>
        <v>0</v>
      </c>
      <c r="B48" s="433" t="str">
        <f>'PROTO SPEC'!B48</f>
        <v>40. Print position from CB neck - Multiple print</v>
      </c>
      <c r="C48" s="433"/>
      <c r="D48" s="433"/>
      <c r="E48" s="31">
        <f>'PROTO SPEC'!I48</f>
        <v>21</v>
      </c>
      <c r="F48" s="2"/>
      <c r="G48" s="33">
        <f t="shared" si="1"/>
        <v>-21</v>
      </c>
      <c r="H48" s="30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433" t="str">
        <f>'PROTO SPEC'!B49</f>
        <v>41. Print position from CB neck - Speedmark</v>
      </c>
      <c r="C49" s="433"/>
      <c r="D49" s="433"/>
      <c r="E49" s="31">
        <f>'PROTO SPEC'!I49</f>
        <v>35</v>
      </c>
      <c r="F49" s="2"/>
      <c r="G49" s="33">
        <f t="shared" si="1"/>
        <v>-35</v>
      </c>
      <c r="H49" s="30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433">
        <f>'PROTO SPEC'!B50</f>
        <v>0</v>
      </c>
      <c r="C50" s="433"/>
      <c r="D50" s="433"/>
      <c r="E50" s="31">
        <f>'PROTO SPEC'!I50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433">
        <f>'PROTO SPEC'!B51</f>
        <v>0</v>
      </c>
      <c r="C51" s="433"/>
      <c r="D51" s="433"/>
      <c r="E51" s="31">
        <f>'PROTO SPEC'!I51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433">
        <f>'PROTO SPEC'!B52</f>
        <v>0</v>
      </c>
      <c r="C52" s="433"/>
      <c r="D52" s="433"/>
      <c r="E52" s="31">
        <f>'PROTO SPEC'!I52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433">
        <f>'PROTO SPEC'!B53</f>
        <v>0</v>
      </c>
      <c r="C53" s="433"/>
      <c r="D53" s="433"/>
      <c r="E53" s="31">
        <f>'PROTO SPEC'!I53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433">
        <f>'PROTO SPEC'!B54</f>
        <v>0</v>
      </c>
      <c r="C54" s="433"/>
      <c r="D54" s="433"/>
      <c r="E54" s="31">
        <f>'PROTO SPEC'!I54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433">
        <f>'PROTO SPEC'!B55</f>
        <v>0</v>
      </c>
      <c r="C55" s="433"/>
      <c r="D55" s="433"/>
      <c r="E55" s="31">
        <f>'PROTO SPEC'!I55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</row>
  </sheetData>
  <mergeCells count="110">
    <mergeCell ref="B34:D34"/>
    <mergeCell ref="B35:D35"/>
    <mergeCell ref="B36:D36"/>
    <mergeCell ref="B37:D37"/>
    <mergeCell ref="I27:L27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B28:D28"/>
    <mergeCell ref="B29:D29"/>
    <mergeCell ref="B30:D30"/>
    <mergeCell ref="B31:D31"/>
    <mergeCell ref="B32:D32"/>
    <mergeCell ref="B33:D33"/>
    <mergeCell ref="A6:L6"/>
    <mergeCell ref="A5:B5"/>
    <mergeCell ref="A3:B3"/>
    <mergeCell ref="A4:B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I17:L17"/>
    <mergeCell ref="I18:L18"/>
    <mergeCell ref="I19:L19"/>
    <mergeCell ref="I16:L16"/>
    <mergeCell ref="I15:L15"/>
    <mergeCell ref="I21:L21"/>
    <mergeCell ref="I20:L20"/>
    <mergeCell ref="B43:D43"/>
    <mergeCell ref="I43:L43"/>
    <mergeCell ref="B20:D20"/>
    <mergeCell ref="B26:D26"/>
    <mergeCell ref="B24:D24"/>
    <mergeCell ref="B38:D38"/>
    <mergeCell ref="I38:L38"/>
    <mergeCell ref="I22:L22"/>
    <mergeCell ref="I23:L23"/>
    <mergeCell ref="I25:L25"/>
    <mergeCell ref="I26:L26"/>
    <mergeCell ref="B23:D23"/>
    <mergeCell ref="I24:L24"/>
    <mergeCell ref="B22:D22"/>
    <mergeCell ref="B25:D25"/>
    <mergeCell ref="B21:D21"/>
    <mergeCell ref="B27:D27"/>
    <mergeCell ref="B44:D44"/>
    <mergeCell ref="I44:L44"/>
    <mergeCell ref="B40:D40"/>
    <mergeCell ref="I40:L40"/>
    <mergeCell ref="B41:D41"/>
    <mergeCell ref="I41:L41"/>
    <mergeCell ref="B42:D42"/>
    <mergeCell ref="B54:D54"/>
    <mergeCell ref="I54:L54"/>
    <mergeCell ref="B45:D45"/>
    <mergeCell ref="I45:L45"/>
    <mergeCell ref="B46:D46"/>
    <mergeCell ref="I46:L46"/>
    <mergeCell ref="B47:D47"/>
    <mergeCell ref="I47:L47"/>
    <mergeCell ref="I42:L42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C12AE6-9837-4D82-ACBD-9E0F80AB22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Lauren Hernandez</cp:lastModifiedBy>
  <cp:revision/>
  <cp:lastPrinted>2025-01-27T14:45:10Z</cp:lastPrinted>
  <dcterms:created xsi:type="dcterms:W3CDTF">2014-05-18T10:39:53Z</dcterms:created>
  <dcterms:modified xsi:type="dcterms:W3CDTF">2025-10-08T10:35:03Z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