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ASHLAM _ C0082-HOD017/Comment SMS/"/>
    </mc:Choice>
  </mc:AlternateContent>
  <xr:revisionPtr revIDLastSave="34" documentId="13_ncr:1_{B6217B48-2139-4238-9DA8-DEAB8904B43C}" xr6:coauthVersionLast="47" xr6:coauthVersionMax="47" xr10:uidLastSave="{F3AFA062-84BF-445E-B7F2-8B4A5F0A7193}"/>
  <bookViews>
    <workbookView xWindow="-110" yWindow="-110" windowWidth="19420" windowHeight="10300" tabRatio="859" firstSheet="5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BOM!$A$1:$I$30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SPEC'!$A$1:$W$55</definedName>
    <definedName name="_xlnm.Print_Area" localSheetId="14">'GRADED SPEC (ALPHA)'!$B$1:$N$55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SPEC'!$A$1:$L$55</definedName>
    <definedName name="_xlnm.Print_Area" localSheetId="11">'PP2 COMMENTS'!$A$1:$K$90</definedName>
    <definedName name="_xlnm.Print_Area" localSheetId="10">'PP2 SPEC'!$A$1:$L$55</definedName>
    <definedName name="_xlnm.Print_Area" localSheetId="16">'PRE SHIPMENT COMMENTS'!$A$1:$V$82</definedName>
    <definedName name="_xlnm.Print_Area" localSheetId="15">'PRE SHIPMENT SPEC'!$A$1:$AJ$55</definedName>
    <definedName name="_xlnm.Print_Area" localSheetId="6">'PROTO COMMENTS'!$A$1:$K$90</definedName>
    <definedName name="_xlnm.Print_Area" localSheetId="5">'PROTO SPEC'!$B$1:$M$55</definedName>
    <definedName name="_xlnm.Print_Area" localSheetId="17">'SIZE SET (ALPHA)'!$A$1:$AA$56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49" l="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G23" i="49" s="1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8" i="49"/>
  <c r="G23" i="48"/>
  <c r="H23" i="49"/>
  <c r="M23" i="49"/>
  <c r="J23" i="49" l="1"/>
  <c r="K23" i="49"/>
  <c r="L23" i="49"/>
  <c r="H38" i="49"/>
  <c r="G38" i="49" s="1"/>
  <c r="M38" i="49"/>
  <c r="L38" i="49"/>
  <c r="K38" i="49"/>
  <c r="J38" i="49"/>
  <c r="G37" i="49"/>
  <c r="H37" i="49"/>
  <c r="J37" i="49"/>
  <c r="K37" i="49"/>
  <c r="L37" i="49"/>
  <c r="M37" i="49"/>
  <c r="I3" i="48"/>
  <c r="G36" i="49"/>
  <c r="J36" i="49"/>
  <c r="K36" i="49"/>
  <c r="L36" i="49"/>
  <c r="M36" i="49"/>
  <c r="M10" i="49"/>
  <c r="M9" i="49"/>
  <c r="M8" i="49"/>
  <c r="M33" i="49"/>
  <c r="B27" i="75"/>
  <c r="B28" i="75"/>
  <c r="B29" i="75"/>
  <c r="B30" i="75"/>
  <c r="B31" i="75"/>
  <c r="B32" i="75"/>
  <c r="B33" i="75"/>
  <c r="B34" i="75"/>
  <c r="B35" i="75"/>
  <c r="B36" i="75"/>
  <c r="B37" i="75"/>
  <c r="F27" i="75"/>
  <c r="F28" i="75"/>
  <c r="F29" i="75"/>
  <c r="F30" i="75"/>
  <c r="F31" i="75"/>
  <c r="F32" i="75"/>
  <c r="F33" i="75"/>
  <c r="F34" i="75"/>
  <c r="F35" i="75"/>
  <c r="F36" i="75"/>
  <c r="F37" i="75"/>
  <c r="B27" i="51"/>
  <c r="B28" i="51"/>
  <c r="B29" i="51"/>
  <c r="B30" i="51"/>
  <c r="B31" i="51"/>
  <c r="B32" i="51"/>
  <c r="B33" i="51"/>
  <c r="B34" i="51"/>
  <c r="B35" i="51"/>
  <c r="B36" i="51"/>
  <c r="B37" i="51"/>
  <c r="G9" i="49"/>
  <c r="K10" i="49"/>
  <c r="G11" i="49"/>
  <c r="J12" i="49"/>
  <c r="J13" i="49"/>
  <c r="H14" i="49"/>
  <c r="G15" i="49"/>
  <c r="K16" i="49"/>
  <c r="G17" i="49"/>
  <c r="K18" i="49"/>
  <c r="L19" i="49"/>
  <c r="J20" i="49"/>
  <c r="M21" i="49"/>
  <c r="H22" i="49"/>
  <c r="K24" i="49"/>
  <c r="M25" i="49"/>
  <c r="H26" i="49"/>
  <c r="H8" i="49"/>
  <c r="B28" i="49"/>
  <c r="B28" i="78"/>
  <c r="E28" i="78"/>
  <c r="G28" i="78" s="1"/>
  <c r="B28" i="38"/>
  <c r="E28" i="38"/>
  <c r="G28" i="38" s="1"/>
  <c r="B28" i="37"/>
  <c r="E28" i="37"/>
  <c r="G28" i="37" s="1"/>
  <c r="H28" i="11"/>
  <c r="B27" i="49"/>
  <c r="B29" i="49"/>
  <c r="B30" i="49"/>
  <c r="B31" i="49"/>
  <c r="B32" i="49"/>
  <c r="B33" i="49"/>
  <c r="B34" i="49"/>
  <c r="B35" i="49"/>
  <c r="B36" i="49"/>
  <c r="B37" i="49"/>
  <c r="E26" i="78"/>
  <c r="E27" i="78"/>
  <c r="G27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B27" i="78"/>
  <c r="B29" i="78"/>
  <c r="B30" i="78"/>
  <c r="B31" i="78"/>
  <c r="B32" i="78"/>
  <c r="B33" i="78"/>
  <c r="B34" i="78"/>
  <c r="B35" i="78"/>
  <c r="B36" i="78"/>
  <c r="B37" i="78"/>
  <c r="E27" i="38"/>
  <c r="G27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B27" i="38"/>
  <c r="B29" i="38"/>
  <c r="B30" i="38"/>
  <c r="B31" i="38"/>
  <c r="B32" i="38"/>
  <c r="B33" i="38"/>
  <c r="B34" i="38"/>
  <c r="B35" i="38"/>
  <c r="B36" i="38"/>
  <c r="B37" i="38"/>
  <c r="E27" i="37"/>
  <c r="G27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B27" i="37"/>
  <c r="B29" i="37"/>
  <c r="B30" i="37"/>
  <c r="B31" i="37"/>
  <c r="B32" i="37"/>
  <c r="B33" i="37"/>
  <c r="B34" i="37"/>
  <c r="B35" i="37"/>
  <c r="B36" i="37"/>
  <c r="B37" i="37"/>
  <c r="H35" i="11"/>
  <c r="H36" i="11"/>
  <c r="H37" i="11"/>
  <c r="H27" i="11"/>
  <c r="H29" i="11"/>
  <c r="H30" i="11"/>
  <c r="H31" i="11"/>
  <c r="H32" i="11"/>
  <c r="H33" i="11"/>
  <c r="H34" i="11"/>
  <c r="H28" i="49" l="1"/>
  <c r="J28" i="75" s="1"/>
  <c r="L28" i="75" s="1"/>
  <c r="M28" i="49"/>
  <c r="Y28" i="75" s="1"/>
  <c r="AA28" i="75" s="1"/>
  <c r="G28" i="49"/>
  <c r="G28" i="75" s="1"/>
  <c r="I28" i="75" s="1"/>
  <c r="L28" i="49"/>
  <c r="V28" i="75" s="1"/>
  <c r="X28" i="75" s="1"/>
  <c r="K28" i="49"/>
  <c r="S28" i="75" s="1"/>
  <c r="U28" i="75" s="1"/>
  <c r="J28" i="49"/>
  <c r="F35" i="51"/>
  <c r="I35" i="51" s="1"/>
  <c r="H35" i="49"/>
  <c r="J35" i="75" s="1"/>
  <c r="L35" i="75" s="1"/>
  <c r="M35" i="49"/>
  <c r="Y35" i="75" s="1"/>
  <c r="AA35" i="75" s="1"/>
  <c r="G35" i="49"/>
  <c r="G35" i="75" s="1"/>
  <c r="I35" i="75" s="1"/>
  <c r="J35" i="49"/>
  <c r="P35" i="75" s="1"/>
  <c r="R35" i="75" s="1"/>
  <c r="K35" i="49"/>
  <c r="S35" i="75" s="1"/>
  <c r="U35" i="75" s="1"/>
  <c r="L35" i="49"/>
  <c r="V35" i="75" s="1"/>
  <c r="X35" i="75" s="1"/>
  <c r="H27" i="49"/>
  <c r="J27" i="75" s="1"/>
  <c r="L27" i="75" s="1"/>
  <c r="G27" i="49"/>
  <c r="G27" i="75" s="1"/>
  <c r="I27" i="75" s="1"/>
  <c r="M27" i="49"/>
  <c r="Y27" i="75" s="1"/>
  <c r="AA27" i="75" s="1"/>
  <c r="J27" i="49"/>
  <c r="P27" i="75" s="1"/>
  <c r="R27" i="75" s="1"/>
  <c r="L27" i="49"/>
  <c r="V27" i="75" s="1"/>
  <c r="X27" i="75" s="1"/>
  <c r="K27" i="49"/>
  <c r="S27" i="75" s="1"/>
  <c r="U27" i="75" s="1"/>
  <c r="Y33" i="75"/>
  <c r="AA33" i="75" s="1"/>
  <c r="J33" i="49"/>
  <c r="P33" i="75" s="1"/>
  <c r="R33" i="75" s="1"/>
  <c r="H33" i="49"/>
  <c r="J33" i="75" s="1"/>
  <c r="L33" i="75" s="1"/>
  <c r="L33" i="49"/>
  <c r="V33" i="75" s="1"/>
  <c r="X33" i="75" s="1"/>
  <c r="G33" i="49"/>
  <c r="G33" i="75" s="1"/>
  <c r="I33" i="75" s="1"/>
  <c r="K33" i="49"/>
  <c r="S33" i="75" s="1"/>
  <c r="U33" i="75" s="1"/>
  <c r="H32" i="49"/>
  <c r="J32" i="75" s="1"/>
  <c r="L32" i="75" s="1"/>
  <c r="G32" i="49"/>
  <c r="G32" i="75" s="1"/>
  <c r="I32" i="75" s="1"/>
  <c r="M32" i="49"/>
  <c r="Y32" i="75" s="1"/>
  <c r="AA32" i="75" s="1"/>
  <c r="L32" i="49"/>
  <c r="K32" i="49"/>
  <c r="S32" i="75" s="1"/>
  <c r="U32" i="75" s="1"/>
  <c r="J32" i="49"/>
  <c r="P32" i="75" s="1"/>
  <c r="R32" i="75" s="1"/>
  <c r="K31" i="49"/>
  <c r="S31" i="75" s="1"/>
  <c r="U31" i="75" s="1"/>
  <c r="M31" i="49"/>
  <c r="Y31" i="75" s="1"/>
  <c r="AA31" i="75" s="1"/>
  <c r="L31" i="49"/>
  <c r="V31" i="75" s="1"/>
  <c r="X31" i="75" s="1"/>
  <c r="H31" i="49"/>
  <c r="J31" i="75" s="1"/>
  <c r="L31" i="75" s="1"/>
  <c r="J31" i="49"/>
  <c r="P31" i="75" s="1"/>
  <c r="R31" i="75" s="1"/>
  <c r="G31" i="49"/>
  <c r="G31" i="75" s="1"/>
  <c r="I31" i="75" s="1"/>
  <c r="F34" i="51"/>
  <c r="U34" i="51" s="1"/>
  <c r="W34" i="51" s="1"/>
  <c r="H34" i="49"/>
  <c r="J34" i="75" s="1"/>
  <c r="L34" i="75" s="1"/>
  <c r="K34" i="49"/>
  <c r="S34" i="75" s="1"/>
  <c r="U34" i="75" s="1"/>
  <c r="M34" i="49"/>
  <c r="Y34" i="75" s="1"/>
  <c r="AA34" i="75" s="1"/>
  <c r="L34" i="49"/>
  <c r="V34" i="75" s="1"/>
  <c r="X34" i="75" s="1"/>
  <c r="J34" i="49"/>
  <c r="P34" i="75" s="1"/>
  <c r="R34" i="75" s="1"/>
  <c r="G34" i="49"/>
  <c r="G34" i="75" s="1"/>
  <c r="I34" i="75" s="1"/>
  <c r="H30" i="49"/>
  <c r="J30" i="75" s="1"/>
  <c r="L30" i="75" s="1"/>
  <c r="L30" i="49"/>
  <c r="V30" i="75" s="1"/>
  <c r="X30" i="75" s="1"/>
  <c r="M30" i="49"/>
  <c r="Y30" i="75" s="1"/>
  <c r="AA30" i="75" s="1"/>
  <c r="K30" i="49"/>
  <c r="S30" i="75" s="1"/>
  <c r="U30" i="75" s="1"/>
  <c r="J30" i="49"/>
  <c r="P30" i="75" s="1"/>
  <c r="R30" i="75" s="1"/>
  <c r="G30" i="49"/>
  <c r="G30" i="75" s="1"/>
  <c r="I30" i="75" s="1"/>
  <c r="V36" i="75"/>
  <c r="X36" i="75" s="1"/>
  <c r="G36" i="75"/>
  <c r="I36" i="75" s="1"/>
  <c r="H36" i="49"/>
  <c r="J36" i="75" s="1"/>
  <c r="L36" i="75" s="1"/>
  <c r="P36" i="75"/>
  <c r="R36" i="75" s="1"/>
  <c r="Y37" i="75"/>
  <c r="AA37" i="75" s="1"/>
  <c r="P37" i="75"/>
  <c r="R37" i="75" s="1"/>
  <c r="J37" i="75"/>
  <c r="L37" i="75" s="1"/>
  <c r="L29" i="49"/>
  <c r="V29" i="75" s="1"/>
  <c r="X29" i="75" s="1"/>
  <c r="H29" i="49"/>
  <c r="J29" i="75" s="1"/>
  <c r="L29" i="75" s="1"/>
  <c r="K29" i="49"/>
  <c r="S29" i="75" s="1"/>
  <c r="U29" i="75" s="1"/>
  <c r="J29" i="49"/>
  <c r="P29" i="75" s="1"/>
  <c r="R29" i="75" s="1"/>
  <c r="M29" i="49"/>
  <c r="Y29" i="75" s="1"/>
  <c r="AA29" i="75" s="1"/>
  <c r="G29" i="49"/>
  <c r="G29" i="75" s="1"/>
  <c r="I29" i="75" s="1"/>
  <c r="M27" i="75"/>
  <c r="O27" i="75" s="1"/>
  <c r="M33" i="75"/>
  <c r="O33" i="75" s="1"/>
  <c r="M30" i="75"/>
  <c r="O30" i="75" s="1"/>
  <c r="M29" i="75"/>
  <c r="O29" i="75" s="1"/>
  <c r="M28" i="75"/>
  <c r="O28" i="75" s="1"/>
  <c r="M37" i="75"/>
  <c r="O37" i="75" s="1"/>
  <c r="M36" i="75"/>
  <c r="O36" i="75" s="1"/>
  <c r="M35" i="75"/>
  <c r="O35" i="75" s="1"/>
  <c r="M34" i="75"/>
  <c r="O34" i="75" s="1"/>
  <c r="M32" i="75"/>
  <c r="O32" i="75" s="1"/>
  <c r="M31" i="75"/>
  <c r="O31" i="75" s="1"/>
  <c r="J22" i="49"/>
  <c r="M19" i="49"/>
  <c r="H19" i="49"/>
  <c r="F37" i="51"/>
  <c r="U37" i="51" s="1"/>
  <c r="W37" i="51" s="1"/>
  <c r="V37" i="75"/>
  <c r="X37" i="75" s="1"/>
  <c r="M26" i="49"/>
  <c r="H21" i="49"/>
  <c r="G19" i="49"/>
  <c r="J19" i="49"/>
  <c r="K19" i="49"/>
  <c r="L15" i="49"/>
  <c r="J15" i="49"/>
  <c r="G13" i="49"/>
  <c r="J8" i="49"/>
  <c r="G26" i="49"/>
  <c r="L18" i="49"/>
  <c r="F36" i="51"/>
  <c r="H36" i="51" s="1"/>
  <c r="J18" i="49"/>
  <c r="F30" i="51"/>
  <c r="AD30" i="51" s="1"/>
  <c r="AF30" i="51" s="1"/>
  <c r="F29" i="51"/>
  <c r="AA29" i="51" s="1"/>
  <c r="AC29" i="51" s="1"/>
  <c r="J26" i="49"/>
  <c r="K26" i="49"/>
  <c r="S36" i="75"/>
  <c r="U36" i="75" s="1"/>
  <c r="S37" i="75"/>
  <c r="U37" i="75" s="1"/>
  <c r="G37" i="75"/>
  <c r="I37" i="75" s="1"/>
  <c r="Y36" i="75"/>
  <c r="AA36" i="75" s="1"/>
  <c r="U35" i="51"/>
  <c r="W35" i="51" s="1"/>
  <c r="X34" i="51"/>
  <c r="Z34" i="51" s="1"/>
  <c r="F33" i="51"/>
  <c r="F32" i="51"/>
  <c r="V32" i="75"/>
  <c r="X32" i="75" s="1"/>
  <c r="F31" i="51"/>
  <c r="P28" i="75"/>
  <c r="R28" i="75" s="1"/>
  <c r="F28" i="51"/>
  <c r="F27" i="51"/>
  <c r="H25" i="49"/>
  <c r="K20" i="49"/>
  <c r="H20" i="49"/>
  <c r="L20" i="49"/>
  <c r="M20" i="49"/>
  <c r="G18" i="49"/>
  <c r="M17" i="49"/>
  <c r="K15" i="49"/>
  <c r="K13" i="49"/>
  <c r="M13" i="49"/>
  <c r="K12" i="49"/>
  <c r="G12" i="49"/>
  <c r="L12" i="49"/>
  <c r="H12" i="49"/>
  <c r="M12" i="49"/>
  <c r="J11" i="49"/>
  <c r="K11" i="49"/>
  <c r="L11" i="49"/>
  <c r="M11" i="49"/>
  <c r="H11" i="49"/>
  <c r="G10" i="49"/>
  <c r="L10" i="49"/>
  <c r="J10" i="49"/>
  <c r="K8" i="49"/>
  <c r="L8" i="49"/>
  <c r="G8" i="49"/>
  <c r="G14" i="49"/>
  <c r="L13" i="49"/>
  <c r="G21" i="49"/>
  <c r="L24" i="49"/>
  <c r="H13" i="49"/>
  <c r="L16" i="49"/>
  <c r="J21" i="49"/>
  <c r="M22" i="49"/>
  <c r="M14" i="49"/>
  <c r="M16" i="49"/>
  <c r="K21" i="49"/>
  <c r="G22" i="49"/>
  <c r="L14" i="49"/>
  <c r="L21" i="49"/>
  <c r="K22" i="49"/>
  <c r="J14" i="49"/>
  <c r="L9" i="49"/>
  <c r="K9" i="49"/>
  <c r="H16" i="49"/>
  <c r="H24" i="49"/>
  <c r="J9" i="49"/>
  <c r="M15" i="49"/>
  <c r="J17" i="49"/>
  <c r="G20" i="49"/>
  <c r="M24" i="49"/>
  <c r="K17" i="49"/>
  <c r="G16" i="49"/>
  <c r="G24" i="49"/>
  <c r="H10" i="49"/>
  <c r="K14" i="49"/>
  <c r="H15" i="49"/>
  <c r="M18" i="49"/>
  <c r="H18" i="49"/>
  <c r="L22" i="49"/>
  <c r="J25" i="49"/>
  <c r="L26" i="49"/>
  <c r="K25" i="49"/>
  <c r="H9" i="49"/>
  <c r="J16" i="49"/>
  <c r="H17" i="49"/>
  <c r="J24" i="49"/>
  <c r="L25" i="49"/>
  <c r="L17" i="49"/>
  <c r="G25" i="49"/>
  <c r="O35" i="51" l="1"/>
  <c r="Q35" i="51" s="1"/>
  <c r="AD34" i="51"/>
  <c r="AF34" i="51" s="1"/>
  <c r="AA34" i="51"/>
  <c r="AC34" i="51" s="1"/>
  <c r="H34" i="51"/>
  <c r="O34" i="51"/>
  <c r="Q34" i="51" s="1"/>
  <c r="R34" i="51"/>
  <c r="T34" i="51" s="1"/>
  <c r="I34" i="51"/>
  <c r="K34" i="51" s="1"/>
  <c r="I30" i="51"/>
  <c r="L30" i="51" s="1"/>
  <c r="N30" i="51" s="1"/>
  <c r="AD35" i="51"/>
  <c r="AF35" i="51" s="1"/>
  <c r="AA35" i="51"/>
  <c r="AC35" i="51" s="1"/>
  <c r="R35" i="51"/>
  <c r="T35" i="51" s="1"/>
  <c r="X35" i="51"/>
  <c r="Z35" i="51" s="1"/>
  <c r="H35" i="51"/>
  <c r="AD37" i="51"/>
  <c r="AF37" i="51" s="1"/>
  <c r="R37" i="51"/>
  <c r="T37" i="51" s="1"/>
  <c r="O37" i="51"/>
  <c r="Q37" i="51" s="1"/>
  <c r="H37" i="51"/>
  <c r="AA37" i="51"/>
  <c r="AC37" i="51" s="1"/>
  <c r="I37" i="51"/>
  <c r="L37" i="51" s="1"/>
  <c r="N37" i="51" s="1"/>
  <c r="X37" i="51"/>
  <c r="Z37" i="51" s="1"/>
  <c r="H29" i="51"/>
  <c r="O29" i="51"/>
  <c r="Q29" i="51" s="1"/>
  <c r="AA30" i="51"/>
  <c r="AC30" i="51" s="1"/>
  <c r="U30" i="51"/>
  <c r="W30" i="51" s="1"/>
  <c r="R30" i="51"/>
  <c r="T30" i="51" s="1"/>
  <c r="X30" i="51"/>
  <c r="Z30" i="51" s="1"/>
  <c r="O30" i="51"/>
  <c r="Q30" i="51" s="1"/>
  <c r="H30" i="51"/>
  <c r="AD36" i="51"/>
  <c r="AF36" i="51" s="1"/>
  <c r="X36" i="51"/>
  <c r="Z36" i="51" s="1"/>
  <c r="U36" i="51"/>
  <c r="W36" i="51" s="1"/>
  <c r="X29" i="51"/>
  <c r="Z29" i="51" s="1"/>
  <c r="I29" i="51"/>
  <c r="K29" i="51" s="1"/>
  <c r="R29" i="51"/>
  <c r="T29" i="51" s="1"/>
  <c r="AA36" i="51"/>
  <c r="AC36" i="51" s="1"/>
  <c r="R36" i="51"/>
  <c r="T36" i="51" s="1"/>
  <c r="O36" i="51"/>
  <c r="Q36" i="51" s="1"/>
  <c r="I36" i="51"/>
  <c r="K36" i="51" s="1"/>
  <c r="U29" i="51"/>
  <c r="W29" i="51" s="1"/>
  <c r="AD29" i="51"/>
  <c r="AF29" i="51" s="1"/>
  <c r="K35" i="51"/>
  <c r="L35" i="51"/>
  <c r="N35" i="51" s="1"/>
  <c r="U33" i="51"/>
  <c r="W33" i="51" s="1"/>
  <c r="I33" i="51"/>
  <c r="X33" i="51"/>
  <c r="Z33" i="51" s="1"/>
  <c r="AD33" i="51"/>
  <c r="AF33" i="51" s="1"/>
  <c r="R33" i="51"/>
  <c r="T33" i="51" s="1"/>
  <c r="AA33" i="51"/>
  <c r="AC33" i="51" s="1"/>
  <c r="O33" i="51"/>
  <c r="Q33" i="51" s="1"/>
  <c r="H33" i="51"/>
  <c r="AA32" i="51"/>
  <c r="AC32" i="51" s="1"/>
  <c r="U32" i="51"/>
  <c r="W32" i="51" s="1"/>
  <c r="O32" i="51"/>
  <c r="Q32" i="51" s="1"/>
  <c r="I32" i="51"/>
  <c r="H32" i="51"/>
  <c r="AD32" i="51"/>
  <c r="AF32" i="51" s="1"/>
  <c r="X32" i="51"/>
  <c r="Z32" i="51" s="1"/>
  <c r="R32" i="51"/>
  <c r="T32" i="51" s="1"/>
  <c r="U31" i="51"/>
  <c r="W31" i="51" s="1"/>
  <c r="O31" i="51"/>
  <c r="Q31" i="51" s="1"/>
  <c r="I31" i="51"/>
  <c r="X31" i="51"/>
  <c r="Z31" i="51" s="1"/>
  <c r="H31" i="51"/>
  <c r="AA31" i="51"/>
  <c r="AC31" i="51" s="1"/>
  <c r="AD31" i="51"/>
  <c r="AF31" i="51" s="1"/>
  <c r="R31" i="51"/>
  <c r="T31" i="51" s="1"/>
  <c r="AA28" i="51"/>
  <c r="AC28" i="51" s="1"/>
  <c r="U28" i="51"/>
  <c r="W28" i="51" s="1"/>
  <c r="O28" i="51"/>
  <c r="Q28" i="51" s="1"/>
  <c r="I28" i="51"/>
  <c r="AD28" i="51"/>
  <c r="AF28" i="51" s="1"/>
  <c r="X28" i="51"/>
  <c r="Z28" i="51" s="1"/>
  <c r="R28" i="51"/>
  <c r="T28" i="51" s="1"/>
  <c r="H28" i="51"/>
  <c r="U27" i="51"/>
  <c r="W27" i="51" s="1"/>
  <c r="I27" i="51"/>
  <c r="X27" i="51"/>
  <c r="Z27" i="51" s="1"/>
  <c r="R27" i="51"/>
  <c r="T27" i="51" s="1"/>
  <c r="AA27" i="51"/>
  <c r="AC27" i="51" s="1"/>
  <c r="O27" i="51"/>
  <c r="Q27" i="51" s="1"/>
  <c r="AD27" i="51"/>
  <c r="AF27" i="51" s="1"/>
  <c r="H27" i="51"/>
  <c r="I41" i="49"/>
  <c r="F41" i="51" s="1"/>
  <c r="I42" i="49"/>
  <c r="M42" i="75" s="1"/>
  <c r="I43" i="49"/>
  <c r="M43" i="75" s="1"/>
  <c r="I44" i="49"/>
  <c r="M44" i="75" s="1"/>
  <c r="I45" i="49"/>
  <c r="M45" i="75" s="1"/>
  <c r="I46" i="49"/>
  <c r="M46" i="75" s="1"/>
  <c r="I47" i="49"/>
  <c r="F47" i="51" s="1"/>
  <c r="I48" i="49"/>
  <c r="F48" i="51" s="1"/>
  <c r="I49" i="49"/>
  <c r="M49" i="75" s="1"/>
  <c r="I50" i="49"/>
  <c r="F50" i="51" s="1"/>
  <c r="I51" i="49"/>
  <c r="M51" i="75" s="1"/>
  <c r="I52" i="49"/>
  <c r="M52" i="75" s="1"/>
  <c r="I53" i="49"/>
  <c r="M53" i="75" s="1"/>
  <c r="I54" i="49"/>
  <c r="M54" i="75" s="1"/>
  <c r="I55" i="49"/>
  <c r="F55" i="51" s="1"/>
  <c r="I40" i="49"/>
  <c r="F40" i="51" s="1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40" i="75"/>
  <c r="M10" i="75"/>
  <c r="F11" i="51"/>
  <c r="M12" i="75"/>
  <c r="M14" i="75"/>
  <c r="M17" i="75"/>
  <c r="M18" i="75"/>
  <c r="M19" i="75"/>
  <c r="M20" i="75"/>
  <c r="M21" i="75"/>
  <c r="M23" i="75"/>
  <c r="M26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40" i="75"/>
  <c r="J26" i="75"/>
  <c r="M56" i="75"/>
  <c r="M11" i="75"/>
  <c r="M13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40" i="51"/>
  <c r="F12" i="51"/>
  <c r="F13" i="51"/>
  <c r="F20" i="51"/>
  <c r="J21" i="75"/>
  <c r="J20" i="75"/>
  <c r="J19" i="75"/>
  <c r="J13" i="75"/>
  <c r="J11" i="75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40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38" i="78"/>
  <c r="E8" i="7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40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38" i="38"/>
  <c r="E8" i="38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40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38" i="37"/>
  <c r="E8" i="37"/>
  <c r="K30" i="51" l="1"/>
  <c r="L34" i="51"/>
  <c r="N34" i="51" s="1"/>
  <c r="K37" i="51"/>
  <c r="L29" i="51"/>
  <c r="N29" i="51" s="1"/>
  <c r="L36" i="51"/>
  <c r="N36" i="51" s="1"/>
  <c r="M55" i="75"/>
  <c r="F54" i="51"/>
  <c r="M47" i="75"/>
  <c r="F46" i="51"/>
  <c r="M38" i="75"/>
  <c r="J38" i="75"/>
  <c r="L33" i="51"/>
  <c r="N33" i="51" s="1"/>
  <c r="K33" i="51"/>
  <c r="K32" i="51"/>
  <c r="L32" i="51"/>
  <c r="N32" i="51" s="1"/>
  <c r="K31" i="51"/>
  <c r="L31" i="51"/>
  <c r="N31" i="51" s="1"/>
  <c r="K28" i="51"/>
  <c r="L28" i="51"/>
  <c r="N28" i="51" s="1"/>
  <c r="L27" i="51"/>
  <c r="N27" i="51" s="1"/>
  <c r="K27" i="51"/>
  <c r="M40" i="75"/>
  <c r="F21" i="51"/>
  <c r="F45" i="51"/>
  <c r="F14" i="51"/>
  <c r="F53" i="51"/>
  <c r="F38" i="51"/>
  <c r="F19" i="51"/>
  <c r="M25" i="75"/>
  <c r="F51" i="51"/>
  <c r="M15" i="75"/>
  <c r="F42" i="51"/>
  <c r="J14" i="75"/>
  <c r="J17" i="75"/>
  <c r="J22" i="75"/>
  <c r="J25" i="75"/>
  <c r="F22" i="51"/>
  <c r="M22" i="75"/>
  <c r="F25" i="51"/>
  <c r="J9" i="75"/>
  <c r="F9" i="51"/>
  <c r="F43" i="51"/>
  <c r="M9" i="75"/>
  <c r="F17" i="51"/>
  <c r="F18" i="51"/>
  <c r="M50" i="75"/>
  <c r="M16" i="75"/>
  <c r="M24" i="75"/>
  <c r="J18" i="75"/>
  <c r="F26" i="51"/>
  <c r="F44" i="51"/>
  <c r="J10" i="75"/>
  <c r="F52" i="51"/>
  <c r="F10" i="51"/>
  <c r="M48" i="75"/>
  <c r="M41" i="75"/>
  <c r="F49" i="51"/>
  <c r="F24" i="51"/>
  <c r="F16" i="51"/>
  <c r="J16" i="75"/>
  <c r="J24" i="75"/>
  <c r="F23" i="51"/>
  <c r="F15" i="51"/>
  <c r="J15" i="75"/>
  <c r="J23" i="75"/>
  <c r="M8" i="75"/>
  <c r="F8" i="51"/>
  <c r="J12" i="75"/>
  <c r="H18" i="11" l="1"/>
  <c r="H19" i="11"/>
  <c r="H20" i="11"/>
  <c r="H21" i="11"/>
  <c r="H22" i="11"/>
  <c r="H23" i="11"/>
  <c r="H24" i="11"/>
  <c r="H25" i="11"/>
  <c r="H26" i="11"/>
  <c r="H38" i="11"/>
  <c r="H8" i="11"/>
  <c r="AD39" i="51"/>
  <c r="AA39" i="51"/>
  <c r="X39" i="51"/>
  <c r="U39" i="51"/>
  <c r="R39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1" i="75"/>
  <c r="AA42" i="75"/>
  <c r="AA43" i="75"/>
  <c r="AA45" i="75"/>
  <c r="AA46" i="75"/>
  <c r="AA47" i="75"/>
  <c r="AA48" i="75"/>
  <c r="AA49" i="75"/>
  <c r="AA50" i="75"/>
  <c r="AA51" i="75"/>
  <c r="AA53" i="75"/>
  <c r="AA54" i="75"/>
  <c r="AA55" i="75"/>
  <c r="AA56" i="75"/>
  <c r="AA40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40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40" i="75"/>
  <c r="R56" i="75"/>
  <c r="R41" i="75"/>
  <c r="R42" i="75"/>
  <c r="R43" i="75"/>
  <c r="R44" i="75"/>
  <c r="R45" i="75"/>
  <c r="R46" i="75"/>
  <c r="R48" i="75"/>
  <c r="R49" i="75"/>
  <c r="R50" i="75"/>
  <c r="R51" i="75"/>
  <c r="R52" i="75"/>
  <c r="R53" i="75"/>
  <c r="R54" i="75"/>
  <c r="R55" i="75"/>
  <c r="R40" i="75"/>
  <c r="L56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40" i="75"/>
  <c r="U41" i="75"/>
  <c r="X41" i="75"/>
  <c r="AA44" i="75"/>
  <c r="R47" i="75"/>
  <c r="AA52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38" i="75"/>
  <c r="F8" i="75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38" i="49"/>
  <c r="B55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H43" i="11"/>
  <c r="G4" i="51" l="1"/>
  <c r="G5" i="51"/>
  <c r="G3" i="51"/>
  <c r="J3" i="49"/>
  <c r="F4" i="49"/>
  <c r="F5" i="49"/>
  <c r="F3" i="49"/>
  <c r="J3" i="77"/>
  <c r="F4" i="77"/>
  <c r="F5" i="77"/>
  <c r="F3" i="77"/>
  <c r="F4" i="78"/>
  <c r="F5" i="78"/>
  <c r="F3" i="78"/>
  <c r="J3" i="67"/>
  <c r="F4" i="67"/>
  <c r="F5" i="67"/>
  <c r="F3" i="67"/>
  <c r="F4" i="38"/>
  <c r="F5" i="38"/>
  <c r="F3" i="38"/>
  <c r="J3" i="66"/>
  <c r="F4" i="66"/>
  <c r="F5" i="66"/>
  <c r="F3" i="66"/>
  <c r="F4" i="37"/>
  <c r="F5" i="37"/>
  <c r="F3" i="37"/>
  <c r="S4" i="76"/>
  <c r="F4" i="76"/>
  <c r="F5" i="76"/>
  <c r="F3" i="76"/>
  <c r="C4" i="76"/>
  <c r="C5" i="76"/>
  <c r="C3" i="76"/>
  <c r="J3" i="62"/>
  <c r="F4" i="62"/>
  <c r="F5" i="62"/>
  <c r="F3" i="62"/>
  <c r="C4" i="62"/>
  <c r="C5" i="62"/>
  <c r="C3" i="62"/>
  <c r="K3" i="11"/>
  <c r="G4" i="11"/>
  <c r="G5" i="11"/>
  <c r="G3" i="11"/>
  <c r="C4" i="11"/>
  <c r="C5" i="11"/>
  <c r="C3" i="11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3" i="48"/>
  <c r="G27" i="48"/>
  <c r="O40" i="75" l="1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C5" i="49" l="1"/>
  <c r="C4" i="49"/>
  <c r="C3" i="49"/>
  <c r="J8" i="57" l="1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38" i="78"/>
  <c r="G8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B38" i="78"/>
  <c r="A38" i="78"/>
  <c r="B26" i="78"/>
  <c r="A26" i="78"/>
  <c r="B25" i="78"/>
  <c r="A25" i="78"/>
  <c r="B24" i="78"/>
  <c r="A24" i="78"/>
  <c r="B23" i="78"/>
  <c r="A23" i="78"/>
  <c r="B22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3" i="78"/>
  <c r="A13" i="78"/>
  <c r="B12" i="78"/>
  <c r="A12" i="78"/>
  <c r="B11" i="78"/>
  <c r="A11" i="78"/>
  <c r="B10" i="78"/>
  <c r="A10" i="78"/>
  <c r="B9" i="78"/>
  <c r="A9" i="78"/>
  <c r="B8" i="78"/>
  <c r="A8" i="78"/>
  <c r="C5" i="78"/>
  <c r="C4" i="78"/>
  <c r="J3" i="78"/>
  <c r="C3" i="78"/>
  <c r="C5" i="77"/>
  <c r="C4" i="77"/>
  <c r="C3" i="77"/>
  <c r="Y21" i="75" l="1"/>
  <c r="AA21" i="75" s="1"/>
  <c r="O12" i="75"/>
  <c r="Y16" i="75"/>
  <c r="AA16" i="75" s="1"/>
  <c r="P8" i="75"/>
  <c r="R8" i="75" s="1"/>
  <c r="O14" i="75"/>
  <c r="O19" i="75"/>
  <c r="O13" i="75"/>
  <c r="O21" i="75"/>
  <c r="O25" i="75"/>
  <c r="O10" i="75"/>
  <c r="O11" i="75"/>
  <c r="O38" i="75"/>
  <c r="O22" i="75"/>
  <c r="O24" i="75"/>
  <c r="O17" i="75"/>
  <c r="O26" i="75"/>
  <c r="O15" i="75"/>
  <c r="O23" i="75"/>
  <c r="O9" i="75"/>
  <c r="O16" i="75"/>
  <c r="O8" i="75"/>
  <c r="O18" i="75"/>
  <c r="O20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B38" i="75"/>
  <c r="A38" i="75"/>
  <c r="B26" i="75"/>
  <c r="A26" i="75"/>
  <c r="B25" i="75"/>
  <c r="A25" i="75"/>
  <c r="B24" i="75"/>
  <c r="A24" i="75"/>
  <c r="B23" i="75"/>
  <c r="A23" i="75"/>
  <c r="B22" i="75"/>
  <c r="A22" i="75"/>
  <c r="B21" i="75"/>
  <c r="A21" i="75"/>
  <c r="B20" i="75"/>
  <c r="A20" i="75"/>
  <c r="B19" i="75"/>
  <c r="A19" i="75"/>
  <c r="B18" i="75"/>
  <c r="A18" i="75"/>
  <c r="B17" i="75"/>
  <c r="A17" i="75"/>
  <c r="B16" i="75"/>
  <c r="A16" i="75"/>
  <c r="B15" i="75"/>
  <c r="A15" i="75"/>
  <c r="B14" i="75"/>
  <c r="A14" i="75"/>
  <c r="B13" i="75"/>
  <c r="A13" i="75"/>
  <c r="B12" i="75"/>
  <c r="A12" i="75"/>
  <c r="B11" i="75"/>
  <c r="A11" i="75"/>
  <c r="B10" i="75"/>
  <c r="A10" i="75"/>
  <c r="B9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P12" i="75" l="1"/>
  <c r="R12" i="75" s="1"/>
  <c r="G12" i="75"/>
  <c r="I12" i="75" s="1"/>
  <c r="L12" i="75"/>
  <c r="P25" i="75"/>
  <c r="R25" i="75" s="1"/>
  <c r="P21" i="75"/>
  <c r="R21" i="75" s="1"/>
  <c r="P22" i="75"/>
  <c r="R22" i="75" s="1"/>
  <c r="P13" i="75"/>
  <c r="R13" i="75" s="1"/>
  <c r="G14" i="75"/>
  <c r="I14" i="75" s="1"/>
  <c r="L14" i="75"/>
  <c r="P16" i="75"/>
  <c r="R16" i="75" s="1"/>
  <c r="S8" i="75"/>
  <c r="U8" i="75" s="1"/>
  <c r="P17" i="75"/>
  <c r="R17" i="75" s="1"/>
  <c r="P20" i="75"/>
  <c r="R20" i="75" s="1"/>
  <c r="P14" i="75"/>
  <c r="R14" i="75" s="1"/>
  <c r="P38" i="75"/>
  <c r="R38" i="75" s="1"/>
  <c r="P9" i="75"/>
  <c r="R9" i="75" s="1"/>
  <c r="P15" i="75"/>
  <c r="R15" i="75" s="1"/>
  <c r="P23" i="75"/>
  <c r="R23" i="75" s="1"/>
  <c r="P19" i="75"/>
  <c r="R19" i="75" s="1"/>
  <c r="P26" i="75"/>
  <c r="R26" i="75" s="1"/>
  <c r="P10" i="75"/>
  <c r="R10" i="75" s="1"/>
  <c r="P11" i="75"/>
  <c r="R11" i="75" s="1"/>
  <c r="P24" i="75"/>
  <c r="R24" i="75" s="1"/>
  <c r="P18" i="75"/>
  <c r="R18" i="75" s="1"/>
  <c r="G8" i="75"/>
  <c r="I8" i="75" s="1"/>
  <c r="J8" i="75"/>
  <c r="L8" i="75" s="1"/>
  <c r="G26" i="75"/>
  <c r="I26" i="75" s="1"/>
  <c r="L26" i="75"/>
  <c r="G10" i="75"/>
  <c r="I10" i="75" s="1"/>
  <c r="L10" i="75"/>
  <c r="G16" i="75"/>
  <c r="I16" i="75" s="1"/>
  <c r="L16" i="75"/>
  <c r="G23" i="75"/>
  <c r="I23" i="75" s="1"/>
  <c r="L23" i="75"/>
  <c r="G17" i="75"/>
  <c r="I17" i="75" s="1"/>
  <c r="L17" i="75"/>
  <c r="G38" i="75"/>
  <c r="I38" i="75" s="1"/>
  <c r="L38" i="75"/>
  <c r="G25" i="75"/>
  <c r="I25" i="75" s="1"/>
  <c r="L25" i="75"/>
  <c r="G13" i="75"/>
  <c r="I13" i="75" s="1"/>
  <c r="L13" i="75"/>
  <c r="G22" i="75"/>
  <c r="I22" i="75" s="1"/>
  <c r="L22" i="75"/>
  <c r="G21" i="75"/>
  <c r="I21" i="75" s="1"/>
  <c r="L21" i="75"/>
  <c r="G20" i="75"/>
  <c r="I20" i="75" s="1"/>
  <c r="L20" i="75"/>
  <c r="G9" i="75"/>
  <c r="I9" i="75" s="1"/>
  <c r="L9" i="75"/>
  <c r="G15" i="75"/>
  <c r="I15" i="75" s="1"/>
  <c r="L15" i="75"/>
  <c r="G24" i="75"/>
  <c r="I24" i="75" s="1"/>
  <c r="L24" i="75"/>
  <c r="G11" i="75"/>
  <c r="I11" i="75" s="1"/>
  <c r="L11" i="75"/>
  <c r="G19" i="75"/>
  <c r="I19" i="75" s="1"/>
  <c r="L19" i="75"/>
  <c r="G18" i="75"/>
  <c r="I18" i="75" s="1"/>
  <c r="L18" i="75"/>
  <c r="S12" i="75" l="1"/>
  <c r="U12" i="75" s="1"/>
  <c r="V16" i="75"/>
  <c r="X16" i="75" s="1"/>
  <c r="S16" i="75"/>
  <c r="U16" i="75" s="1"/>
  <c r="S18" i="75"/>
  <c r="U18" i="75" s="1"/>
  <c r="S26" i="75"/>
  <c r="U26" i="75" s="1"/>
  <c r="S15" i="75"/>
  <c r="U15" i="75" s="1"/>
  <c r="S14" i="75"/>
  <c r="U14" i="75" s="1"/>
  <c r="S17" i="75"/>
  <c r="U17" i="75" s="1"/>
  <c r="S38" i="75"/>
  <c r="U38" i="75" s="1"/>
  <c r="S10" i="75"/>
  <c r="U10" i="75" s="1"/>
  <c r="S20" i="75"/>
  <c r="U20" i="75" s="1"/>
  <c r="V21" i="75"/>
  <c r="X21" i="75" s="1"/>
  <c r="S21" i="75"/>
  <c r="U21" i="75" s="1"/>
  <c r="S24" i="75"/>
  <c r="U24" i="75" s="1"/>
  <c r="S19" i="75"/>
  <c r="U19" i="75" s="1"/>
  <c r="S9" i="75"/>
  <c r="U9" i="75" s="1"/>
  <c r="S23" i="75"/>
  <c r="U23" i="75" s="1"/>
  <c r="S22" i="75"/>
  <c r="U22" i="75" s="1"/>
  <c r="S11" i="75"/>
  <c r="U11" i="75" s="1"/>
  <c r="Y8" i="75"/>
  <c r="AA8" i="75" s="1"/>
  <c r="V8" i="75"/>
  <c r="X8" i="75" s="1"/>
  <c r="S13" i="75"/>
  <c r="U13" i="75" s="1"/>
  <c r="S25" i="75"/>
  <c r="U25" i="75" s="1"/>
  <c r="V25" i="75" l="1"/>
  <c r="X25" i="75" s="1"/>
  <c r="Y25" i="75"/>
  <c r="AA25" i="75" s="1"/>
  <c r="Y12" i="75"/>
  <c r="AA12" i="75" s="1"/>
  <c r="V12" i="75"/>
  <c r="X12" i="75" s="1"/>
  <c r="Y15" i="75"/>
  <c r="AA15" i="75" s="1"/>
  <c r="V15" i="75"/>
  <c r="X15" i="75" s="1"/>
  <c r="Y9" i="75"/>
  <c r="AA9" i="75" s="1"/>
  <c r="V9" i="75"/>
  <c r="X9" i="75" s="1"/>
  <c r="Y20" i="75"/>
  <c r="AA20" i="75" s="1"/>
  <c r="V20" i="75"/>
  <c r="X20" i="75" s="1"/>
  <c r="Y26" i="75"/>
  <c r="AA26" i="75" s="1"/>
  <c r="V26" i="75"/>
  <c r="X26" i="75" s="1"/>
  <c r="Y22" i="75"/>
  <c r="AA22" i="75" s="1"/>
  <c r="V22" i="75"/>
  <c r="X22" i="75" s="1"/>
  <c r="Y19" i="75"/>
  <c r="AA19" i="75" s="1"/>
  <c r="V19" i="75"/>
  <c r="X19" i="75" s="1"/>
  <c r="Y10" i="75"/>
  <c r="AA10" i="75" s="1"/>
  <c r="V10" i="75"/>
  <c r="X10" i="75" s="1"/>
  <c r="Y17" i="75"/>
  <c r="AA17" i="75" s="1"/>
  <c r="V17" i="75"/>
  <c r="X17" i="75" s="1"/>
  <c r="Y18" i="75"/>
  <c r="AA18" i="75" s="1"/>
  <c r="V18" i="75"/>
  <c r="X18" i="75" s="1"/>
  <c r="Y11" i="75"/>
  <c r="AA11" i="75" s="1"/>
  <c r="V11" i="75"/>
  <c r="X11" i="75" s="1"/>
  <c r="Y13" i="75"/>
  <c r="AA13" i="75" s="1"/>
  <c r="V13" i="75"/>
  <c r="X13" i="75" s="1"/>
  <c r="Y23" i="75"/>
  <c r="AA23" i="75" s="1"/>
  <c r="V23" i="75"/>
  <c r="X23" i="75" s="1"/>
  <c r="Y24" i="75"/>
  <c r="AA24" i="75" s="1"/>
  <c r="V24" i="75"/>
  <c r="X24" i="75" s="1"/>
  <c r="Y38" i="75"/>
  <c r="AA38" i="75" s="1"/>
  <c r="V38" i="75"/>
  <c r="X38" i="75" s="1"/>
  <c r="Y14" i="75"/>
  <c r="AA14" i="75" s="1"/>
  <c r="V14" i="75"/>
  <c r="X14" i="75" s="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38" i="51"/>
  <c r="A8" i="51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38" i="49"/>
  <c r="A8" i="49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38" i="38"/>
  <c r="A8" i="38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38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40" i="11" l="1"/>
  <c r="H41" i="11"/>
  <c r="H42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38" i="51"/>
  <c r="B8" i="51"/>
  <c r="O49" i="51" l="1"/>
  <c r="Q49" i="51" s="1"/>
  <c r="R49" i="51"/>
  <c r="T49" i="51" s="1"/>
  <c r="AD49" i="51"/>
  <c r="AA49" i="51"/>
  <c r="X49" i="51"/>
  <c r="Z49" i="51" s="1"/>
  <c r="U49" i="51"/>
  <c r="W49" i="51" s="1"/>
  <c r="O41" i="51"/>
  <c r="Q41" i="51" s="1"/>
  <c r="AD41" i="51"/>
  <c r="AA41" i="51"/>
  <c r="R41" i="51"/>
  <c r="T41" i="51" s="1"/>
  <c r="X41" i="51"/>
  <c r="Z41" i="51" s="1"/>
  <c r="U41" i="51"/>
  <c r="W41" i="51" s="1"/>
  <c r="O50" i="51"/>
  <c r="Q50" i="51" s="1"/>
  <c r="U50" i="51"/>
  <c r="W50" i="51" s="1"/>
  <c r="AD50" i="51"/>
  <c r="AA50" i="51"/>
  <c r="X50" i="51"/>
  <c r="Z50" i="51" s="1"/>
  <c r="R50" i="51"/>
  <c r="T50" i="51" s="1"/>
  <c r="AD42" i="51"/>
  <c r="U42" i="51"/>
  <c r="W42" i="51" s="1"/>
  <c r="AA42" i="51"/>
  <c r="X42" i="51"/>
  <c r="Z42" i="51" s="1"/>
  <c r="R42" i="51"/>
  <c r="T42" i="51" s="1"/>
  <c r="O48" i="51"/>
  <c r="Q48" i="51" s="1"/>
  <c r="AD48" i="51"/>
  <c r="AA48" i="51"/>
  <c r="X48" i="51"/>
  <c r="Z48" i="51" s="1"/>
  <c r="U48" i="51"/>
  <c r="W48" i="51" s="1"/>
  <c r="R48" i="51"/>
  <c r="T48" i="51" s="1"/>
  <c r="O47" i="51"/>
  <c r="Q47" i="51" s="1"/>
  <c r="AA47" i="51"/>
  <c r="X47" i="51"/>
  <c r="Z47" i="51" s="1"/>
  <c r="U47" i="51"/>
  <c r="W47" i="51" s="1"/>
  <c r="R47" i="51"/>
  <c r="T47" i="51" s="1"/>
  <c r="AD47" i="51"/>
  <c r="O54" i="51"/>
  <c r="Q54" i="51" s="1"/>
  <c r="X54" i="51"/>
  <c r="Z54" i="51" s="1"/>
  <c r="U54" i="51"/>
  <c r="W54" i="51" s="1"/>
  <c r="R54" i="51"/>
  <c r="T54" i="51" s="1"/>
  <c r="AA54" i="51"/>
  <c r="AD54" i="51"/>
  <c r="O46" i="51"/>
  <c r="Q46" i="51" s="1"/>
  <c r="X46" i="51"/>
  <c r="Z46" i="51" s="1"/>
  <c r="U46" i="51"/>
  <c r="W46" i="51" s="1"/>
  <c r="R46" i="51"/>
  <c r="T46" i="51" s="1"/>
  <c r="AA46" i="51"/>
  <c r="AD46" i="51"/>
  <c r="O53" i="51"/>
  <c r="Q53" i="51" s="1"/>
  <c r="U53" i="51"/>
  <c r="W53" i="51" s="1"/>
  <c r="X53" i="51"/>
  <c r="Z53" i="51" s="1"/>
  <c r="R53" i="51"/>
  <c r="T53" i="51" s="1"/>
  <c r="AD53" i="51"/>
  <c r="AA53" i="51"/>
  <c r="O45" i="51"/>
  <c r="Q45" i="51" s="1"/>
  <c r="U45" i="51"/>
  <c r="W45" i="51" s="1"/>
  <c r="X45" i="51"/>
  <c r="Z45" i="51" s="1"/>
  <c r="R45" i="51"/>
  <c r="T45" i="51" s="1"/>
  <c r="AD45" i="51"/>
  <c r="AA45" i="51"/>
  <c r="O55" i="51"/>
  <c r="Q55" i="51" s="1"/>
  <c r="AA55" i="51"/>
  <c r="AD55" i="51"/>
  <c r="X55" i="51"/>
  <c r="Z55" i="51" s="1"/>
  <c r="U55" i="51"/>
  <c r="W55" i="51" s="1"/>
  <c r="R55" i="51"/>
  <c r="T55" i="51" s="1"/>
  <c r="O52" i="51"/>
  <c r="Q52" i="51" s="1"/>
  <c r="R52" i="51"/>
  <c r="T52" i="51" s="1"/>
  <c r="AA52" i="51"/>
  <c r="U52" i="51"/>
  <c r="W52" i="51" s="1"/>
  <c r="AD52" i="51"/>
  <c r="X52" i="51"/>
  <c r="Z52" i="51" s="1"/>
  <c r="O44" i="51"/>
  <c r="Q44" i="51" s="1"/>
  <c r="R44" i="51"/>
  <c r="T44" i="51" s="1"/>
  <c r="AA44" i="51"/>
  <c r="AD44" i="51"/>
  <c r="U44" i="51"/>
  <c r="W44" i="51" s="1"/>
  <c r="X44" i="51"/>
  <c r="Z44" i="51" s="1"/>
  <c r="O51" i="51"/>
  <c r="Q51" i="51" s="1"/>
  <c r="X51" i="51"/>
  <c r="Z51" i="51" s="1"/>
  <c r="R51" i="51"/>
  <c r="T51" i="51" s="1"/>
  <c r="AD51" i="51"/>
  <c r="AA51" i="51"/>
  <c r="U51" i="51"/>
  <c r="W51" i="51" s="1"/>
  <c r="O43" i="51"/>
  <c r="Q43" i="51" s="1"/>
  <c r="X43" i="51"/>
  <c r="Z43" i="51" s="1"/>
  <c r="AD43" i="51"/>
  <c r="AA43" i="51"/>
  <c r="R43" i="51"/>
  <c r="T43" i="51" s="1"/>
  <c r="U43" i="51"/>
  <c r="W43" i="51" s="1"/>
  <c r="O40" i="51"/>
  <c r="Q40" i="51" s="1"/>
  <c r="R40" i="51"/>
  <c r="T40" i="51" s="1"/>
  <c r="AD40" i="51"/>
  <c r="U40" i="51"/>
  <c r="W40" i="51" s="1"/>
  <c r="AA40" i="51"/>
  <c r="X40" i="51"/>
  <c r="Z40" i="51" s="1"/>
  <c r="X23" i="51"/>
  <c r="Z23" i="51" s="1"/>
  <c r="U23" i="51"/>
  <c r="W23" i="51" s="1"/>
  <c r="AA23" i="51"/>
  <c r="R23" i="51"/>
  <c r="T23" i="51" s="1"/>
  <c r="AD23" i="51"/>
  <c r="U26" i="51"/>
  <c r="W26" i="51" s="1"/>
  <c r="AD26" i="51"/>
  <c r="X26" i="51"/>
  <c r="Z26" i="51" s="1"/>
  <c r="AA26" i="51"/>
  <c r="R26" i="51"/>
  <c r="T26" i="51" s="1"/>
  <c r="U10" i="51"/>
  <c r="W10" i="51" s="1"/>
  <c r="AD10" i="51"/>
  <c r="X10" i="51"/>
  <c r="Z10" i="51" s="1"/>
  <c r="AA10" i="51"/>
  <c r="R10" i="51"/>
  <c r="T10" i="51" s="1"/>
  <c r="AD25" i="51"/>
  <c r="X25" i="51"/>
  <c r="Z25" i="51" s="1"/>
  <c r="AA25" i="51"/>
  <c r="R25" i="51"/>
  <c r="T25" i="51" s="1"/>
  <c r="U25" i="51"/>
  <c r="W25" i="51" s="1"/>
  <c r="AD9" i="51"/>
  <c r="X9" i="51"/>
  <c r="Z9" i="51" s="1"/>
  <c r="AA9" i="51"/>
  <c r="R9" i="51"/>
  <c r="T9" i="51" s="1"/>
  <c r="U9" i="51"/>
  <c r="W9" i="51" s="1"/>
  <c r="AA14" i="51"/>
  <c r="R14" i="51"/>
  <c r="T14" i="51" s="1"/>
  <c r="AD14" i="51"/>
  <c r="U14" i="51"/>
  <c r="W14" i="51" s="1"/>
  <c r="X14" i="51"/>
  <c r="Z14" i="51" s="1"/>
  <c r="X15" i="51"/>
  <c r="Z15" i="51" s="1"/>
  <c r="AA15" i="51"/>
  <c r="U15" i="51"/>
  <c r="W15" i="51" s="1"/>
  <c r="R15" i="51"/>
  <c r="T15" i="51" s="1"/>
  <c r="AD15" i="51"/>
  <c r="AA13" i="51"/>
  <c r="R13" i="51"/>
  <c r="T13" i="51" s="1"/>
  <c r="U13" i="51"/>
  <c r="W13" i="51" s="1"/>
  <c r="AD13" i="51"/>
  <c r="X13" i="51"/>
  <c r="Z13" i="51" s="1"/>
  <c r="AA12" i="51"/>
  <c r="R12" i="51"/>
  <c r="T12" i="51" s="1"/>
  <c r="U12" i="51"/>
  <c r="W12" i="51" s="1"/>
  <c r="AD12" i="51"/>
  <c r="X12" i="51"/>
  <c r="Z12" i="51" s="1"/>
  <c r="R38" i="51"/>
  <c r="T38" i="51" s="1"/>
  <c r="U38" i="51"/>
  <c r="W38" i="51" s="1"/>
  <c r="AD38" i="51"/>
  <c r="X38" i="51"/>
  <c r="Z38" i="51" s="1"/>
  <c r="AA38" i="51"/>
  <c r="R11" i="51"/>
  <c r="T11" i="51" s="1"/>
  <c r="U11" i="51"/>
  <c r="W11" i="51" s="1"/>
  <c r="AD11" i="51"/>
  <c r="X11" i="51"/>
  <c r="Z11" i="51" s="1"/>
  <c r="AA11" i="51"/>
  <c r="X8" i="51"/>
  <c r="Z8" i="51" s="1"/>
  <c r="U8" i="51"/>
  <c r="W8" i="51" s="1"/>
  <c r="AA8" i="51"/>
  <c r="AD8" i="51"/>
  <c r="R8" i="51"/>
  <c r="T8" i="51" s="1"/>
  <c r="I9" i="51"/>
  <c r="K9" i="51" s="1"/>
  <c r="O9" i="51"/>
  <c r="Q9" i="51" s="1"/>
  <c r="I23" i="51"/>
  <c r="O23" i="51"/>
  <c r="Q23" i="51" s="1"/>
  <c r="I15" i="51"/>
  <c r="O15" i="51"/>
  <c r="Q15" i="51" s="1"/>
  <c r="I42" i="51"/>
  <c r="O42" i="51"/>
  <c r="Q42" i="51" s="1"/>
  <c r="O8" i="51"/>
  <c r="Q8" i="51" s="1"/>
  <c r="L8" i="51"/>
  <c r="I25" i="51"/>
  <c r="O25" i="51"/>
  <c r="Q25" i="51" s="1"/>
  <c r="I13" i="51"/>
  <c r="O13" i="51"/>
  <c r="Q13" i="51" s="1"/>
  <c r="I26" i="51"/>
  <c r="O26" i="51"/>
  <c r="Q26" i="51" s="1"/>
  <c r="I14" i="51"/>
  <c r="O14" i="51"/>
  <c r="Q14" i="51" s="1"/>
  <c r="I12" i="51"/>
  <c r="O12" i="51"/>
  <c r="Q12" i="51" s="1"/>
  <c r="I10" i="51"/>
  <c r="K10" i="51" s="1"/>
  <c r="O10" i="51"/>
  <c r="Q10" i="51" s="1"/>
  <c r="I38" i="51"/>
  <c r="O38" i="51"/>
  <c r="Q38" i="51" s="1"/>
  <c r="I11" i="51"/>
  <c r="O11" i="51"/>
  <c r="Q11" i="51" s="1"/>
  <c r="I49" i="51"/>
  <c r="I41" i="51"/>
  <c r="I48" i="51"/>
  <c r="I40" i="51"/>
  <c r="I50" i="51"/>
  <c r="I55" i="51"/>
  <c r="I47" i="51"/>
  <c r="I54" i="51"/>
  <c r="I46" i="51"/>
  <c r="I53" i="51"/>
  <c r="I45" i="51"/>
  <c r="I52" i="51"/>
  <c r="I44" i="51"/>
  <c r="I51" i="51"/>
  <c r="I43" i="51"/>
  <c r="H42" i="51"/>
  <c r="H41" i="51"/>
  <c r="H48" i="51"/>
  <c r="H45" i="51"/>
  <c r="H52" i="51"/>
  <c r="H44" i="51"/>
  <c r="H53" i="51"/>
  <c r="H51" i="51"/>
  <c r="H43" i="51"/>
  <c r="H40" i="51"/>
  <c r="H8" i="51"/>
  <c r="I8" i="51"/>
  <c r="H50" i="51"/>
  <c r="H49" i="51"/>
  <c r="H55" i="51"/>
  <c r="H47" i="51"/>
  <c r="H54" i="51"/>
  <c r="H46" i="51"/>
  <c r="A39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38" i="38"/>
  <c r="B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38" i="37"/>
  <c r="B8" i="37"/>
  <c r="T37" i="50"/>
  <c r="T25" i="50"/>
  <c r="AC52" i="51" l="1"/>
  <c r="AC53" i="51"/>
  <c r="AC15" i="51"/>
  <c r="AC55" i="51"/>
  <c r="AC13" i="51"/>
  <c r="AC25" i="51"/>
  <c r="AC47" i="51"/>
  <c r="AC42" i="51"/>
  <c r="AC40" i="51"/>
  <c r="AC46" i="51"/>
  <c r="AC45" i="51"/>
  <c r="AC41" i="51"/>
  <c r="AC43" i="51"/>
  <c r="AC11" i="51"/>
  <c r="AC14" i="51"/>
  <c r="AC50" i="51"/>
  <c r="AC54" i="51"/>
  <c r="K14" i="51"/>
  <c r="AC9" i="51"/>
  <c r="AC23" i="51"/>
  <c r="AC38" i="51"/>
  <c r="AC10" i="51"/>
  <c r="AC49" i="51"/>
  <c r="AC51" i="51"/>
  <c r="AC44" i="51"/>
  <c r="AC48" i="51"/>
  <c r="AC26" i="51"/>
  <c r="AC12" i="51"/>
  <c r="K11" i="51"/>
  <c r="K13" i="51"/>
  <c r="K23" i="51"/>
  <c r="K26" i="51"/>
  <c r="K15" i="51"/>
  <c r="K38" i="51"/>
  <c r="K42" i="51"/>
  <c r="AF8" i="51"/>
  <c r="AC8" i="51"/>
  <c r="L52" i="51"/>
  <c r="N52" i="51" s="1"/>
  <c r="AF52" i="51"/>
  <c r="L12" i="51"/>
  <c r="N12" i="51" s="1"/>
  <c r="AF12" i="51"/>
  <c r="L23" i="51"/>
  <c r="N23" i="51" s="1"/>
  <c r="AF23" i="51"/>
  <c r="L45" i="51"/>
  <c r="N45" i="51" s="1"/>
  <c r="AF45" i="51"/>
  <c r="L53" i="51"/>
  <c r="N53" i="51" s="1"/>
  <c r="AF53" i="51"/>
  <c r="L55" i="51"/>
  <c r="N55" i="51" s="1"/>
  <c r="AF55" i="51"/>
  <c r="L49" i="51"/>
  <c r="N49" i="51" s="1"/>
  <c r="AF49" i="51"/>
  <c r="L26" i="51"/>
  <c r="N26" i="51" s="1"/>
  <c r="AF26" i="51"/>
  <c r="L25" i="51"/>
  <c r="N25" i="51" s="1"/>
  <c r="AF25" i="51"/>
  <c r="L15" i="51"/>
  <c r="N15" i="51" s="1"/>
  <c r="AF15" i="51"/>
  <c r="L41" i="51"/>
  <c r="N41" i="51" s="1"/>
  <c r="AF41" i="51"/>
  <c r="L43" i="51"/>
  <c r="N43" i="51" s="1"/>
  <c r="AF43" i="51"/>
  <c r="L50" i="51"/>
  <c r="N50" i="51" s="1"/>
  <c r="AF50" i="51"/>
  <c r="L51" i="51"/>
  <c r="N51" i="51" s="1"/>
  <c r="AF51" i="51"/>
  <c r="L11" i="51"/>
  <c r="N11" i="51" s="1"/>
  <c r="AF11" i="51"/>
  <c r="L13" i="51"/>
  <c r="N13" i="51" s="1"/>
  <c r="AF13" i="51"/>
  <c r="L47" i="51"/>
  <c r="N47" i="51" s="1"/>
  <c r="AF47" i="51"/>
  <c r="L46" i="51"/>
  <c r="N46" i="51" s="1"/>
  <c r="AF46" i="51"/>
  <c r="L40" i="51"/>
  <c r="N40" i="51" s="1"/>
  <c r="AF40" i="51"/>
  <c r="L44" i="51"/>
  <c r="N44" i="51" s="1"/>
  <c r="AF44" i="51"/>
  <c r="L54" i="51"/>
  <c r="N54" i="51" s="1"/>
  <c r="AF54" i="51"/>
  <c r="L48" i="51"/>
  <c r="N48" i="51" s="1"/>
  <c r="AF48" i="51"/>
  <c r="L38" i="51"/>
  <c r="N38" i="51" s="1"/>
  <c r="AF38" i="51"/>
  <c r="L10" i="51"/>
  <c r="N10" i="51" s="1"/>
  <c r="AF10" i="51"/>
  <c r="L14" i="51"/>
  <c r="N14" i="51" s="1"/>
  <c r="AF14" i="51"/>
  <c r="L42" i="51"/>
  <c r="N42" i="51" s="1"/>
  <c r="AF42" i="51"/>
  <c r="L9" i="51"/>
  <c r="N9" i="51" s="1"/>
  <c r="AF9" i="51"/>
  <c r="K25" i="51"/>
  <c r="K12" i="51"/>
  <c r="K47" i="51"/>
  <c r="K49" i="51"/>
  <c r="K55" i="51"/>
  <c r="K41" i="51"/>
  <c r="K54" i="51"/>
  <c r="K52" i="51"/>
  <c r="K45" i="51"/>
  <c r="K43" i="51"/>
  <c r="K46" i="51"/>
  <c r="K50" i="51"/>
  <c r="K40" i="51"/>
  <c r="K51" i="51"/>
  <c r="K53" i="51"/>
  <c r="K44" i="51"/>
  <c r="K48" i="51"/>
  <c r="K8" i="51"/>
  <c r="N8" i="51"/>
  <c r="G51" i="37"/>
  <c r="G42" i="37"/>
  <c r="G41" i="37"/>
  <c r="G43" i="37"/>
  <c r="G43" i="38"/>
  <c r="G49" i="37"/>
  <c r="G50" i="37"/>
  <c r="G50" i="38"/>
  <c r="G55" i="37"/>
  <c r="G47" i="37"/>
  <c r="G54" i="37"/>
  <c r="G48" i="37"/>
  <c r="G46" i="37"/>
  <c r="G40" i="37"/>
  <c r="G54" i="38"/>
  <c r="G48" i="38"/>
  <c r="G40" i="38"/>
  <c r="G55" i="38"/>
  <c r="G47" i="38"/>
  <c r="G45" i="38"/>
  <c r="G44" i="38"/>
  <c r="G46" i="38"/>
  <c r="G52" i="38"/>
  <c r="G53" i="38"/>
  <c r="G45" i="37"/>
  <c r="G53" i="37"/>
  <c r="G44" i="37"/>
  <c r="G52" i="37"/>
  <c r="T34" i="50"/>
  <c r="T30" i="50"/>
  <c r="G51" i="38" l="1"/>
  <c r="G42" i="38"/>
  <c r="G41" i="38"/>
  <c r="G49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H38" i="51"/>
  <c r="H26" i="51"/>
  <c r="H25" i="51"/>
  <c r="H23" i="51"/>
  <c r="H15" i="51"/>
  <c r="H14" i="51"/>
  <c r="H13" i="51"/>
  <c r="H12" i="51"/>
  <c r="H11" i="51"/>
  <c r="H10" i="51"/>
  <c r="H9" i="51"/>
  <c r="G38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38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H17" i="11"/>
  <c r="H16" i="11"/>
  <c r="H15" i="11"/>
  <c r="H14" i="11"/>
  <c r="H13" i="11"/>
  <c r="H12" i="11"/>
  <c r="H11" i="11"/>
  <c r="H10" i="11"/>
  <c r="H9" i="11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O20" i="51" l="1"/>
  <c r="Q20" i="51" s="1"/>
  <c r="AA20" i="51"/>
  <c r="X20" i="51"/>
  <c r="Z20" i="51" s="1"/>
  <c r="R20" i="51"/>
  <c r="T20" i="51" s="1"/>
  <c r="U20" i="51"/>
  <c r="W20" i="51" s="1"/>
  <c r="AD20" i="51"/>
  <c r="O22" i="51"/>
  <c r="Q22" i="51" s="1"/>
  <c r="AA22" i="51"/>
  <c r="AD22" i="51"/>
  <c r="R22" i="51"/>
  <c r="T22" i="51" s="1"/>
  <c r="U22" i="51"/>
  <c r="W22" i="51" s="1"/>
  <c r="X22" i="51"/>
  <c r="Z22" i="51" s="1"/>
  <c r="I20" i="51"/>
  <c r="I22" i="51"/>
  <c r="H20" i="51"/>
  <c r="H22" i="51"/>
  <c r="H8" i="50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AC20" i="51" l="1"/>
  <c r="AC22" i="51"/>
  <c r="O24" i="51"/>
  <c r="Q24" i="51" s="1"/>
  <c r="R24" i="51"/>
  <c r="T24" i="51" s="1"/>
  <c r="X24" i="51"/>
  <c r="Z24" i="51" s="1"/>
  <c r="AA24" i="51"/>
  <c r="U24" i="51"/>
  <c r="W24" i="51" s="1"/>
  <c r="AD24" i="51"/>
  <c r="O17" i="51"/>
  <c r="Q17" i="51" s="1"/>
  <c r="AD17" i="51"/>
  <c r="X17" i="51"/>
  <c r="Z17" i="51" s="1"/>
  <c r="AA17" i="51"/>
  <c r="R17" i="51"/>
  <c r="T17" i="51" s="1"/>
  <c r="U17" i="51"/>
  <c r="W17" i="51" s="1"/>
  <c r="O19" i="51"/>
  <c r="Q19" i="51" s="1"/>
  <c r="R19" i="51"/>
  <c r="T19" i="51" s="1"/>
  <c r="U19" i="51"/>
  <c r="W19" i="51" s="1"/>
  <c r="AD19" i="51"/>
  <c r="X19" i="51"/>
  <c r="Z19" i="51" s="1"/>
  <c r="AA19" i="51"/>
  <c r="O18" i="51"/>
  <c r="Q18" i="51" s="1"/>
  <c r="U18" i="51"/>
  <c r="W18" i="51" s="1"/>
  <c r="AD18" i="51"/>
  <c r="X18" i="51"/>
  <c r="Z18" i="51" s="1"/>
  <c r="AA18" i="51"/>
  <c r="R18" i="51"/>
  <c r="T18" i="51" s="1"/>
  <c r="O21" i="51"/>
  <c r="Q21" i="51" s="1"/>
  <c r="AA21" i="51"/>
  <c r="R21" i="51"/>
  <c r="T21" i="51" s="1"/>
  <c r="U21" i="51"/>
  <c r="W21" i="51" s="1"/>
  <c r="AD21" i="51"/>
  <c r="X21" i="51"/>
  <c r="Z21" i="51" s="1"/>
  <c r="O16" i="51"/>
  <c r="Q16" i="51" s="1"/>
  <c r="X16" i="51"/>
  <c r="Z16" i="51" s="1"/>
  <c r="R16" i="51"/>
  <c r="T16" i="51" s="1"/>
  <c r="AA16" i="51"/>
  <c r="U16" i="51"/>
  <c r="W16" i="51" s="1"/>
  <c r="AD16" i="51"/>
  <c r="L22" i="51"/>
  <c r="N22" i="51" s="1"/>
  <c r="AF22" i="51"/>
  <c r="L20" i="51"/>
  <c r="N20" i="51" s="1"/>
  <c r="AF20" i="51"/>
  <c r="K20" i="51"/>
  <c r="K22" i="51"/>
  <c r="I19" i="51"/>
  <c r="I18" i="51"/>
  <c r="I21" i="51"/>
  <c r="I16" i="51"/>
  <c r="I24" i="51"/>
  <c r="I17" i="51"/>
  <c r="H17" i="51"/>
  <c r="H21" i="51"/>
  <c r="H16" i="51"/>
  <c r="H24" i="51"/>
  <c r="H19" i="51"/>
  <c r="H18" i="51"/>
  <c r="H16" i="50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  <c r="AC24" i="51" l="1"/>
  <c r="AC17" i="51"/>
  <c r="AC18" i="51"/>
  <c r="AC16" i="51"/>
  <c r="AC21" i="51"/>
  <c r="AC19" i="51"/>
  <c r="L21" i="51"/>
  <c r="N21" i="51" s="1"/>
  <c r="AF21" i="51"/>
  <c r="L16" i="51"/>
  <c r="N16" i="51" s="1"/>
  <c r="AF16" i="51"/>
  <c r="L17" i="51"/>
  <c r="N17" i="51" s="1"/>
  <c r="AF17" i="51"/>
  <c r="L18" i="51"/>
  <c r="N18" i="51" s="1"/>
  <c r="AF18" i="51"/>
  <c r="L24" i="51"/>
  <c r="N24" i="51" s="1"/>
  <c r="AF24" i="51"/>
  <c r="L19" i="51"/>
  <c r="N19" i="51" s="1"/>
  <c r="AF19" i="51"/>
  <c r="K18" i="51"/>
  <c r="K17" i="51"/>
  <c r="K21" i="51"/>
  <c r="K24" i="51"/>
  <c r="K19" i="51"/>
  <c r="K16" i="5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<sst xmlns="http://schemas.openxmlformats.org/spreadsheetml/2006/main" count="914" uniqueCount="436">
  <si>
    <t>BRAND LABELS</t>
  </si>
  <si>
    <t>FIT STATUS</t>
  </si>
  <si>
    <t>PROTO</t>
  </si>
  <si>
    <t xml:space="preserve">TBC </t>
  </si>
  <si>
    <t>RESUBMIT PP1 SAMPLE</t>
  </si>
  <si>
    <t>SUBMIT PROTO FOLLOWING COMMENTS &amp; MEASUREMENTS</t>
  </si>
  <si>
    <t>RE MAIN SML BLK WOV 201-Reiss Small Woven Logo Label</t>
  </si>
  <si>
    <t>RESUBMIT PP2 SAMPLE FOR APPROVAL</t>
  </si>
  <si>
    <t xml:space="preserve">PROCEED TO PP1 </t>
  </si>
  <si>
    <t>RE MAIN MED BLK WOV 202-Reiss Medium Woven Logo Label</t>
  </si>
  <si>
    <t>RESUBMIT PP3 SAMPLE FOR APPROVAL</t>
  </si>
  <si>
    <t>PROCEED TO PP1-SUBMIT MOCK UP</t>
  </si>
  <si>
    <t>RE ATT SML BLK WOV 4003 - Mens Small Black Attribute Woven - Cashmere Blend</t>
  </si>
  <si>
    <t>RESUBMIT PP4 SAMPLE FOR APPROVAL</t>
  </si>
  <si>
    <t>PROCEED TO PP1-SUBMIT WEARER TRAIL</t>
  </si>
  <si>
    <t>RE ATT SML BLK WOV 4004 - Mens Small Black Attribute Woven - 100% Cashmere</t>
  </si>
  <si>
    <t>RESUBMIT GOLD SEAL FOR APPROVAL</t>
  </si>
  <si>
    <t xml:space="preserve">PROCEED TO PP1- SEND PATTERN SCREENSHOT TO REVIEW </t>
  </si>
  <si>
    <t>APPROVED FOR BULK</t>
  </si>
  <si>
    <t>PROCEED TO PP1- SUBMIT ON NEW BLOCK</t>
  </si>
  <si>
    <t>RE CHE WOV 901-Reiss CHE Woven End Fold Label</t>
  </si>
  <si>
    <t>APPROVED FOR BULK - SUBMIT GOLD SEAL BEFORE CUTTING</t>
  </si>
  <si>
    <t>PROCEED TO PP1- SUBMIT 3D IMAGERY FOR APPROVAL</t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</si>
  <si>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</si>
  <si>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t xml:space="preserve">APPROVED FOR BULK - PLEASE CHECK GRADING </t>
  </si>
  <si>
    <t>PROCEED TO GOLD SEAL IN BULK FABRIC</t>
  </si>
  <si>
    <t xml:space="preserve">RE MCL FAN WOV 01 NEW- White McLaren 'Formula 1 Team' Woven Label with New Logo </t>
  </si>
  <si>
    <t>APPROVED FOR BULK - PLEASE CHECK GRADING AND ADVISE PENDING MEASUREMENTS        </t>
  </si>
  <si>
    <t xml:space="preserve">SUBMIT GOLD SEAL IN XS-M-XXL FOR PRINT PLACEMENT APPROVAL </t>
  </si>
  <si>
    <t xml:space="preserve">RE MCL FAN WOV 05 NEW- Navy McLaren' Formula 1 Team' Woven Label with New Logo </t>
  </si>
  <si>
    <t>APPROVED TO SHIP</t>
  </si>
  <si>
    <t>REJECTED DUE TO OUT OF TOLERANCE MEASUREMENTS - RESUBMIT</t>
  </si>
  <si>
    <t xml:space="preserve">RE MCL RAC WOV 11 NEW- White McLaren 'Racing' Woven Label with New Logo </t>
  </si>
  <si>
    <t>PS REJECTED - RESUBMIT SAMPLE</t>
  </si>
  <si>
    <t xml:space="preserve">APPROVED TO PRODUCTION FOLLOWING COMMENTS </t>
  </si>
  <si>
    <t xml:space="preserve">RE MCL HYPE WOV 15 NEW-Orange McLaren 'Formula 1 Team' Woven Label with New Logo </t>
  </si>
  <si>
    <t>PS REJECTED - SEND PHOTOS</t>
  </si>
  <si>
    <t>APPROVED TO PRODUCTION - PENDING MOCK UP</t>
  </si>
  <si>
    <t>PS REJECTED - SEND AQL REPORT</t>
  </si>
  <si>
    <t xml:space="preserve">APPROVEDTO PRODUCTION-PENDING OUTSTANDING TESTING </t>
  </si>
  <si>
    <t>APPROVED TO PRODUCTION - PENDING PATTERN SCREENSHOTS</t>
  </si>
  <si>
    <t>APPROVED TO PRODUCTION - PENDING GRADED SPEC</t>
  </si>
  <si>
    <t xml:space="preserve">PP1 </t>
  </si>
  <si>
    <t>SIZE &amp; COO LABELS</t>
  </si>
  <si>
    <t>PRESHIPMENT STAGE</t>
  </si>
  <si>
    <t>PROCEED TO PP2</t>
  </si>
  <si>
    <t>APPROVED TO SHIP PENDING AQL REPORT</t>
  </si>
  <si>
    <t>PROCEED TO PP2-SUBMIT MOCK UP</t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</si>
  <si>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</si>
  <si>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t>COMMERCIALLY APPROVED PENDING 100% CHECKS</t>
  </si>
  <si>
    <t xml:space="preserve">PROCEED TO PP2- SEND PATTERN SCREENSHOT TO REVIEW 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</si>
  <si>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</si>
  <si>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</t>
  </si>
  <si>
    <t>PROCEED TO PP2- SUBMIT ON NEW BLOCK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</si>
  <si>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</si>
  <si>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 PENDING CHECKS</t>
  </si>
  <si>
    <t>PROCEED TO PP2- SUBMIT 3D IMAGERY FOR APPROVAL</t>
  </si>
  <si>
    <t>COMMERCIALLY APPROVED PENDING AQL REPORT</t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</si>
  <si>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</si>
  <si>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REJECTED - PLEASE SUBMIT NEW PRESHIPMENT SAMPLES</t>
  </si>
  <si>
    <t>REJECTED - PLEASE SUBMIT A FULL SIZE SET</t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</si>
  <si>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</si>
  <si>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APPROVED TO SHIP PENDING BARCODE IMAGERY</t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</si>
  <si>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</si>
  <si>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t>APPROVED TO SHIP PENDING CARE LABEL IMAGERY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</si>
  <si>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SZ (ALPHA SIZES XS-3XL) </t>
    </r>
  </si>
  <si>
    <t>APPROVED TO SHIP PENDING CARE LABEL IMAGERY AND BARCODE IMAGERY</t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</si>
  <si>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</si>
  <si>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</si>
  <si>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</si>
  <si>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</si>
  <si>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</si>
  <si>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PP2</t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</si>
  <si>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</si>
  <si>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PROCEED TO PP3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</si>
  <si>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</si>
  <si>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PP3-SUBMIT MOCK UP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</si>
  <si>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</si>
  <si>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PROCEED TO PP3- SEND PATTERN SCREENSHOT TO REVIEW 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</si>
  <si>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</si>
  <si>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ON NEW BLOCK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</si>
  <si>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</si>
  <si>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3D IMAGERY FOR APPROVAL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</si>
  <si>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</si>
  <si>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PETITE GOLD SEAL</t>
  </si>
  <si>
    <t>PP3</t>
  </si>
  <si>
    <t>APPROVED TO PRODUCTION</t>
  </si>
  <si>
    <t>SUBMIT 3D IMAGERY FOR APPROVAL</t>
  </si>
  <si>
    <t>SWINGERS</t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</si>
  <si>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</si>
  <si>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</si>
  <si>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</si>
  <si>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</si>
  <si>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</si>
  <si>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</si>
  <si>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</si>
  <si>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</si>
  <si>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</si>
  <si>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</si>
  <si>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CARE LABEL AND SWING TICKET</t>
  </si>
  <si>
    <t>PP4</t>
  </si>
  <si>
    <t>RE MAIN WHT TKT 035: Main Reiss Logo Ticket + Call Out Ticket 'Cotton Twill'</t>
  </si>
  <si>
    <t>CORRECT</t>
  </si>
  <si>
    <t>RE MAIN WHT TKT 036: Main Reiss Logo Ticket + Call Out Ticket 'Travel'</t>
  </si>
  <si>
    <t>INCORRECT</t>
  </si>
  <si>
    <t>RE MAIN WHT TKT 037: Main Reiss Logo Ticket + Call Out Ticket 'Stay Navy'</t>
  </si>
  <si>
    <t>N/A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</si>
  <si>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</si>
  <si>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</si>
  <si>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</si>
  <si>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</si>
  <si>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</si>
  <si>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MEASUREMENTS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</si>
  <si>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</si>
  <si>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</si>
  <si>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</si>
  <si>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</si>
  <si>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</si>
  <si>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</si>
  <si>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</si>
  <si>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</si>
  <si>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</si>
  <si>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</si>
  <si>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</si>
  <si>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</si>
  <si>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</si>
  <si>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OTHER</t>
  </si>
  <si>
    <t>RE MCL CARE BLK/ WHT NEW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</si>
  <si>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</si>
  <si>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</si>
  <si>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</si>
  <si>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</si>
  <si>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</si>
  <si>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</si>
  <si>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</si>
  <si>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</si>
  <si>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</si>
  <si>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</si>
  <si>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</si>
  <si>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</si>
  <si>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</si>
  <si>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</si>
  <si>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</si>
  <si>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</si>
  <si>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</si>
  <si>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</si>
  <si>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>RE-MC-MEN-600X410</t>
  </si>
  <si>
    <t>RE BARC 02 - NON RFID BARCODE</t>
  </si>
  <si>
    <t>JERSEY</t>
  </si>
  <si>
    <t>Season/group:</t>
  </si>
  <si>
    <t>MCLAREN SEASON 3</t>
  </si>
  <si>
    <t>Supplier:</t>
  </si>
  <si>
    <t>UN AVAILABLE</t>
  </si>
  <si>
    <t>Designer:</t>
  </si>
  <si>
    <t>FRAN</t>
  </si>
  <si>
    <t xml:space="preserve">Style name: </t>
  </si>
  <si>
    <t>ASHLAM</t>
  </si>
  <si>
    <t>Country:</t>
  </si>
  <si>
    <t>VIETNAM</t>
  </si>
  <si>
    <t xml:space="preserve">Tech: </t>
  </si>
  <si>
    <t>LAUREN</t>
  </si>
  <si>
    <t>Description:</t>
  </si>
  <si>
    <t>ZIP THROUG HOODIE</t>
  </si>
  <si>
    <t xml:space="preserve">Base Block </t>
  </si>
  <si>
    <t>AIME LEON DORE</t>
  </si>
  <si>
    <t xml:space="preserve">Date: </t>
  </si>
  <si>
    <t>01.09.2025</t>
  </si>
  <si>
    <t>DESIGN FRONT SHEET</t>
  </si>
  <si>
    <t>Main Fabric:</t>
  </si>
  <si>
    <t>MAIN-1-2001A42    RIB-1-3904A33</t>
  </si>
  <si>
    <t xml:space="preserve">Range: </t>
  </si>
  <si>
    <t>MCLAREN</t>
  </si>
  <si>
    <t>DESIGN DETAILS</t>
  </si>
  <si>
    <t xml:space="preserve">MAIN FABRIC </t>
  </si>
  <si>
    <t>Factory: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</si>
  <si>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</si>
  <si>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</si>
  <si>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</si>
  <si>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</si>
  <si>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</si>
  <si>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</si>
  <si>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</si>
  <si>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</si>
  <si>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</si>
  <si>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</si>
  <si>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</si>
  <si>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</si>
  <si>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</si>
  <si>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</si>
  <si>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</si>
  <si>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</si>
  <si>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</si>
  <si>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</si>
  <si>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</si>
  <si>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</si>
  <si>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</si>
  <si>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</si>
  <si>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</si>
  <si>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</si>
  <si>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</si>
  <si>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</si>
  <si>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</si>
  <si>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</si>
  <si>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</si>
  <si>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</si>
  <si>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</si>
  <si>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</si>
  <si>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</si>
  <si>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</si>
  <si>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</si>
  <si>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</si>
  <si>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</si>
  <si>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</si>
  <si>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</si>
  <si>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</si>
  <si>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</si>
  <si>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</si>
  <si>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</si>
  <si>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</si>
  <si>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</si>
  <si>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</si>
  <si>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>SHIRTS</t>
  </si>
  <si>
    <t xml:space="preserve">BOM COLOUR OPTIONS </t>
  </si>
  <si>
    <t>Materials &amp; Compositions</t>
  </si>
  <si>
    <t>Locations</t>
  </si>
  <si>
    <t>Supplier</t>
  </si>
  <si>
    <t>Article</t>
  </si>
  <si>
    <t>Size/Quantity</t>
  </si>
  <si>
    <t xml:space="preserve">Colourway 01 </t>
  </si>
  <si>
    <t>Colourway 02</t>
  </si>
  <si>
    <t xml:space="preserve">Approvals </t>
  </si>
  <si>
    <t>FABRIC 01</t>
  </si>
  <si>
    <t>BODY / HOOD</t>
  </si>
  <si>
    <t>UNAVALIABLE</t>
  </si>
  <si>
    <t>1-2001A42</t>
  </si>
  <si>
    <t>500 GSM</t>
  </si>
  <si>
    <t>STONE</t>
  </si>
  <si>
    <t>BLACK</t>
  </si>
  <si>
    <t>RIB</t>
  </si>
  <si>
    <t>HEM / CUFF</t>
  </si>
  <si>
    <t>1-3904A33</t>
  </si>
  <si>
    <t>METAL</t>
  </si>
  <si>
    <t xml:space="preserve">ZIP PULLERS - CF ZIP  / POCKET ZIPPERS / SLEEVE ZIPPERS </t>
  </si>
  <si>
    <t>EDICATE</t>
  </si>
  <si>
    <t>KP-9034</t>
  </si>
  <si>
    <t>T5</t>
  </si>
  <si>
    <t>HP-02 SHINY BRUSH NICKLE</t>
  </si>
  <si>
    <t>CF ZIP  / POCKET ZIPPERS / SLEEVE ZIPPERS / TAPE COLOUR -  CF</t>
  </si>
  <si>
    <t>SIZE 5 TEETH</t>
  </si>
  <si>
    <t>CF ZIPS - HP-02 SHINY BRUSH NICKLE
TAPE DTM TO FABRIC 01</t>
  </si>
  <si>
    <t>EMBROIDERY</t>
  </si>
  <si>
    <t>ARTWORK 01 - RHSAW CHEST "RESTLESS AMBITION"</t>
  </si>
  <si>
    <t>6CM</t>
  </si>
  <si>
    <t>JET BLACK</t>
  </si>
  <si>
    <t>OPTIC WHITE</t>
  </si>
  <si>
    <t>SCREENPRINT</t>
  </si>
  <si>
    <t>ARTWORK 02 - LHSAW CHEST- REISS MCLAREN FORMULA 1 TEAM LOGO</t>
  </si>
  <si>
    <t>8CM</t>
  </si>
  <si>
    <t>JET BLACK + HYPE PAPAYA 
16-1363TCX</t>
  </si>
  <si>
    <t>OPTIC WHITE  + HYPE PAPAYA 
16-1363TCX</t>
  </si>
  <si>
    <t>SCREEN PRINT</t>
  </si>
  <si>
    <t>ARTWORK 03 - RHSAW CUFF "PODIUM"</t>
  </si>
  <si>
    <t>ARTWORK 04 - LHSAW BICEP "VELOCITY"</t>
  </si>
  <si>
    <t>ARTWORK 04 - LHSAW BICEP "REISS 1971"</t>
  </si>
  <si>
    <t>ARTWORK 05 - LHSAW CUFF "SPEEDMARK"</t>
  </si>
  <si>
    <t>ARTWORK 06 - CB PANEL - "MOTORSPORT"</t>
  </si>
  <si>
    <t>35CM</t>
  </si>
  <si>
    <t>HYPE PAPAYA 
16-1363TCX</t>
  </si>
  <si>
    <t>ARTWORK 07 - CB PANEL "PODIUM, OVERDRIVE, ENDURO, RMS, TORQUE"</t>
  </si>
  <si>
    <t>30CM</t>
  </si>
  <si>
    <t>ARTWORK 08 - CB "SPEEDMARK"</t>
  </si>
  <si>
    <t>28CM</t>
  </si>
  <si>
    <t xml:space="preserve">REISS WOVEN LABEL - INTERNAL BACK NECK </t>
  </si>
  <si>
    <t>TRS</t>
  </si>
  <si>
    <t>RE MCL HYPE WOV 15 NEW</t>
  </si>
  <si>
    <t xml:space="preserve">16-1363 TCX </t>
  </si>
  <si>
    <t>REISS WOVEN SIZE LABEL - INTERNAL BACK NECK</t>
  </si>
  <si>
    <t>REISS MCLAREN COMBINED COUNTRY OF ORIGIN AND SIZE WOVEN LABEL - MADE IN VIETNAM</t>
  </si>
  <si>
    <t>15MM X 47MM</t>
  </si>
  <si>
    <t>LABELLING</t>
  </si>
  <si>
    <t>BRAND LABEL</t>
  </si>
  <si>
    <t>SIZE &amp; COO LABEL</t>
  </si>
  <si>
    <t xml:space="preserve">RE MCL ORANGE VIETNAM SZ (ALPHA SIZES XS-3XL) </t>
  </si>
  <si>
    <t>SWING TICKET</t>
  </si>
  <si>
    <t>CARE LABEL</t>
  </si>
  <si>
    <t>POLY BAG</t>
  </si>
  <si>
    <t>JERSEY - PROTO</t>
  </si>
  <si>
    <t>03.09.2025</t>
  </si>
  <si>
    <t>DEVELOPMENT/PROTO SPECIFICATIONS</t>
  </si>
  <si>
    <t>REF</t>
  </si>
  <si>
    <t xml:space="preserve">SPEC </t>
  </si>
  <si>
    <t>H2</t>
  </si>
  <si>
    <t>1. Front length - SNP to bottom hem edge</t>
  </si>
  <si>
    <t>PLEASE GRADE THE WHOLE HOODIE UP BY 1 SIZE. BELOW AMENDS HIGHLIGHTED IN YELLOW TO BE ACTIONED AFTER GRADING.</t>
  </si>
  <si>
    <t>H3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</si>
  <si>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</si>
  <si>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</si>
  <si>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</si>
  <si>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</si>
  <si>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</si>
  <si>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</si>
  <si>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</si>
  <si>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</si>
  <si>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X-Front - 15cm below HSP</t>
  </si>
  <si>
    <t>11. X-Back - 15cm belo HSP</t>
  </si>
  <si>
    <t>12. Back neck width - HSP to HSP straight</t>
  </si>
  <si>
    <t>13. Front neck drop - From HSP</t>
  </si>
  <si>
    <t>INCREASE BY 1CM AFTER GRADING</t>
  </si>
  <si>
    <t>14. Back neck drop</t>
  </si>
  <si>
    <t>15. Armhole Straight</t>
  </si>
  <si>
    <t>16. Sleeve length - Shoulder seam to cuff</t>
  </si>
  <si>
    <t>REDUCE BY 2CM AFTER GRADING</t>
  </si>
  <si>
    <t>17. Underarm length</t>
  </si>
  <si>
    <t>18. 1/2 Bicep width - 2.5cm down from underarm</t>
  </si>
  <si>
    <t>19. 1/2 Elbow width - 21cm down from underarm</t>
  </si>
  <si>
    <t>20. 1/2 Cuff width</t>
  </si>
  <si>
    <t>21. Cuff depth</t>
  </si>
  <si>
    <t>22. Hood height at CF</t>
  </si>
  <si>
    <t>23. Hood circumference</t>
  </si>
  <si>
    <t>24. Hood width at widest point</t>
  </si>
  <si>
    <t>REDUCE BY 2CM AFTER GRADING.</t>
  </si>
  <si>
    <t>25. Tie length visible</t>
  </si>
  <si>
    <t>26. Zip length</t>
  </si>
  <si>
    <t>27. Pocket position from HSP</t>
  </si>
  <si>
    <t>28. Pocket position from CF</t>
  </si>
  <si>
    <t>29. Pocket opening</t>
  </si>
  <si>
    <t>30. Pocket  (top edge)</t>
  </si>
  <si>
    <t>31. Pocket depth</t>
  </si>
  <si>
    <t>32. Print position from HSP - Restless ambition</t>
  </si>
  <si>
    <t>33. Print position from CF - Restless ambition</t>
  </si>
  <si>
    <t>34. Print position from HSP - McLaren lockup</t>
  </si>
  <si>
    <t>INCREASE BY 1.5CM</t>
  </si>
  <si>
    <t>35. Print position from CF - McLaren lockup</t>
  </si>
  <si>
    <t>36. Print position from cuff edge - Podium</t>
  </si>
  <si>
    <t>37. Print position from shoulder point - Velocity (REISS 1971)</t>
  </si>
  <si>
    <t>CHANGED TO REISS 1971 PRINT</t>
  </si>
  <si>
    <t>38. Print position from cuff edge - Speedmark</t>
  </si>
  <si>
    <t>39. Print position from CB neck - Motorsport</t>
  </si>
  <si>
    <t>40. Print position from CB neck - Multiple print</t>
  </si>
  <si>
    <t>41. Print position from CB neck - Speedmark</t>
  </si>
  <si>
    <t xml:space="preserve">Date Sent: </t>
  </si>
  <si>
    <t>PROTO FIT COMMENTS</t>
  </si>
  <si>
    <t>Next Stage:</t>
  </si>
  <si>
    <t>Date Fitted:</t>
  </si>
  <si>
    <t>28.09.2025</t>
  </si>
  <si>
    <t>Model:</t>
  </si>
  <si>
    <t>OSS/ TAHSIN</t>
  </si>
  <si>
    <t>Attendees:</t>
  </si>
  <si>
    <t>CHARLOTTE T, TAHSIN, FRAN, CHARLOTTE S</t>
  </si>
  <si>
    <t>FIT COMMENT/ PATTERN/ MEASUREMENTS:</t>
  </si>
  <si>
    <t>ENTER CAT NAME HERE - WEARER TRAIL</t>
  </si>
  <si>
    <t>WEARER TRAIL SPECIFICATIONS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</si>
  <si>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</si>
  <si>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</si>
  <si>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</si>
  <si>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</si>
  <si>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</si>
  <si>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</si>
  <si>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</si>
  <si>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</si>
  <si>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</si>
  <si>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>JERSEY - PP1</t>
  </si>
  <si>
    <t>PP1 SPECIFICATIONS</t>
  </si>
  <si>
    <t>PP1</t>
  </si>
  <si>
    <t>JERSEY  - PP1</t>
  </si>
  <si>
    <t>PP1 FIT COMMENTS</t>
  </si>
  <si>
    <t>JERSEY - PP2</t>
  </si>
  <si>
    <t>PP2 FIT SPECIFICATIONS</t>
  </si>
  <si>
    <t>JERSEY- PP2</t>
  </si>
  <si>
    <t>PP2 FIT COMMENTS</t>
  </si>
  <si>
    <t>JERSEY - GOLD SEAL</t>
  </si>
  <si>
    <t>PP3 FIT COMMENTS</t>
  </si>
  <si>
    <t>NEXT STAGE:</t>
  </si>
  <si>
    <t>FITTING DETAILS:</t>
  </si>
  <si>
    <t>GOLD SEAL SPECIFICATIONS</t>
  </si>
  <si>
    <t>GOLD SEAL</t>
  </si>
  <si>
    <t>GOLD SEAL FIT COMMENTS</t>
  </si>
  <si>
    <t>JERSEY - ALPHA</t>
  </si>
  <si>
    <t>GRADED SPEC ALPHA (XS - XL)</t>
  </si>
  <si>
    <t xml:space="preserve"> Tol +/-</t>
  </si>
  <si>
    <t>XS</t>
  </si>
  <si>
    <t>S</t>
  </si>
  <si>
    <t>M</t>
  </si>
  <si>
    <t>L</t>
  </si>
  <si>
    <t>XL</t>
  </si>
  <si>
    <t>XXL</t>
  </si>
  <si>
    <t>3XL</t>
  </si>
  <si>
    <t>GRADE</t>
  </si>
  <si>
    <t>JERSEY - PRE SHIPMENT</t>
  </si>
  <si>
    <t>PRESHIPMENT SPECIFICATIONS</t>
  </si>
  <si>
    <t>PRE SHIP</t>
  </si>
  <si>
    <t>JERSEY- PRE SHIPMENT</t>
  </si>
  <si>
    <t>Status:</t>
  </si>
  <si>
    <t>PO Number:</t>
  </si>
  <si>
    <t>Colourway:</t>
  </si>
  <si>
    <t>Date:</t>
  </si>
  <si>
    <t>SHIRTS - ALPHA</t>
  </si>
  <si>
    <t xml:space="preserve">GRADED SPEC ALPHA (XS - 3XL) </t>
  </si>
  <si>
    <t>+/-</t>
  </si>
  <si>
    <t>JERSEY - CARE LABEL</t>
  </si>
  <si>
    <t>CARE LABEL APPROVAL</t>
  </si>
  <si>
    <t>TOPS &amp; DRESSES - PETITE GOLD SEAL</t>
  </si>
  <si>
    <t>PETITE GOLD SEAL FIT COMMENTS</t>
  </si>
  <si>
    <t>FIT COMMENTS:</t>
  </si>
  <si>
    <t>TOPS &amp; DRESSES PETITE GRADED SPEC - NUMERICAL</t>
  </si>
  <si>
    <t>PETITE GRADED SPEC NUMERICAL SIZING (4-16)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</si>
  <si>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</si>
  <si>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</si>
  <si>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</si>
  <si>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</si>
  <si>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</si>
  <si>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</si>
  <si>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</si>
  <si>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</si>
  <si>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</si>
  <si>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</si>
  <si>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MINIMUM</t>
  </si>
  <si>
    <t>TOPS &amp; DRESSES - PETITE PRE SHIPMENT</t>
  </si>
  <si>
    <t>PETITE PRESHIPMENT COMMENTS</t>
  </si>
  <si>
    <t>PETITE PRESHIPMENT SPECIFICATIONS</t>
  </si>
  <si>
    <t>TRIMS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</si>
  <si>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</si>
  <si>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</si>
  <si>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</si>
  <si>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</si>
  <si>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</si>
  <si>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</si>
  <si>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</si>
  <si>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</si>
  <si>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</si>
  <si>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</si>
  <si>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</si>
  <si>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 xml:space="preserve">Checked by: </t>
  </si>
  <si>
    <t xml:space="preserve">Date checked: </t>
  </si>
  <si>
    <t xml:space="preserve">Allocation status: </t>
  </si>
  <si>
    <t>AQL REPORT ALPHA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</si>
</sst>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</cellStyleXfs>
  <cellXfs count="565">
    <xf numFmtId="0" fontId="0" fillId="0" borderId="0" xfId="0"/>
    <xf numFmtId="0" fontId="6" fillId="0" borderId="0" xfId="0" applyFont="1"/>
    <xf numFmtId="164" fontId="7" fillId="3" borderId="1" xfId="1" applyNumberFormat="1" applyFont="1" applyFill="1" applyBorder="1" applyAlignment="1" applyProtection="1">
      <alignment horizontal="center" vertical="center"/>
      <protection locked="0"/>
    </xf>
    <xf numFmtId="164" fontId="7" fillId="3" borderId="2" xfId="1" applyNumberFormat="1" applyFont="1" applyFill="1" applyBorder="1" applyAlignment="1" applyProtection="1">
      <alignment horizontal="center" vertical="center"/>
      <protection locked="0"/>
    </xf>
    <xf numFmtId="165" fontId="8" fillId="4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5" borderId="3" xfId="0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8" fillId="4" borderId="2" xfId="0" applyNumberFormat="1" applyFont="1" applyFill="1" applyBorder="1" applyAlignment="1">
      <alignment horizontal="center"/>
    </xf>
    <xf numFmtId="49" fontId="10" fillId="0" borderId="0" xfId="0" applyNumberFormat="1" applyFont="1" applyAlignment="1">
      <alignment vertical="top" wrapText="1"/>
    </xf>
    <xf numFmtId="0" fontId="9" fillId="0" borderId="0" xfId="0" applyFont="1"/>
    <xf numFmtId="0" fontId="8" fillId="6" borderId="3" xfId="0" applyFont="1" applyFill="1" applyBorder="1" applyAlignment="1">
      <alignment horizontal="center"/>
    </xf>
    <xf numFmtId="165" fontId="8" fillId="6" borderId="1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166" fontId="6" fillId="10" borderId="0" xfId="0" applyNumberFormat="1" applyFont="1" applyFill="1"/>
    <xf numFmtId="165" fontId="6" fillId="6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4" fontId="6" fillId="10" borderId="0" xfId="0" applyNumberFormat="1" applyFont="1" applyFill="1"/>
    <xf numFmtId="165" fontId="8" fillId="6" borderId="2" xfId="0" applyNumberFormat="1" applyFont="1" applyFill="1" applyBorder="1" applyAlignment="1">
      <alignment horizontal="center"/>
    </xf>
    <xf numFmtId="0" fontId="15" fillId="6" borderId="18" xfId="0" applyFont="1" applyFill="1" applyBorder="1"/>
    <xf numFmtId="0" fontId="15" fillId="6" borderId="19" xfId="0" applyFont="1" applyFill="1" applyBorder="1"/>
    <xf numFmtId="49" fontId="10" fillId="4" borderId="0" xfId="0" applyNumberFormat="1" applyFont="1" applyFill="1" applyAlignment="1">
      <alignment vertical="top" wrapText="1"/>
    </xf>
    <xf numFmtId="0" fontId="6" fillId="4" borderId="0" xfId="0" applyFont="1" applyFill="1"/>
    <xf numFmtId="164" fontId="8" fillId="4" borderId="4" xfId="0" applyNumberFormat="1" applyFont="1" applyFill="1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13" borderId="1" xfId="0" applyNumberFormat="1" applyFont="1" applyFill="1" applyBorder="1" applyAlignment="1">
      <alignment horizontal="center"/>
    </xf>
    <xf numFmtId="164" fontId="8" fillId="13" borderId="2" xfId="0" applyNumberFormat="1" applyFont="1" applyFill="1" applyBorder="1" applyAlignment="1">
      <alignment horizontal="center"/>
    </xf>
    <xf numFmtId="165" fontId="8" fillId="14" borderId="1" xfId="0" applyNumberFormat="1" applyFont="1" applyFill="1" applyBorder="1" applyAlignment="1">
      <alignment horizontal="center"/>
    </xf>
    <xf numFmtId="165" fontId="8" fillId="14" borderId="2" xfId="0" applyNumberFormat="1" applyFont="1" applyFill="1" applyBorder="1" applyAlignment="1">
      <alignment horizontal="center"/>
    </xf>
    <xf numFmtId="167" fontId="18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2" fillId="9" borderId="1" xfId="0" applyFont="1" applyFill="1" applyBorder="1"/>
    <xf numFmtId="0" fontId="16" fillId="10" borderId="1" xfId="0" applyFont="1" applyFill="1" applyBorder="1" applyAlignment="1">
      <alignment horizontal="right"/>
    </xf>
    <xf numFmtId="164" fontId="8" fillId="4" borderId="8" xfId="0" applyNumberFormat="1" applyFont="1" applyFill="1" applyBorder="1" applyAlignment="1">
      <alignment horizontal="center"/>
    </xf>
    <xf numFmtId="0" fontId="26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left" wrapText="1"/>
    </xf>
    <xf numFmtId="165" fontId="8" fillId="14" borderId="16" xfId="0" applyNumberFormat="1" applyFont="1" applyFill="1" applyBorder="1" applyAlignment="1">
      <alignment horizontal="center"/>
    </xf>
    <xf numFmtId="165" fontId="3" fillId="11" borderId="0" xfId="0" applyNumberFormat="1" applyFont="1" applyFill="1" applyAlignment="1">
      <alignment horizontal="center" vertical="center"/>
    </xf>
    <xf numFmtId="0" fontId="3" fillId="0" borderId="0" xfId="3" applyAlignment="1">
      <alignment horizontal="center" vertical="center"/>
    </xf>
    <xf numFmtId="0" fontId="16" fillId="10" borderId="1" xfId="0" applyFont="1" applyFill="1" applyBorder="1"/>
    <xf numFmtId="0" fontId="12" fillId="17" borderId="0" xfId="0" applyFont="1" applyFill="1"/>
    <xf numFmtId="0" fontId="12" fillId="17" borderId="0" xfId="0" applyFont="1" applyFill="1" applyAlignment="1">
      <alignment horizontal="center" vertical="center" wrapText="1"/>
    </xf>
    <xf numFmtId="165" fontId="3" fillId="0" borderId="0" xfId="3" applyNumberFormat="1" applyAlignment="1">
      <alignment horizontal="center" vertical="center"/>
    </xf>
    <xf numFmtId="165" fontId="3" fillId="12" borderId="0" xfId="3" applyNumberFormat="1" applyFill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49" fontId="6" fillId="16" borderId="5" xfId="0" applyNumberFormat="1" applyFont="1" applyFill="1" applyBorder="1" applyAlignment="1">
      <alignment horizontal="center"/>
    </xf>
    <xf numFmtId="0" fontId="16" fillId="10" borderId="17" xfId="0" applyFont="1" applyFill="1" applyBorder="1" applyAlignment="1">
      <alignment horizontal="right"/>
    </xf>
    <xf numFmtId="0" fontId="16" fillId="10" borderId="2" xfId="0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165" fontId="6" fillId="6" borderId="7" xfId="0" applyNumberFormat="1" applyFont="1" applyFill="1" applyBorder="1" applyAlignment="1">
      <alignment horizontal="center"/>
    </xf>
    <xf numFmtId="164" fontId="8" fillId="4" borderId="17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5" fontId="6" fillId="6" borderId="8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6" fillId="10" borderId="29" xfId="0" applyFont="1" applyFill="1" applyBorder="1" applyAlignment="1">
      <alignment horizontal="right"/>
    </xf>
    <xf numFmtId="0" fontId="16" fillId="10" borderId="25" xfId="0" applyFont="1" applyFill="1" applyBorder="1" applyAlignment="1">
      <alignment horizontal="right"/>
    </xf>
    <xf numFmtId="0" fontId="16" fillId="10" borderId="20" xfId="0" applyFont="1" applyFill="1" applyBorder="1" applyAlignment="1">
      <alignment horizontal="right"/>
    </xf>
    <xf numFmtId="0" fontId="11" fillId="9" borderId="2" xfId="0" applyFont="1" applyFill="1" applyBorder="1"/>
    <xf numFmtId="0" fontId="12" fillId="9" borderId="8" xfId="0" applyFont="1" applyFill="1" applyBorder="1"/>
    <xf numFmtId="0" fontId="12" fillId="9" borderId="21" xfId="0" applyFont="1" applyFill="1" applyBorder="1"/>
    <xf numFmtId="0" fontId="12" fillId="9" borderId="10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16" fillId="10" borderId="17" xfId="0" applyFont="1" applyFill="1" applyBorder="1"/>
    <xf numFmtId="0" fontId="8" fillId="6" borderId="1" xfId="0" applyFont="1" applyFill="1" applyBorder="1" applyAlignment="1">
      <alignment horizontal="center"/>
    </xf>
    <xf numFmtId="165" fontId="8" fillId="20" borderId="2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29" fillId="6" borderId="5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29" fillId="6" borderId="4" xfId="0" applyFont="1" applyFill="1" applyBorder="1" applyAlignment="1">
      <alignment vertical="center"/>
    </xf>
    <xf numFmtId="0" fontId="29" fillId="22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center"/>
    </xf>
    <xf numFmtId="49" fontId="6" fillId="4" borderId="5" xfId="0" applyNumberFormat="1" applyFont="1" applyFill="1" applyBorder="1" applyAlignment="1">
      <alignment horizontal="center"/>
    </xf>
    <xf numFmtId="165" fontId="4" fillId="22" borderId="1" xfId="0" applyNumberFormat="1" applyFont="1" applyFill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16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165" fontId="4" fillId="22" borderId="17" xfId="0" applyNumberFormat="1" applyFont="1" applyFill="1" applyBorder="1" applyAlignment="1">
      <alignment horizontal="center" vertical="center"/>
    </xf>
    <xf numFmtId="0" fontId="4" fillId="0" borderId="22" xfId="3" applyFont="1" applyBorder="1" applyAlignment="1">
      <alignment horizontal="center" vertical="center"/>
    </xf>
    <xf numFmtId="0" fontId="4" fillId="0" borderId="17" xfId="3" applyFont="1" applyBorder="1" applyAlignment="1">
      <alignment horizontal="center" vertical="center"/>
    </xf>
    <xf numFmtId="165" fontId="4" fillId="22" borderId="2" xfId="0" applyNumberFormat="1" applyFont="1" applyFill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/>
    </xf>
    <xf numFmtId="165" fontId="4" fillId="0" borderId="4" xfId="3" applyNumberFormat="1" applyFont="1" applyBorder="1" applyAlignment="1">
      <alignment horizontal="center" vertical="center"/>
    </xf>
    <xf numFmtId="165" fontId="4" fillId="0" borderId="2" xfId="3" applyNumberFormat="1" applyFont="1" applyBorder="1" applyAlignment="1">
      <alignment horizontal="center" vertical="center"/>
    </xf>
    <xf numFmtId="165" fontId="4" fillId="0" borderId="8" xfId="3" applyNumberFormat="1" applyFont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/>
    </xf>
    <xf numFmtId="164" fontId="4" fillId="4" borderId="8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164" fontId="8" fillId="6" borderId="17" xfId="0" applyNumberFormat="1" applyFont="1" applyFill="1" applyBorder="1" applyAlignment="1">
      <alignment horizontal="center"/>
    </xf>
    <xf numFmtId="0" fontId="6" fillId="6" borderId="17" xfId="0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164" fontId="8" fillId="6" borderId="5" xfId="0" applyNumberFormat="1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/>
    </xf>
    <xf numFmtId="164" fontId="4" fillId="4" borderId="16" xfId="0" applyNumberFormat="1" applyFont="1" applyFill="1" applyBorder="1" applyAlignment="1">
      <alignment horizontal="center"/>
    </xf>
    <xf numFmtId="165" fontId="21" fillId="22" borderId="1" xfId="0" applyNumberFormat="1" applyFont="1" applyFill="1" applyBorder="1" applyAlignment="1">
      <alignment horizontal="center"/>
    </xf>
    <xf numFmtId="165" fontId="4" fillId="0" borderId="22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5" fontId="4" fillId="0" borderId="7" xfId="3" applyNumberFormat="1" applyFont="1" applyBorder="1" applyAlignment="1">
      <alignment horizontal="center" vertical="center"/>
    </xf>
    <xf numFmtId="165" fontId="21" fillId="22" borderId="2" xfId="0" applyNumberFormat="1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 vertical="center" wrapText="1"/>
    </xf>
    <xf numFmtId="0" fontId="32" fillId="9" borderId="11" xfId="0" applyFont="1" applyFill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right"/>
    </xf>
    <xf numFmtId="165" fontId="8" fillId="22" borderId="17" xfId="0" applyNumberFormat="1" applyFont="1" applyFill="1" applyBorder="1" applyAlignment="1">
      <alignment horizontal="center"/>
    </xf>
    <xf numFmtId="164" fontId="7" fillId="3" borderId="10" xfId="1" applyNumberFormat="1" applyFont="1" applyFill="1" applyBorder="1" applyAlignment="1" applyProtection="1">
      <alignment horizontal="center" vertical="center"/>
      <protection locked="0"/>
    </xf>
    <xf numFmtId="167" fontId="18" fillId="4" borderId="10" xfId="0" applyNumberFormat="1" applyFont="1" applyFill="1" applyBorder="1" applyAlignment="1">
      <alignment vertical="center"/>
    </xf>
    <xf numFmtId="164" fontId="8" fillId="13" borderId="17" xfId="0" applyNumberFormat="1" applyFont="1" applyFill="1" applyBorder="1" applyAlignment="1">
      <alignment horizontal="center"/>
    </xf>
    <xf numFmtId="165" fontId="17" fillId="22" borderId="5" xfId="0" applyNumberFormat="1" applyFont="1" applyFill="1" applyBorder="1" applyAlignment="1">
      <alignment horizontal="center"/>
    </xf>
    <xf numFmtId="164" fontId="35" fillId="23" borderId="5" xfId="1" applyNumberFormat="1" applyFont="1" applyFill="1" applyBorder="1" applyAlignment="1" applyProtection="1">
      <alignment horizontal="center" vertical="center"/>
      <protection locked="0"/>
    </xf>
    <xf numFmtId="167" fontId="18" fillId="22" borderId="5" xfId="0" applyNumberFormat="1" applyFont="1" applyFill="1" applyBorder="1" applyAlignment="1">
      <alignment vertical="center"/>
    </xf>
    <xf numFmtId="164" fontId="17" fillId="22" borderId="5" xfId="0" applyNumberFormat="1" applyFont="1" applyFill="1" applyBorder="1" applyAlignment="1">
      <alignment horizontal="center"/>
    </xf>
    <xf numFmtId="0" fontId="4" fillId="21" borderId="2" xfId="3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8" fillId="19" borderId="1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8" fillId="20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49" fontId="10" fillId="4" borderId="12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49" fontId="10" fillId="4" borderId="24" xfId="0" applyNumberFormat="1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15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/>
    </xf>
    <xf numFmtId="0" fontId="33" fillId="0" borderId="0" xfId="0" applyFont="1" applyAlignment="1">
      <alignment vertical="center" wrapText="1"/>
    </xf>
    <xf numFmtId="168" fontId="16" fillId="10" borderId="1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 vertical="center"/>
    </xf>
    <xf numFmtId="0" fontId="21" fillId="22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9" fillId="9" borderId="2" xfId="0" applyFont="1" applyFill="1" applyBorder="1" applyAlignment="1">
      <alignment horizontal="center" vertical="center" wrapText="1"/>
    </xf>
    <xf numFmtId="49" fontId="12" fillId="9" borderId="2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165" fontId="4" fillId="19" borderId="16" xfId="3" applyNumberFormat="1" applyFont="1" applyFill="1" applyBorder="1" applyAlignment="1">
      <alignment horizontal="center" vertical="center"/>
    </xf>
    <xf numFmtId="165" fontId="4" fillId="19" borderId="1" xfId="3" applyNumberFormat="1" applyFont="1" applyFill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 wrapText="1"/>
    </xf>
    <xf numFmtId="165" fontId="4" fillId="19" borderId="5" xfId="3" applyNumberFormat="1" applyFont="1" applyFill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164" fontId="7" fillId="25" borderId="2" xfId="1" applyNumberFormat="1" applyFont="1" applyFill="1" applyBorder="1" applyAlignment="1" applyProtection="1">
      <alignment horizontal="center" vertical="center"/>
      <protection locked="0"/>
    </xf>
    <xf numFmtId="164" fontId="7" fillId="25" borderId="1" xfId="1" applyNumberFormat="1" applyFont="1" applyFill="1" applyBorder="1" applyAlignment="1" applyProtection="1">
      <alignment horizontal="center" vertical="center"/>
      <protection locked="0"/>
    </xf>
    <xf numFmtId="0" fontId="5" fillId="10" borderId="17" xfId="2" applyFont="1" applyFill="1" applyBorder="1" applyAlignment="1" applyProtection="1">
      <alignment vertical="center" wrapText="1"/>
      <protection locked="0"/>
    </xf>
    <xf numFmtId="0" fontId="6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2" fillId="9" borderId="0" xfId="0" applyFont="1" applyFill="1"/>
    <xf numFmtId="0" fontId="14" fillId="4" borderId="0" xfId="0" applyFont="1" applyFill="1" applyAlignment="1">
      <alignment wrapText="1"/>
    </xf>
    <xf numFmtId="0" fontId="14" fillId="16" borderId="0" xfId="0" applyFont="1" applyFill="1" applyAlignment="1">
      <alignment wrapText="1"/>
    </xf>
    <xf numFmtId="0" fontId="14" fillId="6" borderId="12" xfId="0" applyFont="1" applyFill="1" applyBorder="1" applyAlignment="1">
      <alignment wrapText="1"/>
    </xf>
    <xf numFmtId="0" fontId="23" fillId="4" borderId="0" xfId="0" applyFont="1" applyFill="1" applyAlignment="1">
      <alignment wrapText="1"/>
    </xf>
    <xf numFmtId="0" fontId="23" fillId="4" borderId="12" xfId="0" applyFont="1" applyFill="1" applyBorder="1" applyAlignment="1">
      <alignment wrapText="1"/>
    </xf>
    <xf numFmtId="0" fontId="4" fillId="16" borderId="2" xfId="3" applyFont="1" applyFill="1" applyBorder="1" applyAlignment="1">
      <alignment horizontal="center" vertical="center"/>
    </xf>
    <xf numFmtId="167" fontId="18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16" fillId="10" borderId="4" xfId="0" applyFont="1" applyFill="1" applyBorder="1"/>
    <xf numFmtId="0" fontId="16" fillId="10" borderId="16" xfId="0" applyFont="1" applyFill="1" applyBorder="1"/>
    <xf numFmtId="167" fontId="18" fillId="4" borderId="8" xfId="0" applyNumberFormat="1" applyFont="1" applyFill="1" applyBorder="1" applyAlignment="1">
      <alignment vertical="center"/>
    </xf>
    <xf numFmtId="0" fontId="8" fillId="14" borderId="1" xfId="0" applyFont="1" applyFill="1" applyBorder="1" applyAlignment="1">
      <alignment horizontal="center"/>
    </xf>
    <xf numFmtId="0" fontId="29" fillId="6" borderId="21" xfId="0" applyFont="1" applyFill="1" applyBorder="1" applyAlignment="1">
      <alignment vertical="center"/>
    </xf>
    <xf numFmtId="0" fontId="29" fillId="6" borderId="15" xfId="0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2" fillId="0" borderId="0" xfId="0" applyFont="1"/>
    <xf numFmtId="0" fontId="11" fillId="0" borderId="1" xfId="0" applyFont="1" applyBorder="1"/>
    <xf numFmtId="0" fontId="16" fillId="0" borderId="16" xfId="0" applyFont="1" applyBorder="1"/>
    <xf numFmtId="0" fontId="6" fillId="0" borderId="4" xfId="0" applyFont="1" applyBorder="1"/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/>
    <xf numFmtId="167" fontId="18" fillId="13" borderId="15" xfId="3" applyNumberFormat="1" applyFont="1" applyFill="1" applyBorder="1" applyAlignment="1">
      <alignment horizontal="center" vertical="center"/>
    </xf>
    <xf numFmtId="0" fontId="21" fillId="22" borderId="2" xfId="0" applyFont="1" applyFill="1" applyBorder="1" applyAlignment="1">
      <alignment horizontal="center" vertical="center"/>
    </xf>
    <xf numFmtId="165" fontId="6" fillId="14" borderId="8" xfId="0" applyNumberFormat="1" applyFont="1" applyFill="1" applyBorder="1" applyAlignment="1">
      <alignment horizontal="center" vertical="center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167" fontId="18" fillId="0" borderId="2" xfId="0" applyNumberFormat="1" applyFont="1" applyBorder="1" applyAlignment="1">
      <alignment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center"/>
    </xf>
    <xf numFmtId="0" fontId="0" fillId="6" borderId="0" xfId="0" applyFill="1"/>
    <xf numFmtId="165" fontId="4" fillId="6" borderId="1" xfId="0" applyNumberFormat="1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165" fontId="3" fillId="6" borderId="0" xfId="0" applyNumberFormat="1" applyFont="1" applyFill="1" applyAlignment="1">
      <alignment horizontal="center" vertical="center"/>
    </xf>
    <xf numFmtId="0" fontId="3" fillId="6" borderId="0" xfId="3" applyFill="1" applyAlignment="1">
      <alignment horizontal="center" vertical="center"/>
    </xf>
    <xf numFmtId="165" fontId="3" fillId="6" borderId="0" xfId="3" applyNumberFormat="1" applyFill="1" applyAlignment="1">
      <alignment horizontal="center" vertical="center"/>
    </xf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left"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Alignment="1">
      <alignment vertical="center"/>
    </xf>
    <xf numFmtId="0" fontId="20" fillId="0" borderId="0" xfId="0" applyFont="1" applyAlignment="1">
      <alignment wrapText="1"/>
    </xf>
    <xf numFmtId="165" fontId="4" fillId="19" borderId="2" xfId="3" applyNumberFormat="1" applyFont="1" applyFill="1" applyBorder="1" applyAlignment="1">
      <alignment horizontal="center" vertical="center"/>
    </xf>
    <xf numFmtId="167" fontId="18" fillId="13" borderId="1" xfId="3" applyNumberFormat="1" applyFont="1" applyFill="1" applyBorder="1" applyAlignment="1">
      <alignment horizontal="center" vertical="center"/>
    </xf>
    <xf numFmtId="0" fontId="4" fillId="28" borderId="2" xfId="3" applyFont="1" applyFill="1" applyBorder="1" applyAlignment="1">
      <alignment horizontal="center" vertical="center"/>
    </xf>
    <xf numFmtId="0" fontId="4" fillId="6" borderId="5" xfId="3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5" xfId="0" applyFont="1" applyFill="1" applyBorder="1"/>
    <xf numFmtId="0" fontId="6" fillId="4" borderId="16" xfId="0" applyFont="1" applyFill="1" applyBorder="1"/>
    <xf numFmtId="165" fontId="6" fillId="6" borderId="5" xfId="0" applyNumberFormat="1" applyFont="1" applyFill="1" applyBorder="1" applyAlignment="1">
      <alignment horizontal="center" vertical="center"/>
    </xf>
    <xf numFmtId="165" fontId="4" fillId="6" borderId="5" xfId="0" applyNumberFormat="1" applyFont="1" applyFill="1" applyBorder="1" applyAlignment="1">
      <alignment horizontal="center" vertical="center"/>
    </xf>
    <xf numFmtId="165" fontId="4" fillId="6" borderId="1" xfId="0" quotePrefix="1" applyNumberFormat="1" applyFont="1" applyFill="1" applyBorder="1" applyAlignment="1">
      <alignment horizontal="center" vertical="center"/>
    </xf>
    <xf numFmtId="165" fontId="29" fillId="6" borderId="0" xfId="0" applyNumberFormat="1" applyFont="1" applyFill="1" applyAlignment="1">
      <alignment vertical="center"/>
    </xf>
    <xf numFmtId="0" fontId="11" fillId="4" borderId="0" xfId="0" applyFont="1" applyFill="1" applyAlignment="1">
      <alignment horizontal="center" wrapText="1"/>
    </xf>
    <xf numFmtId="0" fontId="0" fillId="4" borderId="0" xfId="0" applyFill="1"/>
    <xf numFmtId="49" fontId="11" fillId="4" borderId="0" xfId="0" applyNumberFormat="1" applyFont="1" applyFill="1" applyAlignment="1">
      <alignment vertical="top" wrapText="1"/>
    </xf>
    <xf numFmtId="164" fontId="7" fillId="0" borderId="2" xfId="1" applyNumberFormat="1" applyFont="1" applyBorder="1" applyAlignment="1" applyProtection="1">
      <alignment horizontal="center" vertical="center"/>
      <protection locked="0"/>
    </xf>
    <xf numFmtId="2" fontId="6" fillId="4" borderId="16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0" fontId="6" fillId="7" borderId="7" xfId="0" applyFont="1" applyFill="1" applyBorder="1" applyAlignment="1">
      <alignment horizontal="center"/>
    </xf>
    <xf numFmtId="0" fontId="8" fillId="4" borderId="0" xfId="0" applyFont="1" applyFill="1" applyAlignment="1">
      <alignment wrapText="1"/>
    </xf>
    <xf numFmtId="0" fontId="8" fillId="4" borderId="14" xfId="0" applyFont="1" applyFill="1" applyBorder="1" applyAlignment="1">
      <alignment wrapText="1"/>
    </xf>
    <xf numFmtId="0" fontId="6" fillId="7" borderId="1" xfId="0" applyFont="1" applyFill="1" applyBorder="1" applyAlignment="1">
      <alignment horizontal="center"/>
    </xf>
    <xf numFmtId="0" fontId="5" fillId="10" borderId="1" xfId="2" applyFont="1" applyFill="1" applyBorder="1" applyAlignment="1" applyProtection="1">
      <alignment vertical="center" wrapText="1"/>
      <protection locked="0"/>
    </xf>
    <xf numFmtId="0" fontId="6" fillId="0" borderId="16" xfId="0" applyFont="1" applyBorder="1"/>
    <xf numFmtId="0" fontId="12" fillId="17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4" fillId="4" borderId="1" xfId="3" applyFont="1" applyFill="1" applyBorder="1" applyAlignment="1">
      <alignment horizontal="center" vertical="center"/>
    </xf>
    <xf numFmtId="164" fontId="8" fillId="13" borderId="10" xfId="0" applyNumberFormat="1" applyFont="1" applyFill="1" applyBorder="1" applyAlignment="1">
      <alignment horizontal="center"/>
    </xf>
    <xf numFmtId="165" fontId="8" fillId="14" borderId="10" xfId="0" applyNumberFormat="1" applyFont="1" applyFill="1" applyBorder="1" applyAlignment="1">
      <alignment horizontal="center"/>
    </xf>
    <xf numFmtId="164" fontId="7" fillId="3" borderId="17" xfId="1" applyNumberFormat="1" applyFont="1" applyFill="1" applyBorder="1" applyAlignment="1" applyProtection="1">
      <alignment horizontal="center" vertical="center"/>
      <protection locked="0"/>
    </xf>
    <xf numFmtId="0" fontId="16" fillId="10" borderId="16" xfId="0" applyFont="1" applyFill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167" fontId="34" fillId="0" borderId="2" xfId="0" applyNumberFormat="1" applyFont="1" applyBorder="1" applyAlignment="1">
      <alignment vertical="center"/>
    </xf>
    <xf numFmtId="0" fontId="6" fillId="0" borderId="1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 wrapText="1"/>
    </xf>
    <xf numFmtId="164" fontId="8" fillId="16" borderId="1" xfId="0" applyNumberFormat="1" applyFont="1" applyFill="1" applyBorder="1" applyAlignment="1">
      <alignment horizontal="center"/>
    </xf>
    <xf numFmtId="0" fontId="6" fillId="16" borderId="1" xfId="4" applyFont="1" applyFill="1" applyBorder="1" applyAlignment="1">
      <alignment horizontal="center" vertical="center" wrapText="1"/>
    </xf>
    <xf numFmtId="165" fontId="46" fillId="14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30" fillId="26" borderId="4" xfId="0" applyFont="1" applyFill="1" applyBorder="1" applyAlignment="1">
      <alignment horizontal="center" vertical="center"/>
    </xf>
    <xf numFmtId="0" fontId="30" fillId="26" borderId="5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4" borderId="5" xfId="0" applyFont="1" applyFill="1" applyBorder="1" applyAlignment="1">
      <alignment horizontal="left" vertical="center" wrapText="1"/>
    </xf>
    <xf numFmtId="0" fontId="19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2" fontId="6" fillId="4" borderId="5" xfId="0" applyNumberFormat="1" applyFont="1" applyFill="1" applyBorder="1" applyAlignment="1">
      <alignment horizontal="center"/>
    </xf>
    <xf numFmtId="2" fontId="6" fillId="4" borderId="16" xfId="0" applyNumberFormat="1" applyFont="1" applyFill="1" applyBorder="1" applyAlignment="1">
      <alignment horizontal="center"/>
    </xf>
    <xf numFmtId="49" fontId="10" fillId="4" borderId="0" xfId="0" applyNumberFormat="1" applyFont="1" applyFill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0" fillId="4" borderId="5" xfId="0" applyFill="1" applyBorder="1"/>
    <xf numFmtId="0" fontId="0" fillId="4" borderId="16" xfId="0" applyFill="1" applyBorder="1"/>
    <xf numFmtId="0" fontId="30" fillId="26" borderId="1" xfId="0" applyFont="1" applyFill="1" applyBorder="1" applyAlignment="1">
      <alignment horizontal="center" vertical="center"/>
    </xf>
    <xf numFmtId="2" fontId="6" fillId="16" borderId="5" xfId="0" applyNumberFormat="1" applyFont="1" applyFill="1" applyBorder="1" applyAlignment="1">
      <alignment horizontal="center"/>
    </xf>
    <xf numFmtId="2" fontId="6" fillId="16" borderId="16" xfId="0" applyNumberFormat="1" applyFont="1" applyFill="1" applyBorder="1" applyAlignment="1">
      <alignment horizontal="center"/>
    </xf>
    <xf numFmtId="0" fontId="33" fillId="0" borderId="1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4" fontId="8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0" fontId="34" fillId="22" borderId="4" xfId="0" applyFont="1" applyFill="1" applyBorder="1" applyAlignment="1">
      <alignment vertical="center" wrapText="1"/>
    </xf>
    <xf numFmtId="0" fontId="34" fillId="22" borderId="5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164" fontId="17" fillId="22" borderId="5" xfId="0" applyNumberFormat="1" applyFont="1" applyFill="1" applyBorder="1" applyAlignment="1">
      <alignment horizontal="center"/>
    </xf>
    <xf numFmtId="0" fontId="30" fillId="22" borderId="5" xfId="0" applyFont="1" applyFill="1" applyBorder="1" applyAlignment="1">
      <alignment horizontal="center"/>
    </xf>
    <xf numFmtId="0" fontId="30" fillId="22" borderId="16" xfId="0" applyFont="1" applyFill="1" applyBorder="1" applyAlignment="1">
      <alignment horizontal="center"/>
    </xf>
    <xf numFmtId="164" fontId="8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8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164" fontId="8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1" xfId="2" applyBorder="1" applyAlignment="1">
      <alignment horizontal="left" vertical="center" wrapText="1"/>
    </xf>
    <xf numFmtId="0" fontId="37" fillId="9" borderId="7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4" borderId="12" xfId="2" applyFont="1" applyFill="1" applyBorder="1" applyAlignment="1" applyProtection="1">
      <alignment horizontal="left" vertical="center" wrapText="1"/>
      <protection locked="0"/>
    </xf>
    <xf numFmtId="0" fontId="5" fillId="4" borderId="0" xfId="2" applyFont="1" applyFill="1" applyAlignment="1" applyProtection="1">
      <alignment horizontal="left" vertical="center" wrapText="1"/>
      <protection locked="0"/>
    </xf>
    <xf numFmtId="0" fontId="5" fillId="4" borderId="24" xfId="2" applyFont="1" applyFill="1" applyBorder="1" applyAlignment="1" applyProtection="1">
      <alignment horizontal="left" vertical="center" wrapText="1"/>
      <protection locked="0"/>
    </xf>
    <xf numFmtId="0" fontId="3" fillId="0" borderId="17" xfId="2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33" fillId="0" borderId="17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7" fillId="9" borderId="22" xfId="0" applyFont="1" applyFill="1" applyBorder="1" applyAlignment="1">
      <alignment horizontal="center" vertical="center" wrapText="1"/>
    </xf>
    <xf numFmtId="0" fontId="30" fillId="26" borderId="1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164" fontId="17" fillId="0" borderId="4" xfId="0" applyNumberFormat="1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/>
    </xf>
    <xf numFmtId="164" fontId="17" fillId="16" borderId="5" xfId="0" applyNumberFormat="1" applyFont="1" applyFill="1" applyBorder="1" applyAlignment="1">
      <alignment horizontal="center"/>
    </xf>
    <xf numFmtId="164" fontId="17" fillId="16" borderId="16" xfId="0" applyNumberFormat="1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30" fillId="16" borderId="16" xfId="0" applyFont="1" applyFill="1" applyBorder="1" applyAlignment="1">
      <alignment horizontal="center"/>
    </xf>
    <xf numFmtId="0" fontId="45" fillId="0" borderId="4" xfId="0" applyFont="1" applyBorder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45" fillId="0" borderId="16" xfId="0" applyFont="1" applyBorder="1" applyAlignment="1">
      <alignment horizontal="left" vertical="center"/>
    </xf>
    <xf numFmtId="164" fontId="17" fillId="4" borderId="4" xfId="0" applyNumberFormat="1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164" fontId="17" fillId="0" borderId="4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64" fontId="17" fillId="16" borderId="4" xfId="0" applyNumberFormat="1" applyFont="1" applyFill="1" applyBorder="1" applyAlignment="1">
      <alignment horizontal="center" vertical="center"/>
    </xf>
    <xf numFmtId="0" fontId="30" fillId="16" borderId="5" xfId="0" applyFont="1" applyFill="1" applyBorder="1" applyAlignment="1">
      <alignment horizontal="center" vertical="center"/>
    </xf>
    <xf numFmtId="0" fontId="30" fillId="16" borderId="16" xfId="0" applyFont="1" applyFill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 vertical="center" wrapText="1"/>
    </xf>
    <xf numFmtId="164" fontId="17" fillId="16" borderId="14" xfId="0" applyNumberFormat="1" applyFont="1" applyFill="1" applyBorder="1" applyAlignment="1">
      <alignment horizontal="center" vertical="center" wrapText="1"/>
    </xf>
    <xf numFmtId="164" fontId="17" fillId="16" borderId="22" xfId="0" applyNumberFormat="1" applyFont="1" applyFill="1" applyBorder="1" applyAlignment="1">
      <alignment horizontal="center" vertical="center" wrapText="1"/>
    </xf>
    <xf numFmtId="164" fontId="17" fillId="16" borderId="12" xfId="0" applyNumberFormat="1" applyFont="1" applyFill="1" applyBorder="1" applyAlignment="1">
      <alignment horizontal="center" vertical="center" wrapText="1"/>
    </xf>
    <xf numFmtId="164" fontId="17" fillId="16" borderId="0" xfId="0" applyNumberFormat="1" applyFont="1" applyFill="1" applyAlignment="1">
      <alignment horizontal="center" vertical="center" wrapText="1"/>
    </xf>
    <xf numFmtId="164" fontId="17" fillId="16" borderId="24" xfId="0" applyNumberFormat="1" applyFont="1" applyFill="1" applyBorder="1" applyAlignment="1">
      <alignment horizontal="center" vertical="center" wrapText="1"/>
    </xf>
    <xf numFmtId="164" fontId="17" fillId="16" borderId="8" xfId="0" applyNumberFormat="1" applyFont="1" applyFill="1" applyBorder="1" applyAlignment="1">
      <alignment horizontal="center" vertical="center" wrapText="1"/>
    </xf>
    <xf numFmtId="164" fontId="17" fillId="16" borderId="21" xfId="0" applyNumberFormat="1" applyFont="1" applyFill="1" applyBorder="1" applyAlignment="1">
      <alignment horizontal="center" vertical="center" wrapText="1"/>
    </xf>
    <xf numFmtId="164" fontId="17" fillId="16" borderId="15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right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2" fontId="22" fillId="16" borderId="5" xfId="0" applyNumberFormat="1" applyFont="1" applyFill="1" applyBorder="1" applyAlignment="1">
      <alignment horizontal="center"/>
    </xf>
    <xf numFmtId="2" fontId="22" fillId="16" borderId="16" xfId="0" applyNumberFormat="1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30" fillId="20" borderId="7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right" wrapText="1"/>
    </xf>
    <xf numFmtId="0" fontId="17" fillId="16" borderId="1" xfId="0" applyFont="1" applyFill="1" applyBorder="1" applyAlignment="1">
      <alignment horizontal="left" wrapText="1"/>
    </xf>
    <xf numFmtId="0" fontId="6" fillId="4" borderId="7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left" wrapText="1"/>
    </xf>
    <xf numFmtId="168" fontId="6" fillId="4" borderId="4" xfId="0" applyNumberFormat="1" applyFont="1" applyFill="1" applyBorder="1" applyAlignment="1">
      <alignment horizontal="center"/>
    </xf>
    <xf numFmtId="168" fontId="6" fillId="4" borderId="16" xfId="0" applyNumberFormat="1" applyFont="1" applyFill="1" applyBorder="1" applyAlignment="1">
      <alignment horizontal="center"/>
    </xf>
    <xf numFmtId="168" fontId="6" fillId="4" borderId="5" xfId="0" applyNumberFormat="1" applyFont="1" applyFill="1" applyBorder="1" applyAlignment="1">
      <alignment horizontal="center"/>
    </xf>
    <xf numFmtId="168" fontId="22" fillId="16" borderId="5" xfId="0" applyNumberFormat="1" applyFont="1" applyFill="1" applyBorder="1" applyAlignment="1">
      <alignment horizontal="center"/>
    </xf>
    <xf numFmtId="0" fontId="14" fillId="4" borderId="12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4" fillId="4" borderId="24" xfId="0" applyFont="1" applyFill="1" applyBorder="1" applyAlignment="1">
      <alignment vertical="center" wrapText="1"/>
    </xf>
    <xf numFmtId="0" fontId="38" fillId="4" borderId="12" xfId="0" applyFont="1" applyFill="1" applyBorder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38" fillId="4" borderId="24" xfId="0" applyFont="1" applyFill="1" applyBorder="1" applyAlignment="1">
      <alignment vertical="center" wrapText="1"/>
    </xf>
    <xf numFmtId="0" fontId="20" fillId="4" borderId="0" xfId="0" applyFont="1" applyFill="1" applyAlignment="1">
      <alignment vertical="center" wrapText="1"/>
    </xf>
    <xf numFmtId="0" fontId="20" fillId="4" borderId="24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30" fillId="24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10" borderId="4" xfId="0" applyFont="1" applyFill="1" applyBorder="1" applyAlignment="1">
      <alignment horizontal="right"/>
    </xf>
    <xf numFmtId="0" fontId="16" fillId="10" borderId="5" xfId="0" applyFont="1" applyFill="1" applyBorder="1" applyAlignment="1">
      <alignment horizontal="right"/>
    </xf>
    <xf numFmtId="0" fontId="16" fillId="10" borderId="16" xfId="0" applyFont="1" applyFill="1" applyBorder="1" applyAlignment="1">
      <alignment horizontal="right"/>
    </xf>
    <xf numFmtId="0" fontId="30" fillId="2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1" fillId="20" borderId="14" xfId="0" applyFont="1" applyFill="1" applyBorder="1" applyAlignment="1">
      <alignment horizontal="center" vertical="center"/>
    </xf>
    <xf numFmtId="0" fontId="31" fillId="20" borderId="22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14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left" wrapText="1"/>
    </xf>
    <xf numFmtId="0" fontId="4" fillId="0" borderId="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164" fontId="8" fillId="4" borderId="14" xfId="0" applyNumberFormat="1" applyFont="1" applyFill="1" applyBorder="1" applyAlignment="1">
      <alignment horizontal="center"/>
    </xf>
    <xf numFmtId="164" fontId="8" fillId="4" borderId="22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 wrapText="1"/>
    </xf>
    <xf numFmtId="0" fontId="23" fillId="4" borderId="0" xfId="0" applyFont="1" applyFill="1" applyAlignment="1">
      <alignment horizontal="left" wrapText="1"/>
    </xf>
    <xf numFmtId="0" fontId="24" fillId="0" borderId="0" xfId="0" applyFont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31" fillId="20" borderId="7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right" wrapText="1"/>
    </xf>
    <xf numFmtId="0" fontId="22" fillId="16" borderId="5" xfId="0" applyFont="1" applyFill="1" applyBorder="1" applyAlignment="1">
      <alignment horizontal="left" wrapText="1"/>
    </xf>
    <xf numFmtId="0" fontId="22" fillId="16" borderId="16" xfId="0" applyFont="1" applyFill="1" applyBorder="1" applyAlignment="1">
      <alignment horizontal="left" wrapText="1"/>
    </xf>
    <xf numFmtId="0" fontId="31" fillId="20" borderId="0" xfId="0" applyFont="1" applyFill="1" applyAlignment="1">
      <alignment horizontal="center" vertical="center"/>
    </xf>
    <xf numFmtId="0" fontId="31" fillId="20" borderId="24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7" fillId="4" borderId="0" xfId="0" applyFont="1" applyFill="1" applyAlignment="1">
      <alignment horizontal="left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15" borderId="0" xfId="0" applyFont="1" applyFill="1" applyAlignment="1">
      <alignment horizontal="center" vertical="center"/>
    </xf>
    <xf numFmtId="2" fontId="22" fillId="16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164" fontId="22" fillId="4" borderId="8" xfId="0" applyNumberFormat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31" fillId="19" borderId="14" xfId="0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left"/>
    </xf>
    <xf numFmtId="2" fontId="6" fillId="4" borderId="5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2" fontId="6" fillId="16" borderId="4" xfId="0" applyNumberFormat="1" applyFont="1" applyFill="1" applyBorder="1" applyAlignment="1">
      <alignment horizontal="left"/>
    </xf>
    <xf numFmtId="2" fontId="6" fillId="16" borderId="5" xfId="0" applyNumberFormat="1" applyFont="1" applyFill="1" applyBorder="1" applyAlignment="1">
      <alignment horizontal="left"/>
    </xf>
    <xf numFmtId="2" fontId="6" fillId="16" borderId="16" xfId="0" applyNumberFormat="1" applyFont="1" applyFill="1" applyBorder="1" applyAlignment="1">
      <alignment horizontal="left"/>
    </xf>
    <xf numFmtId="0" fontId="33" fillId="0" borderId="21" xfId="0" applyFont="1" applyBorder="1" applyAlignment="1">
      <alignment horizontal="center" vertical="center" wrapText="1"/>
    </xf>
    <xf numFmtId="0" fontId="30" fillId="15" borderId="14" xfId="0" applyFont="1" applyFill="1" applyBorder="1" applyAlignment="1">
      <alignment horizontal="center" vertical="center"/>
    </xf>
    <xf numFmtId="0" fontId="30" fillId="15" borderId="22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6" fillId="0" borderId="21" xfId="0" applyFont="1" applyBorder="1" applyAlignment="1">
      <alignment horizontal="center"/>
    </xf>
    <xf numFmtId="49" fontId="6" fillId="4" borderId="4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16" fillId="16" borderId="7" xfId="0" applyFont="1" applyFill="1" applyBorder="1" applyAlignment="1">
      <alignment horizontal="left"/>
    </xf>
    <xf numFmtId="0" fontId="16" fillId="16" borderId="14" xfId="0" applyFont="1" applyFill="1" applyBorder="1" applyAlignment="1">
      <alignment horizontal="left"/>
    </xf>
    <xf numFmtId="0" fontId="16" fillId="16" borderId="22" xfId="0" applyFont="1" applyFill="1" applyBorder="1" applyAlignment="1">
      <alignment horizontal="left"/>
    </xf>
    <xf numFmtId="0" fontId="4" fillId="0" borderId="7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25" fillId="15" borderId="1" xfId="0" applyFont="1" applyFill="1" applyBorder="1" applyAlignment="1">
      <alignment horizontal="center" vertical="center"/>
    </xf>
    <xf numFmtId="2" fontId="22" fillId="16" borderId="14" xfId="0" applyNumberFormat="1" applyFont="1" applyFill="1" applyBorder="1" applyAlignment="1">
      <alignment horizontal="center"/>
    </xf>
    <xf numFmtId="0" fontId="24" fillId="4" borderId="0" xfId="0" applyFont="1" applyFill="1" applyAlignment="1">
      <alignment horizontal="left" wrapText="1"/>
    </xf>
    <xf numFmtId="0" fontId="31" fillId="21" borderId="14" xfId="0" applyFont="1" applyFill="1" applyBorder="1" applyAlignment="1">
      <alignment horizontal="center" vertical="center"/>
    </xf>
    <xf numFmtId="0" fontId="31" fillId="21" borderId="2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49" fontId="14" fillId="4" borderId="12" xfId="0" applyNumberFormat="1" applyFont="1" applyFill="1" applyBorder="1" applyAlignment="1">
      <alignment horizontal="left" vertical="top" wrapText="1"/>
    </xf>
    <xf numFmtId="49" fontId="14" fillId="4" borderId="0" xfId="0" applyNumberFormat="1" applyFont="1" applyFill="1" applyAlignment="1">
      <alignment horizontal="left" vertical="top" wrapText="1"/>
    </xf>
    <xf numFmtId="49" fontId="10" fillId="16" borderId="12" xfId="0" applyNumberFormat="1" applyFont="1" applyFill="1" applyBorder="1" applyAlignment="1">
      <alignment horizontal="center" vertical="top" wrapText="1"/>
    </xf>
    <xf numFmtId="49" fontId="10" fillId="16" borderId="0" xfId="0" applyNumberFormat="1" applyFont="1" applyFill="1" applyAlignment="1">
      <alignment horizontal="center" vertical="top" wrapText="1"/>
    </xf>
    <xf numFmtId="0" fontId="31" fillId="21" borderId="4" xfId="0" applyFont="1" applyFill="1" applyBorder="1" applyAlignment="1">
      <alignment horizontal="center" vertical="center"/>
    </xf>
    <xf numFmtId="0" fontId="31" fillId="21" borderId="5" xfId="0" applyFont="1" applyFill="1" applyBorder="1" applyAlignment="1">
      <alignment horizontal="center" vertical="center"/>
    </xf>
    <xf numFmtId="0" fontId="31" fillId="21" borderId="1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wrapText="1"/>
    </xf>
    <xf numFmtId="0" fontId="8" fillId="4" borderId="2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0" fillId="0" borderId="1" xfId="0" applyBorder="1"/>
    <xf numFmtId="0" fontId="25" fillId="16" borderId="1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6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6" fillId="10" borderId="25" xfId="0" applyFont="1" applyFill="1" applyBorder="1" applyAlignment="1">
      <alignment horizontal="right"/>
    </xf>
    <xf numFmtId="0" fontId="0" fillId="0" borderId="25" xfId="0" applyBorder="1"/>
    <xf numFmtId="2" fontId="22" fillId="16" borderId="30" xfId="0" applyNumberFormat="1" applyFont="1" applyFill="1" applyBorder="1" applyAlignment="1">
      <alignment horizontal="center"/>
    </xf>
    <xf numFmtId="0" fontId="25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6" fillId="10" borderId="17" xfId="0" applyFont="1" applyFill="1" applyBorder="1" applyAlignment="1">
      <alignment horizontal="right"/>
    </xf>
    <xf numFmtId="0" fontId="0" fillId="0" borderId="17" xfId="0" applyBorder="1"/>
    <xf numFmtId="0" fontId="25" fillId="16" borderId="22" xfId="0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left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D2388245-5092-8542-89DD-AE9896860EF9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4.jpe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2" Type="http://schemas.openxmlformats.org/officeDocument/2006/relationships/image" Target="../media/image62.png"/><Relationship Id="rId1" Type="http://schemas.openxmlformats.org/officeDocument/2006/relationships/image" Target="../media/image54.jpe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85725</xdr:rowOff>
    </xdr:from>
    <xdr:to>
      <xdr:col>6</xdr:col>
      <xdr:colOff>1190625</xdr:colOff>
      <xdr:row>14</xdr:row>
      <xdr:rowOff>87313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88298D-3DFA-4AAB-858B-999BAB607608}"/>
            </a:ext>
          </a:extLst>
        </xdr:cNvPr>
        <xdr:cNvSpPr txBox="1"/>
      </xdr:nvSpPr>
      <xdr:spPr>
        <a:xfrm>
          <a:off x="85725" y="1457325"/>
          <a:ext cx="6229350" cy="9731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 b="1">
              <a:solidFill>
                <a:srgbClr val="FF0000"/>
              </a:solidFill>
            </a:rPr>
            <a:t>PLEASE ADD DISTRESSED EDGES AS DREXOM</a:t>
          </a:r>
          <a:r>
            <a:rPr lang="en-GB" sz="1200" b="1" baseline="0">
              <a:solidFill>
                <a:srgbClr val="FF0000"/>
              </a:solidFill>
            </a:rPr>
            <a:t> PROTO</a:t>
          </a:r>
          <a:endParaRPr lang="en-GB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16</xdr:row>
      <xdr:rowOff>144019</xdr:rowOff>
    </xdr:from>
    <xdr:to>
      <xdr:col>6</xdr:col>
      <xdr:colOff>1095591</xdr:colOff>
      <xdr:row>47</xdr:row>
      <xdr:rowOff>145223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3433F0-96F8-D648-6D13-FEFB3429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62576"/>
          <a:ext cx="6686210" cy="48717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11</xdr:row>
      <xdr:rowOff>38100</xdr:rowOff>
    </xdr:from>
    <xdr:to>
      <xdr:col>10</xdr:col>
      <xdr:colOff>342900</xdr:colOff>
      <xdr:row>40</xdr:row>
      <xdr:rowOff>45397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F9975E-69AA-4DE9-B34C-4F966FF3A2D1}"/>
            </a:ext>
          </a:extLst>
        </xdr:cNvPr>
        <xdr:cNvSpPr txBox="1"/>
      </xdr:nvSpPr>
      <xdr:spPr>
        <a:xfrm>
          <a:off x="123825" y="5172075"/>
          <a:ext cx="6505575" cy="5255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120650</xdr:colOff>
      <xdr:row>10</xdr:row>
      <xdr:rowOff>3343274</xdr:rowOff>
    </xdr:from>
    <xdr:to>
      <xdr:col>10</xdr:col>
      <xdr:colOff>285750</xdr:colOff>
      <xdr:row>40</xdr:row>
      <xdr:rowOff>45396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A3061-5DF0-47ED-ABF0-773C3D06127A}"/>
            </a:ext>
          </a:extLst>
        </xdr:cNvPr>
        <xdr:cNvSpPr txBox="1"/>
      </xdr:nvSpPr>
      <xdr:spPr>
        <a:xfrm>
          <a:off x="120650" y="5057774"/>
          <a:ext cx="6394450" cy="5369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187613</xdr:colOff>
      <xdr:row>15</xdr:row>
      <xdr:rowOff>173181</xdr:rowOff>
    </xdr:from>
    <xdr:to>
      <xdr:col>10</xdr:col>
      <xdr:colOff>274205</xdr:colOff>
      <xdr:row>40</xdr:row>
      <xdr:rowOff>977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FE2403-61EC-4C9F-8177-67E16DB9C645}"/>
            </a:ext>
          </a:extLst>
        </xdr:cNvPr>
        <xdr:cNvSpPr txBox="1"/>
      </xdr:nvSpPr>
      <xdr:spPr>
        <a:xfrm>
          <a:off x="187613" y="6075795"/>
          <a:ext cx="6580910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163652</xdr:colOff>
      <xdr:row>16</xdr:row>
      <xdr:rowOff>1730</xdr:rowOff>
    </xdr:from>
    <xdr:to>
      <xdr:col>21</xdr:col>
      <xdr:colOff>288637</xdr:colOff>
      <xdr:row>40</xdr:row>
      <xdr:rowOff>17139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1C9D62-B265-4281-A6D3-D1F30DA1BDFB}"/>
            </a:ext>
          </a:extLst>
        </xdr:cNvPr>
        <xdr:cNvSpPr txBox="1"/>
      </xdr:nvSpPr>
      <xdr:spPr>
        <a:xfrm>
          <a:off x="7134220" y="6091957"/>
          <a:ext cx="6460553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206950</xdr:colOff>
      <xdr:row>57</xdr:row>
      <xdr:rowOff>27126</xdr:rowOff>
    </xdr:from>
    <xdr:to>
      <xdr:col>10</xdr:col>
      <xdr:colOff>296717</xdr:colOff>
      <xdr:row>81</xdr:row>
      <xdr:rowOff>23485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DAAAB57-DD96-41FA-96A5-E1D611787A42}"/>
            </a:ext>
          </a:extLst>
        </xdr:cNvPr>
        <xdr:cNvSpPr txBox="1"/>
      </xdr:nvSpPr>
      <xdr:spPr>
        <a:xfrm>
          <a:off x="206950" y="16897921"/>
          <a:ext cx="6584085" cy="449908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173464</xdr:colOff>
      <xdr:row>57</xdr:row>
      <xdr:rowOff>40113</xdr:rowOff>
    </xdr:from>
    <xdr:to>
      <xdr:col>21</xdr:col>
      <xdr:colOff>314324</xdr:colOff>
      <xdr:row>81</xdr:row>
      <xdr:rowOff>7897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A665A5-0EBF-45D8-933B-631338F11082}"/>
            </a:ext>
          </a:extLst>
        </xdr:cNvPr>
        <xdr:cNvSpPr txBox="1"/>
      </xdr:nvSpPr>
      <xdr:spPr>
        <a:xfrm>
          <a:off x="7144032" y="16910908"/>
          <a:ext cx="6476428" cy="44705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388620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15</xdr:row>
      <xdr:rowOff>95250</xdr:rowOff>
    </xdr:from>
    <xdr:to>
      <xdr:col>12</xdr:col>
      <xdr:colOff>3530</xdr:colOff>
      <xdr:row>52</xdr:row>
      <xdr:rowOff>127000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0CA4FD-C816-AEFE-68ED-C86F6A07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667000"/>
          <a:ext cx="8569680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111649</xdr:colOff>
      <xdr:row>85</xdr:row>
      <xdr:rowOff>139560</xdr:rowOff>
    </xdr:from>
    <xdr:to>
      <xdr:col>11</xdr:col>
      <xdr:colOff>40752</xdr:colOff>
      <xdr:row>122</xdr:row>
      <xdr:rowOff>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F438B-B59D-4C76-D214-E1429DDA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49" y="13467582"/>
          <a:ext cx="7772400" cy="554865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139561</xdr:colOff>
      <xdr:row>29</xdr:row>
      <xdr:rowOff>69780</xdr:rowOff>
    </xdr:from>
    <xdr:to>
      <xdr:col>30</xdr:col>
      <xdr:colOff>82621</xdr:colOff>
      <xdr:row>65</xdr:row>
      <xdr:rowOff>150829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71DD44-4BC9-0207-2E18-3E118759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8792" y="4800879"/>
          <a:ext cx="7772400" cy="5607642"/>
        </a:xfrm>
        <a:prstGeom prst="rect">
          <a:avLst/>
        </a:prstGeom>
      </xdr:spPr>
    </xdr:pic>
    <xdr:clientData/>
  </xdr:twoCellAnchor>
  <xdr:twoCellAnchor editAs="oneCell">
    <xdr:from>
      <xdr:col>13</xdr:col>
      <xdr:colOff>279120</xdr:colOff>
      <xdr:row>81</xdr:row>
      <xdr:rowOff>125605</xdr:rowOff>
    </xdr:from>
    <xdr:to>
      <xdr:col>30</xdr:col>
      <xdr:colOff>222180</xdr:colOff>
      <xdr:row>118</xdr:row>
      <xdr:rowOff>3798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BB9E43-63C4-2B3F-88EA-FDDBB12B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48351" y="12839561"/>
          <a:ext cx="7772400" cy="5558303"/>
        </a:xfrm>
        <a:prstGeom prst="rect">
          <a:avLst/>
        </a:prstGeom>
      </xdr:spPr>
    </xdr:pic>
    <xdr:clientData/>
  </xdr:twoCellAnchor>
  <xdr:twoCellAnchor editAs="oneCell">
    <xdr:from>
      <xdr:col>33</xdr:col>
      <xdr:colOff>265164</xdr:colOff>
      <xdr:row>29</xdr:row>
      <xdr:rowOff>139560</xdr:rowOff>
    </xdr:from>
    <xdr:to>
      <xdr:col>50</xdr:col>
      <xdr:colOff>208224</xdr:colOff>
      <xdr:row>67</xdr:row>
      <xdr:rowOff>126196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515098-C089-679C-5734-71F6DECC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45384" y="4870659"/>
          <a:ext cx="7772400" cy="58202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238493</xdr:colOff>
      <xdr:row>1</xdr:row>
      <xdr:rowOff>106141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10</xdr:row>
      <xdr:rowOff>3094957</xdr:rowOff>
    </xdr:from>
    <xdr:to>
      <xdr:col>10</xdr:col>
      <xdr:colOff>383501</xdr:colOff>
      <xdr:row>39</xdr:row>
      <xdr:rowOff>85725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EE73D9B-144F-5B69-0FF9-08DB5468A37A}"/>
            </a:ext>
          </a:extLst>
        </xdr:cNvPr>
        <xdr:cNvGrpSpPr/>
      </xdr:nvGrpSpPr>
      <xdr:grpSpPr>
        <a:xfrm>
          <a:off x="104775" y="4794253"/>
          <a:ext cx="6025029" cy="5545380"/>
          <a:chOff x="381000" y="4907882"/>
          <a:chExt cx="5343525" cy="4857965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4F5C696E-6A2A-C205-D0FD-4D51BB8F70A8}"/>
              </a:ext>
            </a:extLst>
          </xdr:cNvPr>
          <xdr:cNvGrpSpPr/>
        </xdr:nvGrpSpPr>
        <xdr:grpSpPr>
          <a:xfrm>
            <a:off x="381000" y="4904707"/>
            <a:ext cx="5340350" cy="2922308"/>
            <a:chOff x="600075" y="4768850"/>
            <a:chExt cx="4579424" cy="250889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9D13B8B3-D495-2359-1E3C-35F08EE30E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00075" y="4768850"/>
              <a:ext cx="2276475" cy="2508890"/>
            </a:xfrm>
            <a:prstGeom prst="rect">
              <a:avLst/>
            </a:prstGeom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4D20BCC-8506-E70E-DF77-DEF8DEF1E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14650" y="4768851"/>
              <a:ext cx="2264849" cy="2508249"/>
            </a:xfrm>
            <a:prstGeom prst="rect">
              <a:avLst/>
            </a:prstGeom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56DFA77D-D72E-8E51-6DB4-C790DE968FB0}"/>
              </a:ext>
            </a:extLst>
          </xdr:cNvPr>
          <xdr:cNvGrpSpPr/>
        </xdr:nvGrpSpPr>
        <xdr:grpSpPr>
          <a:xfrm>
            <a:off x="381001" y="7867651"/>
            <a:ext cx="5343689" cy="1895021"/>
            <a:chOff x="561976" y="7524751"/>
            <a:chExt cx="5340514" cy="1898196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53B861C-E12D-CFED-7315-F75460EC87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1976" y="7531101"/>
              <a:ext cx="2187574" cy="1891846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C68E4EB-A5A4-1A63-6E8B-AD37E52B2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787650" y="7524751"/>
              <a:ext cx="3114840" cy="189547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82550</xdr:colOff>
      <xdr:row>10</xdr:row>
      <xdr:rowOff>85725</xdr:rowOff>
    </xdr:from>
    <xdr:to>
      <xdr:col>10</xdr:col>
      <xdr:colOff>390533</xdr:colOff>
      <xdr:row>10</xdr:row>
      <xdr:rowOff>2854325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1627779-CAB5-0D2B-E0B1-722EB355979D}"/>
            </a:ext>
          </a:extLst>
        </xdr:cNvPr>
        <xdr:cNvGrpSpPr/>
      </xdr:nvGrpSpPr>
      <xdr:grpSpPr>
        <a:xfrm>
          <a:off x="82550" y="1785021"/>
          <a:ext cx="6054286" cy="2768600"/>
          <a:chOff x="114300" y="1828800"/>
          <a:chExt cx="4923523" cy="225425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AA969E-128C-3CCD-6289-F8FE2C592A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3226" y="1828800"/>
            <a:ext cx="851946" cy="224790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18E4B61-AABC-6234-FD18-87CEB083F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09951" y="1841499"/>
            <a:ext cx="1627872" cy="2235201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8387539-1291-3C9E-D151-A634F392A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543175" y="1838324"/>
            <a:ext cx="847441" cy="2238376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6F5CD6B-A79C-245D-3BDE-B12026CBC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4300" y="1828800"/>
            <a:ext cx="1544145" cy="2254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152400</xdr:colOff>
      <xdr:row>61</xdr:row>
      <xdr:rowOff>104775</xdr:rowOff>
    </xdr:from>
    <xdr:to>
      <xdr:col>10</xdr:col>
      <xdr:colOff>323850</xdr:colOff>
      <xdr:row>89</xdr:row>
      <xdr:rowOff>103273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2191E6-05C2-4256-8625-D434C5EDFE2A}"/>
            </a:ext>
            <a:ext uri="{147F2762-F138-4A5C-976F-8EAC2B608ADB}">
              <a16:predDERef xmlns:a16="http://schemas.microsoft.com/office/drawing/2014/main" pred="{91627779-CAB5-0D2B-E0B1-722EB355979D}"/>
            </a:ext>
          </a:extLst>
        </xdr:cNvPr>
        <xdr:cNvSpPr txBox="1"/>
      </xdr:nvSpPr>
      <xdr:spPr>
        <a:xfrm>
          <a:off x="152400" y="14573250"/>
          <a:ext cx="5915025" cy="6551698"/>
        </a:xfrm>
        <a:prstGeom prst="rect">
          <a:avLst/>
        </a:prstGeom>
        <a:solidFill>
          <a:schemeClr val="lt1"/>
        </a:solidFill>
        <a:ln w="9525" cmpd="sng">
          <a:solidFill>
            <a:srgbClr val="0070B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000" b="1" kern="1200"/>
            <a:t>FIT COMMENTS/</a:t>
          </a:r>
          <a:r>
            <a:rPr lang="en-GB" sz="1000" b="1" kern="1200" baseline="0"/>
            <a:t> PATTERN/ MEASUREMENTS:</a:t>
          </a:r>
        </a:p>
        <a:p>
          <a:r>
            <a:rPr lang="en-GB" sz="1000" kern="1200" baseline="0"/>
            <a:t>- Please grade up the entire hoodie by one size. Follow New Req tab for measurements and follow closely.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Tăng toàn bộ hoodie lên 1 size. Theo dõi bảng thông số “New Req” để đo và theo sát.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Increase front neck drop by 1cm after grading.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ăng hạ cổ trước thêm 1cm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Reduce sleeve lengthby 2cm after grading. 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iảm chiều dài tay áo 2cm.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Please adjust hood shaping following diagram, this is too pointed at the top. Please reduce hood width at widest point by 2cm after grading.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Điều chỉnh lại dáng nón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như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hình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hiện tại phần chóp quá nhọn. Sau khi lên size, giảm bề rộng chóp nón 2cm.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 baseline="0"/>
        </a:p>
        <a:p>
          <a:endParaRPr lang="en-GB" sz="1000" kern="1200" baseline="0"/>
        </a:p>
        <a:p>
          <a:r>
            <a:rPr lang="en-GB" sz="1000" b="1" kern="1200" baseline="0"/>
            <a:t>MCLAREN PRINT/ EMB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Back multi print below Motorsport to change. Please see updated artwork.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nhiều logo phía sau dưới chữ “Motorsport” cần thay đổi. Vui lòng theo artwork mới nhất.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Back print positions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Vị trí in phía sau giữ như mẫu.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Velocity print on sleeve to change to Reiss 1971 print. Position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“Velocity” trên tay đổi sang hình in Reiss 1971. Vị trí được duyệt như mẫu.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Sleeve Podium and Speedmark positions approved as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Vị trí in “Podium” và “Speedmark” trên tay được duyệt như mẫu.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Sleeve speedmark should be embroidered.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Chữ “Speedmark” trên tay áo phải thêu.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Restless Ambition print should be embroidered.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hữ “Restless Ambition” phải thêu.</a:t>
          </a:r>
          <a:endParaRPr lang="en-GB" sz="10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Front McLaren lockup is approved as sample. Please move it down by 1.5cm so it is in line with the middle of the Restless Ambition print.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Logo “McLaren” trước ngực được duyệt như mẫu, nhưng cần hạ xuống thêm 1.5cm để nằm ngang với giữa dòng chữ “Restless Ambition”.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 baseline="0"/>
        </a:p>
        <a:p>
          <a:endParaRPr lang="en-GB" sz="1000" kern="1200"/>
        </a:p>
        <a:p>
          <a:r>
            <a:rPr lang="en-GB" sz="10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/>
            <a:t>- Topstitching</a:t>
          </a:r>
          <a:r>
            <a:rPr lang="en-GB" sz="1000" kern="1200" baseline="0"/>
            <a:t> on pocket opening to sit 3cm away from edge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Đường may diễu ở miệng túi: cách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cạnh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túi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3cm.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Hoodie should have abrasions as per DREXOM hoodie. Please ensure this is actioned on the next sample</a:t>
          </a:r>
          <a:r>
            <a:rPr lang="en-GB" sz="1000" kern="1200" baseline="0">
              <a:solidFill>
                <a:srgbClr val="FF0000"/>
              </a:solidFill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Nón phải có độ mài mòn như mẫu hoodie DREXOM. Vui lòng áp dụng cho mẫu tiếp theo.</a:t>
          </a:r>
          <a:endParaRPr lang="en-GB" sz="10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/>
            <a:t>- Internal of back Motorsport embroidery</a:t>
          </a:r>
          <a:r>
            <a:rPr lang="en-GB" sz="1000" kern="1200" baseline="0"/>
            <a:t> needs to be improved. Please can you use dissolvable backing and ensure this is neat and improved on the next sample.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Lớp lót thêu chữ “Motorsport” ở lưng cần cải thiện. Vui lòng dùng </a:t>
          </a:r>
          <a:r>
            <a:rPr lang="vi-VN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dissolvable backing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(lót tan trong nước) để đảm bảo gọn gàng ở mẫu tiếp theo.</a:t>
          </a:r>
          <a:endParaRPr lang="en-GB" sz="10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Underside of zip binding is not neat. Can we have all raw edges of fabric caught in the binding please?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Mép trong của dây viền (binding) khóa kéo hiện chưa sạch. Vui lòng đảm bảo tất cả mép vải thừa được gói gọn trong dây viền.</a:t>
          </a:r>
          <a:endParaRPr lang="en-US" sz="1000">
            <a:solidFill>
              <a:srgbClr val="FF0000"/>
            </a:solidFill>
            <a:effectLst/>
          </a:endParaRPr>
        </a:p>
        <a:p>
          <a:endParaRPr lang="en-GB" sz="1000" kern="1200"/>
        </a:p>
        <a:p>
          <a:endParaRPr lang="en-GB" sz="1000" kern="1200"/>
        </a:p>
        <a:p>
          <a:r>
            <a:rPr lang="en-GB" sz="1000" b="1" kern="1200"/>
            <a:t>TRIMS:</a:t>
          </a:r>
        </a:p>
        <a:p>
          <a:r>
            <a:rPr lang="en-GB" sz="1000" kern="1200"/>
            <a:t>- Please ensure all trims used are approved</a:t>
          </a:r>
          <a:r>
            <a:rPr lang="en-GB" sz="1000" kern="1200" baseline="0"/>
            <a:t> by Reiss Design team prior to ordering.</a:t>
          </a:r>
          <a:endParaRPr lang="en-GB" sz="1000" kern="1200"/>
        </a:p>
        <a:p>
          <a:endParaRPr lang="en-GB" sz="1000" kern="1200" baseline="0"/>
        </a:p>
        <a:p>
          <a:r>
            <a:rPr lang="en-GB" sz="1000" b="1" kern="1200" baseline="0"/>
            <a:t>FABRIC: </a:t>
          </a:r>
        </a:p>
        <a:p>
          <a:r>
            <a:rPr lang="en-GB" sz="1000" b="0" kern="1200" baseline="0"/>
            <a:t>- Please confirm bulk fabric quality and colour with Reiss buying team.</a:t>
          </a:r>
        </a:p>
        <a:p>
          <a:endParaRPr lang="en-GB" sz="1000" kern="1200" baseline="0"/>
        </a:p>
        <a:p>
          <a:r>
            <a:rPr lang="en-GB" sz="1000" b="1" kern="1200" baseline="0"/>
            <a:t>LABELLING:</a:t>
          </a:r>
        </a:p>
        <a:p>
          <a:r>
            <a:rPr lang="en-GB" sz="1000" kern="1200" baseline="0"/>
            <a:t>- Full BOM for labelling will be confirmed once testing has been reviewed.</a:t>
          </a:r>
        </a:p>
        <a:p>
          <a:r>
            <a:rPr lang="en-GB" sz="1000" kern="1200" baseline="0"/>
            <a:t>- Do not order care labels until you have submitted testing.</a:t>
          </a:r>
        </a:p>
        <a:p>
          <a:endParaRPr lang="en-GB" sz="1000" kern="1200" baseline="0"/>
        </a:p>
        <a:p>
          <a:r>
            <a:rPr lang="en-GB" sz="10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</a:t>
          </a:r>
          <a:r>
            <a:rPr lang="en-GB" sz="10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</a:t>
          </a:r>
          <a:r>
            <a:rPr lang="en-GB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ease send full fabric testing ASAP for our approval. Please also action print durability tests as well as GAAW testing.</a:t>
          </a:r>
          <a:endParaRPr lang="en-GB" sz="1000">
            <a:effectLst/>
          </a:endParaRPr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4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97084</xdr:colOff>
      <xdr:row>35</xdr:row>
      <xdr:rowOff>84025</xdr:rowOff>
    </xdr:from>
    <xdr:to>
      <xdr:col>3</xdr:col>
      <xdr:colOff>724437</xdr:colOff>
      <xdr:row>35</xdr:row>
      <xdr:rowOff>84025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568320C9-1323-88A7-D017-C3CFAC39A888}"/>
            </a:ext>
          </a:extLst>
        </xdr:cNvPr>
        <xdr:cNvCxnSpPr/>
      </xdr:nvCxnSpPr>
      <xdr:spPr>
        <a:xfrm>
          <a:off x="620288" y="9595610"/>
          <a:ext cx="1633515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211115</xdr:colOff>
      <xdr:row>15</xdr:row>
      <xdr:rowOff>144396</xdr:rowOff>
    </xdr:from>
    <xdr:to>
      <xdr:col>4</xdr:col>
      <xdr:colOff>432471</xdr:colOff>
      <xdr:row>18</xdr:row>
      <xdr:rowOff>87201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4733CA7-C347-EFB1-F193-0690247AFF2A}"/>
            </a:ext>
          </a:extLst>
        </xdr:cNvPr>
        <xdr:cNvSpPr/>
      </xdr:nvSpPr>
      <xdr:spPr>
        <a:xfrm>
          <a:off x="211115" y="6033797"/>
          <a:ext cx="2616021" cy="48613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566625</xdr:colOff>
      <xdr:row>19</xdr:row>
      <xdr:rowOff>56836</xdr:rowOff>
    </xdr:from>
    <xdr:to>
      <xdr:col>8</xdr:col>
      <xdr:colOff>244654</xdr:colOff>
      <xdr:row>22</xdr:row>
      <xdr:rowOff>144395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479D02AB-28B5-9B72-71E5-F3E4CFFD41CB}"/>
            </a:ext>
          </a:extLst>
        </xdr:cNvPr>
        <xdr:cNvSpPr/>
      </xdr:nvSpPr>
      <xdr:spPr>
        <a:xfrm>
          <a:off x="4222347" y="6670674"/>
          <a:ext cx="751268" cy="630886"/>
        </a:xfrm>
        <a:prstGeom prst="mathMultiply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573691</xdr:colOff>
      <xdr:row>14</xdr:row>
      <xdr:rowOff>157453</xdr:rowOff>
    </xdr:from>
    <xdr:to>
      <xdr:col>9</xdr:col>
      <xdr:colOff>231239</xdr:colOff>
      <xdr:row>19</xdr:row>
      <xdr:rowOff>33538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60B9AE-CCD8-B6A6-D181-913C7902AF9F}"/>
            </a:ext>
          </a:extLst>
        </xdr:cNvPr>
        <xdr:cNvSpPr txBox="1"/>
      </xdr:nvSpPr>
      <xdr:spPr>
        <a:xfrm>
          <a:off x="4229413" y="5865745"/>
          <a:ext cx="1388146" cy="781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VELOCITY PRINT</a:t>
          </a:r>
          <a:r>
            <a:rPr lang="en-GB" sz="1000" baseline="0">
              <a:solidFill>
                <a:schemeClr val="bg1"/>
              </a:solidFill>
            </a:rPr>
            <a:t> ON SLEEVE HAS CHANGED, FOLLOW NEW ARTWORK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137687</xdr:colOff>
      <xdr:row>18</xdr:row>
      <xdr:rowOff>19766</xdr:rowOff>
    </xdr:from>
    <xdr:to>
      <xdr:col>2</xdr:col>
      <xdr:colOff>275018</xdr:colOff>
      <xdr:row>22</xdr:row>
      <xdr:rowOff>70611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8660CDD-BAAB-4B39-A183-6DAB09B35D8D}"/>
            </a:ext>
          </a:extLst>
        </xdr:cNvPr>
        <xdr:cNvSpPr txBox="1"/>
      </xdr:nvSpPr>
      <xdr:spPr>
        <a:xfrm>
          <a:off x="137687" y="6452495"/>
          <a:ext cx="1163616" cy="775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MULTI PRINT ON BACK HAS CHANGED</a:t>
          </a:r>
        </a:p>
      </xdr:txBody>
    </xdr:sp>
    <xdr:clientData/>
  </xdr:twoCellAnchor>
  <xdr:twoCellAnchor>
    <xdr:from>
      <xdr:col>1</xdr:col>
      <xdr:colOff>147927</xdr:colOff>
      <xdr:row>35</xdr:row>
      <xdr:rowOff>70254</xdr:rowOff>
    </xdr:from>
    <xdr:to>
      <xdr:col>3</xdr:col>
      <xdr:colOff>613580</xdr:colOff>
      <xdr:row>39</xdr:row>
      <xdr:rowOff>108399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450A73-B6D8-4471-97CD-FAFD7D9EAC18}"/>
            </a:ext>
          </a:extLst>
        </xdr:cNvPr>
        <xdr:cNvSpPr txBox="1"/>
      </xdr:nvSpPr>
      <xdr:spPr>
        <a:xfrm>
          <a:off x="671131" y="9581839"/>
          <a:ext cx="1471815" cy="762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ENSURE PRINTS</a:t>
          </a:r>
          <a:r>
            <a:rPr lang="en-GB" sz="1000" baseline="0">
              <a:solidFill>
                <a:schemeClr val="bg1"/>
              </a:solidFill>
            </a:rPr>
            <a:t> ARE IN LINE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191706</xdr:colOff>
      <xdr:row>29</xdr:row>
      <xdr:rowOff>20126</xdr:rowOff>
    </xdr:from>
    <xdr:to>
      <xdr:col>7</xdr:col>
      <xdr:colOff>858234</xdr:colOff>
      <xdr:row>32</xdr:row>
      <xdr:rowOff>123916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1918E7-42C9-4E93-BC02-F297CA400E24}"/>
            </a:ext>
          </a:extLst>
        </xdr:cNvPr>
        <xdr:cNvSpPr txBox="1"/>
      </xdr:nvSpPr>
      <xdr:spPr>
        <a:xfrm>
          <a:off x="3035791" y="8445056"/>
          <a:ext cx="1478165" cy="647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USE DISSOLVABLE BACKING</a:t>
          </a:r>
        </a:p>
      </xdr:txBody>
    </xdr:sp>
    <xdr:clientData/>
  </xdr:twoCellAnchor>
  <xdr:twoCellAnchor>
    <xdr:from>
      <xdr:col>1</xdr:col>
      <xdr:colOff>171587</xdr:colOff>
      <xdr:row>41</xdr:row>
      <xdr:rowOff>88226</xdr:rowOff>
    </xdr:from>
    <xdr:to>
      <xdr:col>8</xdr:col>
      <xdr:colOff>623464</xdr:colOff>
      <xdr:row>61</xdr:row>
      <xdr:rowOff>50129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80217D9-85E2-DFCB-B23B-552C188CBDDD}"/>
            </a:ext>
          </a:extLst>
        </xdr:cNvPr>
        <xdr:cNvGrpSpPr/>
      </xdr:nvGrpSpPr>
      <xdr:grpSpPr>
        <a:xfrm>
          <a:off x="690319" y="10708825"/>
          <a:ext cx="4668814" cy="3897114"/>
          <a:chOff x="952859" y="11229917"/>
          <a:chExt cx="3977336" cy="331918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CBABB10-1B8D-29EC-3000-5ACF657F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58583" y="12237747"/>
            <a:ext cx="2025423" cy="2309924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77A32FC-BD23-7557-5614-BC577842EA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023585" y="12237346"/>
            <a:ext cx="1906212" cy="2311756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D767A2EF-45F0-29FD-4DC8-9F6FA306CA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2859" y="11229917"/>
            <a:ext cx="3977336" cy="96013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293046</xdr:colOff>
      <xdr:row>50</xdr:row>
      <xdr:rowOff>6708</xdr:rowOff>
    </xdr:from>
    <xdr:to>
      <xdr:col>3</xdr:col>
      <xdr:colOff>540517</xdr:colOff>
      <xdr:row>60</xdr:row>
      <xdr:rowOff>224870</xdr:rowOff>
    </xdr:to>
    <xdr:sp macro="" textlink="">
      <xdr:nvSpPr>
        <xdr:cNvPr id="32" name="Free-form: Shape 31">
          <a:extLst>
            <a:ext uri="{FF2B5EF4-FFF2-40B4-BE49-F238E27FC236}">
              <a16:creationId xmlns:a16="http://schemas.microsoft.com/office/drawing/2014/main" id="{612FDBE0-44D0-5AC5-8255-CDDF1DA7213F}"/>
            </a:ext>
          </a:extLst>
        </xdr:cNvPr>
        <xdr:cNvSpPr/>
      </xdr:nvSpPr>
      <xdr:spPr>
        <a:xfrm>
          <a:off x="1822412" y="12234930"/>
          <a:ext cx="247471" cy="2270732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218188</xdr:colOff>
      <xdr:row>50</xdr:row>
      <xdr:rowOff>16590</xdr:rowOff>
    </xdr:from>
    <xdr:to>
      <xdr:col>3</xdr:col>
      <xdr:colOff>446609</xdr:colOff>
      <xdr:row>60</xdr:row>
      <xdr:rowOff>221356</xdr:rowOff>
    </xdr:to>
    <xdr:sp macro="" textlink="">
      <xdr:nvSpPr>
        <xdr:cNvPr id="33" name="Free-form: Shape 32">
          <a:extLst>
            <a:ext uri="{FF2B5EF4-FFF2-40B4-BE49-F238E27FC236}">
              <a16:creationId xmlns:a16="http://schemas.microsoft.com/office/drawing/2014/main" id="{F017B251-8891-406E-9D3C-E22EA55DF47B}"/>
            </a:ext>
          </a:extLst>
        </xdr:cNvPr>
        <xdr:cNvSpPr/>
      </xdr:nvSpPr>
      <xdr:spPr>
        <a:xfrm>
          <a:off x="1747554" y="12244812"/>
          <a:ext cx="228421" cy="2257336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60369</xdr:colOff>
      <xdr:row>48</xdr:row>
      <xdr:rowOff>93066</xdr:rowOff>
    </xdr:from>
    <xdr:to>
      <xdr:col>8</xdr:col>
      <xdr:colOff>397324</xdr:colOff>
      <xdr:row>59</xdr:row>
      <xdr:rowOff>201233</xdr:rowOff>
    </xdr:to>
    <xdr:sp macro="" textlink="">
      <xdr:nvSpPr>
        <xdr:cNvPr id="34" name="Free-form: Shape 33">
          <a:extLst>
            <a:ext uri="{FF2B5EF4-FFF2-40B4-BE49-F238E27FC236}">
              <a16:creationId xmlns:a16="http://schemas.microsoft.com/office/drawing/2014/main" id="{18AE3231-1565-4C9B-0DC7-AA9E8F84ABD4}"/>
            </a:ext>
          </a:extLst>
        </xdr:cNvPr>
        <xdr:cNvSpPr/>
      </xdr:nvSpPr>
      <xdr:spPr>
        <a:xfrm>
          <a:off x="3353873" y="11959070"/>
          <a:ext cx="1772412" cy="2281476"/>
        </a:xfrm>
        <a:custGeom>
          <a:avLst/>
          <a:gdLst>
            <a:gd name="connsiteX0" fmla="*/ 0 w 1772412"/>
            <a:gd name="connsiteY0" fmla="*/ 94750 h 2281476"/>
            <a:gd name="connsiteX1" fmla="*/ 362219 w 1772412"/>
            <a:gd name="connsiteY1" fmla="*/ 34381 h 2281476"/>
            <a:gd name="connsiteX2" fmla="*/ 831761 w 1772412"/>
            <a:gd name="connsiteY2" fmla="*/ 842 h 2281476"/>
            <a:gd name="connsiteX3" fmla="*/ 1193979 w 1772412"/>
            <a:gd name="connsiteY3" fmla="*/ 67919 h 2281476"/>
            <a:gd name="connsiteX4" fmla="*/ 1448873 w 1772412"/>
            <a:gd name="connsiteY4" fmla="*/ 235613 h 2281476"/>
            <a:gd name="connsiteX5" fmla="*/ 1589736 w 1772412"/>
            <a:gd name="connsiteY5" fmla="*/ 463676 h 2281476"/>
            <a:gd name="connsiteX6" fmla="*/ 1737307 w 1772412"/>
            <a:gd name="connsiteY6" fmla="*/ 919803 h 2281476"/>
            <a:gd name="connsiteX7" fmla="*/ 1770845 w 1772412"/>
            <a:gd name="connsiteY7" fmla="*/ 1483254 h 2281476"/>
            <a:gd name="connsiteX8" fmla="*/ 1703768 w 1772412"/>
            <a:gd name="connsiteY8" fmla="*/ 2281476 h 2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772412" h="2281476">
              <a:moveTo>
                <a:pt x="0" y="94750"/>
              </a:moveTo>
              <a:cubicBezTo>
                <a:pt x="111796" y="72391"/>
                <a:pt x="223592" y="50032"/>
                <a:pt x="362219" y="34381"/>
              </a:cubicBezTo>
              <a:cubicBezTo>
                <a:pt x="500846" y="18730"/>
                <a:pt x="693134" y="-4748"/>
                <a:pt x="831761" y="842"/>
              </a:cubicBezTo>
              <a:cubicBezTo>
                <a:pt x="970388" y="6432"/>
                <a:pt x="1091127" y="28791"/>
                <a:pt x="1193979" y="67919"/>
              </a:cubicBezTo>
              <a:cubicBezTo>
                <a:pt x="1296831" y="107047"/>
                <a:pt x="1382914" y="169654"/>
                <a:pt x="1448873" y="235613"/>
              </a:cubicBezTo>
              <a:cubicBezTo>
                <a:pt x="1514832" y="301572"/>
                <a:pt x="1541664" y="349644"/>
                <a:pt x="1589736" y="463676"/>
              </a:cubicBezTo>
              <a:cubicBezTo>
                <a:pt x="1637808" y="577708"/>
                <a:pt x="1707122" y="749874"/>
                <a:pt x="1737307" y="919803"/>
              </a:cubicBezTo>
              <a:cubicBezTo>
                <a:pt x="1767492" y="1089732"/>
                <a:pt x="1776435" y="1256309"/>
                <a:pt x="1770845" y="1483254"/>
              </a:cubicBezTo>
              <a:cubicBezTo>
                <a:pt x="1765255" y="1710199"/>
                <a:pt x="1734511" y="1995837"/>
                <a:pt x="1703768" y="2281476"/>
              </a:cubicBezTo>
            </a:path>
          </a:pathLst>
        </a:cu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80494</xdr:colOff>
      <xdr:row>42</xdr:row>
      <xdr:rowOff>16590</xdr:rowOff>
    </xdr:from>
    <xdr:to>
      <xdr:col>2</xdr:col>
      <xdr:colOff>459660</xdr:colOff>
      <xdr:row>44</xdr:row>
      <xdr:rowOff>87201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1683CC7-D163-A11B-F549-DC3437B8C9FE}"/>
            </a:ext>
          </a:extLst>
        </xdr:cNvPr>
        <xdr:cNvCxnSpPr/>
      </xdr:nvCxnSpPr>
      <xdr:spPr>
        <a:xfrm>
          <a:off x="1106779" y="10795939"/>
          <a:ext cx="37916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328680</xdr:colOff>
      <xdr:row>42</xdr:row>
      <xdr:rowOff>50128</xdr:rowOff>
    </xdr:from>
    <xdr:to>
      <xdr:col>3</xdr:col>
      <xdr:colOff>704671</xdr:colOff>
      <xdr:row>44</xdr:row>
      <xdr:rowOff>117564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DF43133-25E6-4C18-9E38-29141E9174D9}"/>
            </a:ext>
          </a:extLst>
        </xdr:cNvPr>
        <xdr:cNvCxnSpPr/>
      </xdr:nvCxnSpPr>
      <xdr:spPr>
        <a:xfrm>
          <a:off x="1858046" y="10829477"/>
          <a:ext cx="375991" cy="42965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36715</xdr:colOff>
      <xdr:row>41</xdr:row>
      <xdr:rowOff>117207</xdr:rowOff>
    </xdr:from>
    <xdr:to>
      <xdr:col>4</xdr:col>
      <xdr:colOff>409531</xdr:colOff>
      <xdr:row>44</xdr:row>
      <xdr:rowOff>6708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F42B953B-B59B-4A16-87D6-B95A635A8ADF}"/>
            </a:ext>
          </a:extLst>
        </xdr:cNvPr>
        <xdr:cNvCxnSpPr/>
      </xdr:nvCxnSpPr>
      <xdr:spPr>
        <a:xfrm>
          <a:off x="2431380" y="10715446"/>
          <a:ext cx="37281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175699</xdr:colOff>
      <xdr:row>41</xdr:row>
      <xdr:rowOff>92031</xdr:rowOff>
    </xdr:from>
    <xdr:to>
      <xdr:col>6</xdr:col>
      <xdr:colOff>102271</xdr:colOff>
      <xdr:row>43</xdr:row>
      <xdr:rowOff>165816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0FFC94A-B883-4A4C-B0C7-15CD6B1ACC40}"/>
            </a:ext>
          </a:extLst>
        </xdr:cNvPr>
        <xdr:cNvCxnSpPr/>
      </xdr:nvCxnSpPr>
      <xdr:spPr>
        <a:xfrm>
          <a:off x="3019784" y="10690270"/>
          <a:ext cx="375991" cy="43600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12</xdr:row>
      <xdr:rowOff>114300</xdr:rowOff>
    </xdr:from>
    <xdr:to>
      <xdr:col>10</xdr:col>
      <xdr:colOff>349251</xdr:colOff>
      <xdr:row>40</xdr:row>
      <xdr:rowOff>39047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01A0A9-2151-4877-A32A-0478FA2D570C}"/>
            </a:ext>
          </a:extLst>
        </xdr:cNvPr>
        <xdr:cNvSpPr txBox="1"/>
      </xdr:nvSpPr>
      <xdr:spPr>
        <a:xfrm>
          <a:off x="133351" y="5429250"/>
          <a:ext cx="6492875" cy="4992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6" zoomScale="75" zoomScaleNormal="75" workbookViewId="0">
      <selection activeCell="B29" sqref="B29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453125" customWidth="1"/>
  </cols>
  <sheetData>
    <row r="1" spans="1:6" thickBot="1" x14ac:dyDescent="0.4">
      <c r="A1" s="35" t="s">
        <v>0</v>
      </c>
      <c r="B1" s="181"/>
      <c r="D1" s="35" t="s">
        <v>1</v>
      </c>
      <c r="F1" s="199" t="s">
        <v>2</v>
      </c>
    </row>
    <row r="2" spans="1:6" ht="15.5" x14ac:dyDescent="0.35">
      <c r="A2" s="272" t="s">
        <v>3</v>
      </c>
      <c r="B2" s="273"/>
      <c r="D2" s="34" t="s">
        <v>4</v>
      </c>
      <c r="F2" s="200" t="s">
        <v>5</v>
      </c>
    </row>
    <row r="3" spans="1:6" ht="15.5" x14ac:dyDescent="0.35">
      <c r="A3" s="272" t="s">
        <v>6</v>
      </c>
      <c r="B3" s="273" t="e" vm="1">
        <v>#VALUE!</v>
      </c>
      <c r="D3" s="34" t="s">
        <v>7</v>
      </c>
      <c r="F3" s="201" t="s">
        <v>8</v>
      </c>
    </row>
    <row r="4" spans="1:6" ht="15.5" x14ac:dyDescent="0.35">
      <c r="A4" s="272" t="s">
        <v>9</v>
      </c>
      <c r="B4" s="273" t="e" vm="2">
        <v>#VALUE!</v>
      </c>
      <c r="D4" s="34" t="s">
        <v>10</v>
      </c>
      <c r="F4" s="201" t="s">
        <v>11</v>
      </c>
    </row>
    <row r="5" spans="1:6" ht="15.5" x14ac:dyDescent="0.35">
      <c r="A5" s="272" t="s">
        <v>12</v>
      </c>
      <c r="B5" s="273" t="e" vm="3">
        <v>#VALUE!</v>
      </c>
      <c r="D5" s="34" t="s">
        <v>13</v>
      </c>
      <c r="F5" s="201" t="s">
        <v>14</v>
      </c>
    </row>
    <row r="6" spans="1:6" ht="15.5" x14ac:dyDescent="0.35">
      <c r="A6" s="272" t="s">
        <v>15</v>
      </c>
      <c r="B6" s="273" t="e" vm="4">
        <v>#VALUE!</v>
      </c>
      <c r="D6" s="34" t="s">
        <v>16</v>
      </c>
      <c r="F6" s="202" t="s">
        <v>17</v>
      </c>
    </row>
    <row r="7" spans="1:6" ht="15.5" x14ac:dyDescent="0.35">
      <c r="A7" s="272"/>
      <c r="B7" s="273"/>
      <c r="D7" s="34" t="s">
        <v>18</v>
      </c>
      <c r="F7" s="202" t="s">
        <v>19</v>
      </c>
    </row>
    <row r="8" spans="1:6" ht="15.5" x14ac:dyDescent="0.35">
      <c r="A8" s="272" t="s">
        <v>20</v>
      </c>
      <c r="B8" s="273" t="e" vm="5">
        <v>#VALUE!</v>
      </c>
      <c r="D8" s="34" t="s">
        <v>21</v>
      </c>
      <c r="F8" s="202" t="s">
        <v>22</v>
      </c>
    </row>
    <row r="9" spans="1:6" ht="15.5" x14ac:dyDescent="0.35">
      <c r="A9" s="272" t="s">
        <v>23</v>
      </c>
      <c r="B9" s="273"/>
      <c r="D9" s="34" t="s">
        <v>24</v>
      </c>
      <c r="F9" s="201" t="s">
        <v>25</v>
      </c>
    </row>
    <row r="10" spans="1:6" ht="15.5" x14ac:dyDescent="0.35">
      <c r="A10" s="272" t="s">
        <v>26</v>
      </c>
      <c r="B10" s="273" t="e" vm="6">
        <v>#VALUE!</v>
      </c>
      <c r="D10" s="34" t="s">
        <v>27</v>
      </c>
      <c r="F10" s="201" t="s">
        <v>28</v>
      </c>
    </row>
    <row r="11" spans="1:6" ht="15.5" x14ac:dyDescent="0.35">
      <c r="A11" s="272" t="s">
        <v>29</v>
      </c>
      <c r="B11" s="273" t="e" vm="7">
        <v>#VALUE!</v>
      </c>
      <c r="D11" s="34" t="s">
        <v>30</v>
      </c>
      <c r="F11" s="201" t="s">
        <v>31</v>
      </c>
    </row>
    <row r="12" spans="1:6" ht="15.5" x14ac:dyDescent="0.35">
      <c r="A12" s="272" t="s">
        <v>32</v>
      </c>
      <c r="B12" s="273" t="e" vm="8">
        <v>#VALUE!</v>
      </c>
      <c r="D12" s="34" t="s">
        <v>33</v>
      </c>
      <c r="F12" s="202" t="s">
        <v>34</v>
      </c>
    </row>
    <row r="13" spans="1:6" ht="15.5" x14ac:dyDescent="0.35">
      <c r="A13" s="272" t="s">
        <v>35</v>
      </c>
      <c r="B13" s="273" t="e" vm="9">
        <v>#VALUE!</v>
      </c>
      <c r="D13" s="34" t="s">
        <v>36</v>
      </c>
      <c r="F13" s="202" t="s">
        <v>37</v>
      </c>
    </row>
    <row r="14" spans="1:6" ht="14.5" x14ac:dyDescent="0.35">
      <c r="A14" s="34"/>
      <c r="D14" s="34" t="s">
        <v>38</v>
      </c>
      <c r="F14" s="202" t="s">
        <v>39</v>
      </c>
    </row>
    <row r="15" spans="1:6" ht="14.5" x14ac:dyDescent="0.35">
      <c r="A15" s="34"/>
      <c r="D15" s="34"/>
      <c r="F15" s="202" t="s">
        <v>40</v>
      </c>
    </row>
    <row r="16" spans="1:6" thickBot="1" x14ac:dyDescent="0.4">
      <c r="A16" s="34"/>
      <c r="D16" s="34"/>
      <c r="F16" s="203" t="s">
        <v>41</v>
      </c>
    </row>
    <row r="17" spans="1:6" thickBot="1" x14ac:dyDescent="0.4"/>
    <row r="18" spans="1:6" thickBot="1" x14ac:dyDescent="0.4">
      <c r="F18" s="178" t="s">
        <v>42</v>
      </c>
    </row>
    <row r="19" spans="1:6" thickBot="1" x14ac:dyDescent="0.4">
      <c r="A19" s="35" t="s">
        <v>43</v>
      </c>
      <c r="B19" s="181"/>
      <c r="D19" s="35" t="s">
        <v>44</v>
      </c>
      <c r="F19" s="179" t="s">
        <v>45</v>
      </c>
    </row>
    <row r="20" spans="1:6" thickBot="1" x14ac:dyDescent="0.4">
      <c r="A20" s="34" t="s">
        <v>3</v>
      </c>
      <c r="D20" s="34" t="s">
        <v>46</v>
      </c>
      <c r="F20" s="179" t="s">
        <v>47</v>
      </c>
    </row>
    <row r="21" spans="1:6" thickBot="1" x14ac:dyDescent="0.4">
      <c r="A21" s="34" t="s">
        <v>48</v>
      </c>
      <c r="B21" t="e" vm="10">
        <v>#VALUE!</v>
      </c>
      <c r="D21" s="34" t="s">
        <v>49</v>
      </c>
      <c r="F21" s="179" t="s">
        <v>50</v>
      </c>
    </row>
    <row r="22" spans="1:6" thickBot="1" x14ac:dyDescent="0.4">
      <c r="A22" s="34" t="s">
        <v>51</v>
      </c>
      <c r="B22" t="e" vm="11">
        <v>#VALUE!</v>
      </c>
      <c r="D22" s="34" t="s">
        <v>52</v>
      </c>
      <c r="F22" s="179" t="s">
        <v>53</v>
      </c>
    </row>
    <row r="23" spans="1:6" thickBot="1" x14ac:dyDescent="0.4">
      <c r="A23" s="34" t="s">
        <v>54</v>
      </c>
      <c r="B23" t="e" vm="12">
        <v>#VALUE!</v>
      </c>
      <c r="D23" s="34" t="s">
        <v>55</v>
      </c>
      <c r="F23" s="179" t="s">
        <v>56</v>
      </c>
    </row>
    <row r="24" spans="1:6" thickBot="1" x14ac:dyDescent="0.4">
      <c r="A24" s="34"/>
      <c r="D24" s="34" t="s">
        <v>57</v>
      </c>
      <c r="F24" s="179" t="s">
        <v>25</v>
      </c>
    </row>
    <row r="25" spans="1:6" thickBot="1" x14ac:dyDescent="0.4">
      <c r="A25" s="34" t="s">
        <v>58</v>
      </c>
      <c r="B25" t="e" vm="13">
        <v>#VALUE!</v>
      </c>
      <c r="D25" s="34" t="s">
        <v>59</v>
      </c>
      <c r="F25" s="179" t="s">
        <v>28</v>
      </c>
    </row>
    <row r="26" spans="1:6" thickBot="1" x14ac:dyDescent="0.4">
      <c r="A26" s="34"/>
      <c r="D26" s="34" t="s">
        <v>60</v>
      </c>
      <c r="F26" s="179" t="s">
        <v>31</v>
      </c>
    </row>
    <row r="27" spans="1:6" thickBot="1" x14ac:dyDescent="0.4">
      <c r="A27" s="34" t="s">
        <v>61</v>
      </c>
      <c r="B27" t="e" vm="14">
        <v>#VALUE!</v>
      </c>
      <c r="D27" s="34" t="s">
        <v>62</v>
      </c>
      <c r="F27" s="179" t="s">
        <v>34</v>
      </c>
    </row>
    <row r="28" spans="1:6" thickBot="1" x14ac:dyDescent="0.4">
      <c r="A28" s="34" t="s">
        <v>63</v>
      </c>
      <c r="B28" t="e" vm="15">
        <v>#VALUE!</v>
      </c>
      <c r="D28" s="34" t="s">
        <v>64</v>
      </c>
      <c r="F28" s="179" t="s">
        <v>37</v>
      </c>
    </row>
    <row r="29" spans="1:6" thickBot="1" x14ac:dyDescent="0.4">
      <c r="A29" s="34" t="s">
        <v>65</v>
      </c>
      <c r="D29" s="34" t="s">
        <v>66</v>
      </c>
      <c r="F29" s="179" t="s">
        <v>39</v>
      </c>
    </row>
    <row r="30" spans="1:6" thickBot="1" x14ac:dyDescent="0.4">
      <c r="A30" s="34" t="s">
        <v>67</v>
      </c>
      <c r="D30" s="34"/>
      <c r="F30" s="179" t="s">
        <v>40</v>
      </c>
    </row>
    <row r="31" spans="1:6" thickBot="1" x14ac:dyDescent="0.4">
      <c r="A31" s="34" t="s">
        <v>68</v>
      </c>
      <c r="D31" s="34"/>
      <c r="F31" s="179" t="s">
        <v>41</v>
      </c>
    </row>
    <row r="32" spans="1:6" thickBot="1" x14ac:dyDescent="0.4">
      <c r="A32" s="34" t="s">
        <v>69</v>
      </c>
      <c r="D32" s="34"/>
      <c r="F32" s="179"/>
    </row>
    <row r="33" spans="1:6" thickBot="1" x14ac:dyDescent="0.4">
      <c r="A33" s="34" t="s">
        <v>70</v>
      </c>
      <c r="D33" s="34"/>
    </row>
    <row r="34" spans="1:6" thickBot="1" x14ac:dyDescent="0.4">
      <c r="A34" s="34" t="s">
        <v>71</v>
      </c>
      <c r="D34" s="34"/>
      <c r="F34" s="199" t="s">
        <v>72</v>
      </c>
    </row>
    <row r="35" spans="1:6" ht="14.5" x14ac:dyDescent="0.35">
      <c r="A35" s="34" t="s">
        <v>73</v>
      </c>
      <c r="D35" s="34"/>
      <c r="F35" s="200" t="s">
        <v>74</v>
      </c>
    </row>
    <row r="36" spans="1:6" ht="14.5" x14ac:dyDescent="0.35">
      <c r="A36" s="34" t="s">
        <v>75</v>
      </c>
      <c r="D36" s="34"/>
      <c r="F36" s="201" t="s">
        <v>76</v>
      </c>
    </row>
    <row r="37" spans="1:6" ht="14.5" x14ac:dyDescent="0.35">
      <c r="A37" s="34" t="s">
        <v>77</v>
      </c>
      <c r="D37" s="34"/>
      <c r="F37" s="201" t="s">
        <v>78</v>
      </c>
    </row>
    <row r="38" spans="1:6" ht="14.5" x14ac:dyDescent="0.35">
      <c r="A38" s="34" t="s">
        <v>79</v>
      </c>
      <c r="D38" s="34"/>
      <c r="F38" s="201" t="s">
        <v>80</v>
      </c>
    </row>
    <row r="39" spans="1:6" ht="14.5" x14ac:dyDescent="0.35">
      <c r="A39" s="34" t="s">
        <v>81</v>
      </c>
      <c r="D39" s="34"/>
      <c r="F39" s="201" t="s">
        <v>82</v>
      </c>
    </row>
    <row r="40" spans="1:6" ht="14.5" x14ac:dyDescent="0.35">
      <c r="A40" s="34" t="s">
        <v>83</v>
      </c>
      <c r="D40" s="34"/>
      <c r="F40" s="201" t="s">
        <v>25</v>
      </c>
    </row>
    <row r="41" spans="1:6" ht="14.5" x14ac:dyDescent="0.35">
      <c r="A41" s="34"/>
      <c r="D41" s="34"/>
      <c r="F41" s="201" t="s">
        <v>28</v>
      </c>
    </row>
    <row r="42" spans="1:6" ht="14.5" x14ac:dyDescent="0.35">
      <c r="A42" s="34"/>
      <c r="D42" s="34"/>
      <c r="F42" s="201" t="s">
        <v>31</v>
      </c>
    </row>
    <row r="43" spans="1:6" ht="14.5" x14ac:dyDescent="0.35">
      <c r="A43" s="34"/>
      <c r="D43" s="34"/>
      <c r="F43" s="201" t="s">
        <v>34</v>
      </c>
    </row>
    <row r="44" spans="1:6" ht="14.5" x14ac:dyDescent="0.35">
      <c r="A44" s="34"/>
      <c r="D44" s="34"/>
      <c r="F44" s="201" t="s">
        <v>37</v>
      </c>
    </row>
    <row r="45" spans="1:6" ht="14.5" x14ac:dyDescent="0.35">
      <c r="A45" s="34"/>
      <c r="F45" s="201" t="s">
        <v>39</v>
      </c>
    </row>
    <row r="46" spans="1:6" ht="14.5" x14ac:dyDescent="0.35">
      <c r="A46" s="34"/>
      <c r="F46" s="201" t="s">
        <v>40</v>
      </c>
    </row>
    <row r="47" spans="1:6" ht="14.5" x14ac:dyDescent="0.35">
      <c r="A47" s="34"/>
      <c r="F47" s="202" t="s">
        <v>41</v>
      </c>
    </row>
    <row r="48" spans="1:6" thickBot="1" x14ac:dyDescent="0.4">
      <c r="A48" s="34"/>
      <c r="F48" s="203"/>
    </row>
    <row r="49" spans="1:6" thickBot="1" x14ac:dyDescent="0.4">
      <c r="A49" s="34"/>
    </row>
    <row r="50" spans="1:6" ht="14.5" x14ac:dyDescent="0.35">
      <c r="A50" s="34"/>
      <c r="D50" s="181" t="s">
        <v>84</v>
      </c>
      <c r="F50" s="199" t="s">
        <v>85</v>
      </c>
    </row>
    <row r="51" spans="1:6" thickBot="1" x14ac:dyDescent="0.4">
      <c r="A51" s="34"/>
      <c r="D51" s="179" t="s">
        <v>86</v>
      </c>
      <c r="F51" s="201" t="s">
        <v>25</v>
      </c>
    </row>
    <row r="52" spans="1:6" ht="14.5" x14ac:dyDescent="0.35">
      <c r="A52" s="34"/>
      <c r="D52" s="180" t="s">
        <v>87</v>
      </c>
      <c r="F52" s="201" t="s">
        <v>28</v>
      </c>
    </row>
    <row r="53" spans="1:6" ht="14.5" x14ac:dyDescent="0.35">
      <c r="A53" s="34"/>
      <c r="D53" s="34"/>
      <c r="F53" s="201" t="s">
        <v>31</v>
      </c>
    </row>
    <row r="54" spans="1:6" ht="14.5" x14ac:dyDescent="0.35">
      <c r="A54" s="177"/>
      <c r="B54" s="1"/>
      <c r="D54" s="34"/>
      <c r="F54" s="201" t="s">
        <v>34</v>
      </c>
    </row>
    <row r="55" spans="1:6" ht="14.5" x14ac:dyDescent="0.35">
      <c r="D55" s="34"/>
      <c r="F55" s="201" t="s">
        <v>37</v>
      </c>
    </row>
    <row r="56" spans="1:6" ht="14.5" x14ac:dyDescent="0.35">
      <c r="A56" s="35" t="s">
        <v>88</v>
      </c>
      <c r="B56" s="181"/>
      <c r="D56" s="34"/>
      <c r="F56" s="201" t="s">
        <v>39</v>
      </c>
    </row>
    <row r="57" spans="1:6" ht="14.5" x14ac:dyDescent="0.35">
      <c r="A57" s="205" t="s">
        <v>3</v>
      </c>
      <c r="B57" s="204"/>
      <c r="D57" s="34"/>
      <c r="F57" s="201" t="s">
        <v>40</v>
      </c>
    </row>
    <row r="58" spans="1:6" ht="35.25" customHeight="1" x14ac:dyDescent="0.35">
      <c r="A58" s="272" t="s">
        <v>89</v>
      </c>
      <c r="B58" s="273" t="e" vm="16">
        <v>#VALUE!</v>
      </c>
      <c r="D58" s="34"/>
      <c r="F58" s="202" t="s">
        <v>41</v>
      </c>
    </row>
    <row r="59" spans="1:6" ht="15.5" x14ac:dyDescent="0.35">
      <c r="A59" s="272" t="s">
        <v>90</v>
      </c>
      <c r="B59" s="273" t="e" vm="16">
        <v>#VALUE!</v>
      </c>
      <c r="D59" s="34"/>
      <c r="F59" s="202"/>
    </row>
    <row r="60" spans="1:6" ht="15.5" x14ac:dyDescent="0.35">
      <c r="A60" s="272" t="s">
        <v>91</v>
      </c>
      <c r="B60" s="273" t="e" vm="17">
        <v>#VALUE!</v>
      </c>
      <c r="D60" s="34"/>
      <c r="F60" s="201"/>
    </row>
    <row r="61" spans="1:6" ht="15.5" x14ac:dyDescent="0.35">
      <c r="A61" s="272" t="s">
        <v>92</v>
      </c>
      <c r="B61" s="273"/>
      <c r="D61" s="34"/>
      <c r="F61" s="201"/>
    </row>
    <row r="62" spans="1:6" ht="15.5" x14ac:dyDescent="0.35">
      <c r="A62" s="272" t="s">
        <v>93</v>
      </c>
      <c r="B62" s="273" t="e" vm="18">
        <v>#VALUE!</v>
      </c>
      <c r="D62" s="34"/>
      <c r="F62" s="201"/>
    </row>
    <row r="63" spans="1:6" ht="15.5" x14ac:dyDescent="0.35">
      <c r="A63" s="272" t="s">
        <v>94</v>
      </c>
      <c r="B63" s="273" t="e" vm="19">
        <v>#VALUE!</v>
      </c>
      <c r="D63" s="34"/>
      <c r="F63" s="202"/>
    </row>
    <row r="64" spans="1:6" ht="15.5" x14ac:dyDescent="0.35">
      <c r="A64" s="272" t="s">
        <v>95</v>
      </c>
      <c r="B64" s="273" t="e" vm="20">
        <v>#VALUE!</v>
      </c>
      <c r="D64" s="34"/>
      <c r="F64" s="202"/>
    </row>
    <row r="65" spans="1:6" ht="16" thickBot="1" x14ac:dyDescent="0.4">
      <c r="A65" s="272" t="s">
        <v>96</v>
      </c>
      <c r="B65" s="273"/>
      <c r="D65" s="34"/>
      <c r="F65" s="203"/>
    </row>
    <row r="66" spans="1:6" ht="16" thickBot="1" x14ac:dyDescent="0.4">
      <c r="A66" s="272" t="s">
        <v>97</v>
      </c>
      <c r="B66" s="273"/>
    </row>
    <row r="67" spans="1:6" ht="16" thickBot="1" x14ac:dyDescent="0.4">
      <c r="A67" s="272" t="s">
        <v>98</v>
      </c>
      <c r="B67" s="273"/>
      <c r="D67" s="35" t="s">
        <v>99</v>
      </c>
      <c r="F67" s="199" t="s">
        <v>100</v>
      </c>
    </row>
    <row r="68" spans="1:6" ht="15.5" x14ac:dyDescent="0.35">
      <c r="A68" s="272" t="s">
        <v>101</v>
      </c>
      <c r="B68" s="273"/>
      <c r="D68" s="34" t="s">
        <v>102</v>
      </c>
      <c r="F68" s="200" t="s">
        <v>31</v>
      </c>
    </row>
    <row r="69" spans="1:6" ht="15.5" x14ac:dyDescent="0.35">
      <c r="A69" s="272" t="s">
        <v>103</v>
      </c>
      <c r="B69" s="273"/>
      <c r="D69" s="34" t="s">
        <v>104</v>
      </c>
      <c r="F69" s="201" t="s">
        <v>34</v>
      </c>
    </row>
    <row r="70" spans="1:6" ht="15.5" x14ac:dyDescent="0.35">
      <c r="A70" s="272" t="s">
        <v>105</v>
      </c>
      <c r="B70" s="273"/>
      <c r="D70" s="34" t="s">
        <v>106</v>
      </c>
      <c r="F70" s="201" t="s">
        <v>37</v>
      </c>
    </row>
    <row r="71" spans="1:6" ht="15.5" x14ac:dyDescent="0.35">
      <c r="A71" s="272" t="s">
        <v>107</v>
      </c>
      <c r="B71" s="273"/>
      <c r="D71" s="34"/>
      <c r="F71" s="201" t="s">
        <v>39</v>
      </c>
    </row>
    <row r="72" spans="1:6" ht="15.5" x14ac:dyDescent="0.35">
      <c r="A72" s="272" t="s">
        <v>108</v>
      </c>
      <c r="B72" s="273" t="e" vm="21">
        <v>#VALUE!</v>
      </c>
      <c r="D72" s="34"/>
      <c r="F72" s="202" t="s">
        <v>40</v>
      </c>
    </row>
    <row r="73" spans="1:6" ht="15.5" x14ac:dyDescent="0.35">
      <c r="A73" s="272" t="s">
        <v>109</v>
      </c>
      <c r="B73" s="273"/>
      <c r="D73" s="34"/>
      <c r="F73" s="202" t="s">
        <v>41</v>
      </c>
    </row>
    <row r="74" spans="1:6" ht="15.5" x14ac:dyDescent="0.35">
      <c r="A74" s="272" t="s">
        <v>110</v>
      </c>
      <c r="B74" s="273" t="e" vm="22">
        <v>#VALUE!</v>
      </c>
      <c r="F74" s="201"/>
    </row>
    <row r="75" spans="1:6" ht="14.5" x14ac:dyDescent="0.35">
      <c r="A75" s="189" t="s">
        <v>111</v>
      </c>
      <c r="B75" s="189"/>
      <c r="D75" s="35" t="s">
        <v>112</v>
      </c>
      <c r="F75" s="201"/>
    </row>
    <row r="76" spans="1:6" ht="14.5" x14ac:dyDescent="0.35">
      <c r="A76" s="34" t="s">
        <v>113</v>
      </c>
      <c r="B76" t="e" vm="23">
        <v>#VALUE!</v>
      </c>
      <c r="D76" s="34"/>
      <c r="F76" s="201"/>
    </row>
    <row r="77" spans="1:6" ht="15.5" x14ac:dyDescent="0.35">
      <c r="A77" s="272" t="s">
        <v>114</v>
      </c>
      <c r="B77" s="273" t="e" vm="24">
        <v>#VALUE!</v>
      </c>
      <c r="D77" s="34"/>
      <c r="F77" s="201"/>
    </row>
    <row r="78" spans="1:6" ht="15.5" x14ac:dyDescent="0.35">
      <c r="A78" s="272" t="s">
        <v>115</v>
      </c>
      <c r="B78" s="273" t="e" vm="25">
        <v>#VALUE!</v>
      </c>
      <c r="D78" s="34"/>
      <c r="F78" s="202"/>
    </row>
    <row r="79" spans="1:6" ht="15.5" x14ac:dyDescent="0.35">
      <c r="A79" s="272" t="s">
        <v>116</v>
      </c>
      <c r="B79" s="273" t="e" vm="26">
        <v>#VALUE!</v>
      </c>
      <c r="D79" s="34"/>
      <c r="F79" s="202"/>
    </row>
    <row r="80" spans="1:6" thickBot="1" x14ac:dyDescent="0.4">
      <c r="A80" s="34"/>
      <c r="D80" s="34"/>
      <c r="F80" s="203"/>
    </row>
    <row r="81" spans="1:4" ht="14.5" x14ac:dyDescent="0.35">
      <c r="A81" s="34" t="s">
        <v>117</v>
      </c>
      <c r="B81" t="e" vm="27">
        <v>#VALUE!</v>
      </c>
      <c r="D81" s="34"/>
    </row>
    <row r="82" spans="1:4" ht="14.5" x14ac:dyDescent="0.35">
      <c r="A82" s="34" t="s">
        <v>118</v>
      </c>
      <c r="B82" t="e" vm="28">
        <v>#VALUE!</v>
      </c>
    </row>
    <row r="83" spans="1:4" ht="15" customHeight="1" x14ac:dyDescent="0.35">
      <c r="A83" s="34" t="s">
        <v>119</v>
      </c>
      <c r="B83" t="e" vm="29">
        <v>#VALUE!</v>
      </c>
    </row>
    <row r="84" spans="1:4" ht="15" customHeight="1" x14ac:dyDescent="0.35">
      <c r="A84" s="34" t="s">
        <v>120</v>
      </c>
      <c r="B84" t="e" vm="30">
        <v>#VALUE!</v>
      </c>
    </row>
    <row r="85" spans="1:4" ht="15" customHeight="1" x14ac:dyDescent="0.35">
      <c r="A85" s="34" t="s">
        <v>121</v>
      </c>
      <c r="B85" t="e" vm="31">
        <v>#VALUE!</v>
      </c>
    </row>
    <row r="86" spans="1:4" ht="15" customHeight="1" x14ac:dyDescent="0.35">
      <c r="A86" s="34" t="s">
        <v>122</v>
      </c>
      <c r="B86" t="e" vm="32">
        <v>#VALUE!</v>
      </c>
    </row>
    <row r="87" spans="1:4" ht="15" customHeight="1" x14ac:dyDescent="0.35">
      <c r="A87" s="34" t="s">
        <v>123</v>
      </c>
      <c r="B87" t="e" vm="33">
        <v>#VALUE!</v>
      </c>
    </row>
    <row r="88" spans="1:4" ht="15" customHeight="1" x14ac:dyDescent="0.35">
      <c r="A88" s="34" t="s">
        <v>124</v>
      </c>
      <c r="B88" t="e" vm="34">
        <v>#VALUE!</v>
      </c>
    </row>
    <row r="89" spans="1:4" ht="15" customHeight="1" x14ac:dyDescent="0.35">
      <c r="A89" s="34" t="s">
        <v>125</v>
      </c>
      <c r="B89" t="e" vm="35">
        <v>#VALUE!</v>
      </c>
    </row>
    <row r="90" spans="1:4" ht="15" customHeight="1" x14ac:dyDescent="0.35">
      <c r="A90" s="34"/>
    </row>
    <row r="91" spans="1:4" ht="15" customHeight="1" x14ac:dyDescent="0.35">
      <c r="A91" s="34"/>
    </row>
    <row r="92" spans="1:4" ht="15" customHeight="1" x14ac:dyDescent="0.35">
      <c r="A92" s="34"/>
    </row>
    <row r="93" spans="1:4" ht="15" customHeight="1" x14ac:dyDescent="0.35">
      <c r="A93" s="34"/>
    </row>
    <row r="94" spans="1:4" ht="15" customHeight="1" x14ac:dyDescent="0.35">
      <c r="A94" s="34"/>
    </row>
    <row r="95" spans="1:4" ht="15" customHeight="1" x14ac:dyDescent="0.35">
      <c r="A95" s="34"/>
    </row>
    <row r="96" spans="1:4" ht="15" customHeight="1" x14ac:dyDescent="0.35">
      <c r="A96" s="34"/>
    </row>
    <row r="97" spans="1:2" ht="15" customHeight="1" x14ac:dyDescent="0.35">
      <c r="A97" s="34"/>
    </row>
    <row r="98" spans="1:2" ht="15" customHeight="1" x14ac:dyDescent="0.35">
      <c r="A98" s="35" t="s">
        <v>126</v>
      </c>
      <c r="B98" s="198" t="s">
        <v>126</v>
      </c>
    </row>
    <row r="99" spans="1:2" ht="15" customHeight="1" x14ac:dyDescent="0.35">
      <c r="A99" s="205" t="s">
        <v>127</v>
      </c>
    </row>
    <row r="100" spans="1:2" ht="15" customHeight="1" x14ac:dyDescent="0.35">
      <c r="A100" s="34" t="s">
        <v>128</v>
      </c>
      <c r="B100" t="e" vm="36">
        <v>#VALUE!</v>
      </c>
    </row>
    <row r="101" spans="1:2" ht="15" customHeight="1" x14ac:dyDescent="0.35">
      <c r="A101" s="34" t="s">
        <v>129</v>
      </c>
      <c r="B101" t="e" vm="37">
        <v>#VALUE!</v>
      </c>
    </row>
    <row r="102" spans="1:2" ht="15" customHeight="1" x14ac:dyDescent="0.35">
      <c r="A102" s="34" t="s">
        <v>130</v>
      </c>
      <c r="B102" t="e" vm="38">
        <v>#VALUE!</v>
      </c>
    </row>
    <row r="103" spans="1:2" ht="15" customHeight="1" x14ac:dyDescent="0.35">
      <c r="A103" s="34" t="s">
        <v>131</v>
      </c>
      <c r="B103" t="e" vm="39">
        <v>#VALUE!</v>
      </c>
    </row>
    <row r="104" spans="1:2" ht="15" customHeight="1" x14ac:dyDescent="0.35">
      <c r="A104" s="34" t="s">
        <v>132</v>
      </c>
      <c r="B104" t="e" vm="40">
        <v>#VALUE!</v>
      </c>
    </row>
    <row r="105" spans="1:2" ht="15" customHeight="1" x14ac:dyDescent="0.35">
      <c r="A105" s="34" t="s">
        <v>133</v>
      </c>
      <c r="B105" t="e" vm="41">
        <v>#VALUE!</v>
      </c>
    </row>
    <row r="106" spans="1:2" ht="15" customHeight="1" x14ac:dyDescent="0.35">
      <c r="A106" s="34" t="s">
        <v>134</v>
      </c>
      <c r="B106" t="e" vm="42">
        <v>#VALUE!</v>
      </c>
    </row>
    <row r="107" spans="1:2" ht="15" customHeight="1" x14ac:dyDescent="0.35">
      <c r="A107" s="34" t="s">
        <v>135</v>
      </c>
      <c r="B107" t="e" vm="43">
        <v>#VALUE!</v>
      </c>
    </row>
    <row r="108" spans="1:2" ht="15" customHeight="1" x14ac:dyDescent="0.35">
      <c r="A108" s="34" t="s">
        <v>136</v>
      </c>
      <c r="B108" t="e" vm="44">
        <v>#VALUE!</v>
      </c>
    </row>
    <row r="109" spans="1:2" ht="15" customHeight="1" x14ac:dyDescent="0.35">
      <c r="A109" s="34" t="s">
        <v>137</v>
      </c>
      <c r="B109" t="e" vm="45">
        <v>#VALUE!</v>
      </c>
    </row>
    <row r="110" spans="1:2" ht="15" customHeight="1" x14ac:dyDescent="0.35">
      <c r="A110" s="34" t="s">
        <v>138</v>
      </c>
      <c r="B110" t="e" vm="46">
        <v>#VALUE!</v>
      </c>
    </row>
    <row r="111" spans="1:2" ht="15" customHeight="1" x14ac:dyDescent="0.35">
      <c r="A111" s="34" t="s">
        <v>139</v>
      </c>
      <c r="B111" t="e" vm="47">
        <v>#VALUE!</v>
      </c>
    </row>
    <row r="112" spans="1:2" ht="15" customHeight="1" x14ac:dyDescent="0.35">
      <c r="A112" s="34" t="s">
        <v>140</v>
      </c>
      <c r="B112" t="e" vm="48">
        <v>#VALUE!</v>
      </c>
    </row>
    <row r="113" spans="1:2" ht="15" customHeight="1" x14ac:dyDescent="0.35">
      <c r="A113" s="34" t="s">
        <v>141</v>
      </c>
      <c r="B113" t="e" vm="49">
        <v>#VALUE!</v>
      </c>
    </row>
    <row r="114" spans="1:2" ht="15" customHeight="1" x14ac:dyDescent="0.35">
      <c r="A114" s="34" t="s">
        <v>142</v>
      </c>
      <c r="B114" t="e" vm="50">
        <v>#VALUE!</v>
      </c>
    </row>
    <row r="115" spans="1:2" ht="15" customHeight="1" x14ac:dyDescent="0.35">
      <c r="A115" s="34" t="s">
        <v>143</v>
      </c>
      <c r="B115" t="e" vm="51">
        <v>#VALUE!</v>
      </c>
    </row>
    <row r="116" spans="1:2" ht="15" customHeight="1" x14ac:dyDescent="0.35">
      <c r="A116" s="34" t="s">
        <v>144</v>
      </c>
      <c r="B116" t="e" vm="52">
        <v>#VALUE!</v>
      </c>
    </row>
    <row r="117" spans="1:2" ht="15" customHeight="1" x14ac:dyDescent="0.35">
      <c r="A117" s="34" t="s">
        <v>145</v>
      </c>
      <c r="B117" t="e" vm="53">
        <v>#VALUE!</v>
      </c>
    </row>
    <row r="118" spans="1:2" ht="15" customHeight="1" x14ac:dyDescent="0.35">
      <c r="A118" s="34" t="s">
        <v>146</v>
      </c>
    </row>
    <row r="119" spans="1:2" ht="15" customHeight="1" x14ac:dyDescent="0.35">
      <c r="A119" s="34" t="s">
        <v>147</v>
      </c>
    </row>
    <row r="120" spans="1:2" ht="15" customHeight="1" x14ac:dyDescent="0.35">
      <c r="A120" s="34"/>
    </row>
    <row r="121" spans="1:2" ht="15" customHeight="1" x14ac:dyDescent="0.35">
      <c r="A121" s="34"/>
    </row>
    <row r="122" spans="1:2" ht="15" customHeight="1" x14ac:dyDescent="0.35">
      <c r="A122" s="34"/>
    </row>
    <row r="123" spans="1:2" ht="15" customHeight="1" x14ac:dyDescent="0.35">
      <c r="A123" s="34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122" zoomScaleNormal="100" zoomScaleSheetLayoutView="100" workbookViewId="0">
      <selection activeCell="M25" sqref="M2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4"/>
      <c r="B1" s="274"/>
      <c r="C1" s="298" t="s">
        <v>364</v>
      </c>
      <c r="D1" s="299"/>
      <c r="E1" s="299"/>
      <c r="F1" s="299"/>
      <c r="G1" s="299"/>
      <c r="H1" s="299"/>
      <c r="I1" s="299"/>
      <c r="J1" s="299"/>
      <c r="K1" s="299"/>
    </row>
    <row r="2" spans="1:11" s="1" customFormat="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</row>
    <row r="3" spans="1:11" s="1" customFormat="1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24" t="str">
        <f>'DESIGN FRONT SHEET'!E3</f>
        <v>UN AVAILABLE</v>
      </c>
      <c r="G3" s="426"/>
      <c r="H3" s="426"/>
      <c r="I3" s="159" t="s">
        <v>153</v>
      </c>
      <c r="J3" s="426" t="str">
        <f>'DESIGN FRONT SHEET'!G3</f>
        <v>FRAN</v>
      </c>
      <c r="K3" s="426"/>
    </row>
    <row r="4" spans="1:11" s="1" customFormat="1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24" t="str">
        <f>'DESIGN FRONT SHEET'!E4</f>
        <v>VIETNAM</v>
      </c>
      <c r="G4" s="426"/>
      <c r="H4" s="426"/>
      <c r="I4" s="159" t="s">
        <v>159</v>
      </c>
      <c r="J4" s="426"/>
      <c r="K4" s="426"/>
    </row>
    <row r="5" spans="1:11" s="1" customFormat="1" ht="13.75" customHeight="1" x14ac:dyDescent="0.25">
      <c r="A5" s="408" t="s">
        <v>161</v>
      </c>
      <c r="B5" s="408" t="s">
        <v>161</v>
      </c>
      <c r="C5" s="276" t="str">
        <f>'DESIGN FRONT SHEET'!B5</f>
        <v>ZIP THROUG HOODIE</v>
      </c>
      <c r="D5" s="277"/>
      <c r="E5" s="36" t="s">
        <v>163</v>
      </c>
      <c r="F5" s="424" t="str">
        <f>'DESIGN FRONT SHEET'!E5</f>
        <v>AIME LEON DORE</v>
      </c>
      <c r="G5" s="426"/>
      <c r="H5" s="426"/>
      <c r="I5" s="159" t="s">
        <v>340</v>
      </c>
      <c r="J5" s="427"/>
      <c r="K5" s="427"/>
    </row>
    <row r="6" spans="1:11" ht="13.75" customHeight="1" x14ac:dyDescent="0.35">
      <c r="A6" s="417" t="s">
        <v>365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5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3"/>
      <c r="B1" s="453"/>
      <c r="C1" s="298" t="s">
        <v>366</v>
      </c>
      <c r="D1" s="299"/>
      <c r="E1" s="299"/>
      <c r="F1" s="299"/>
      <c r="G1" s="299"/>
      <c r="H1" s="299"/>
      <c r="I1" s="299"/>
      <c r="J1" s="299"/>
      <c r="K1" s="299"/>
      <c r="L1" s="299"/>
    </row>
    <row r="2" spans="1:12" ht="13.75" customHeight="1" x14ac:dyDescent="0.25">
      <c r="A2" s="453"/>
      <c r="B2" s="453"/>
      <c r="C2" s="300"/>
      <c r="D2" s="301"/>
      <c r="E2" s="301"/>
      <c r="F2" s="301"/>
      <c r="G2" s="301"/>
      <c r="H2" s="301"/>
      <c r="I2" s="301"/>
      <c r="J2" s="301"/>
      <c r="K2" s="301"/>
      <c r="L2" s="301"/>
    </row>
    <row r="3" spans="1:12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07" t="str">
        <f>'DESIGN FRONT SHEET'!E3</f>
        <v>UN AVAILABLE</v>
      </c>
      <c r="G3" s="276"/>
      <c r="H3" s="276"/>
      <c r="I3" s="36" t="s">
        <v>153</v>
      </c>
      <c r="J3" s="287" t="str">
        <f>'DESIGN FRONT SHEET'!G3</f>
        <v>FRAN</v>
      </c>
      <c r="K3" s="287"/>
      <c r="L3" s="288"/>
    </row>
    <row r="4" spans="1:12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287"/>
      <c r="K4" s="287"/>
      <c r="L4" s="288"/>
    </row>
    <row r="5" spans="1:12" ht="13.75" customHeight="1" x14ac:dyDescent="0.25">
      <c r="A5" s="408" t="s">
        <v>161</v>
      </c>
      <c r="B5" s="408"/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36" t="s">
        <v>165</v>
      </c>
      <c r="J5" s="414"/>
      <c r="K5" s="414"/>
      <c r="L5" s="415"/>
    </row>
    <row r="6" spans="1:12" ht="13.75" customHeight="1" x14ac:dyDescent="0.25">
      <c r="A6" s="454" t="s">
        <v>367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5"/>
    </row>
    <row r="7" spans="1:12" s="141" customFormat="1" ht="27" customHeight="1" x14ac:dyDescent="0.35">
      <c r="A7" s="139" t="s">
        <v>289</v>
      </c>
      <c r="B7" s="458" t="s">
        <v>176</v>
      </c>
      <c r="C7" s="458"/>
      <c r="D7" s="458"/>
      <c r="E7" s="138" t="s">
        <v>177</v>
      </c>
      <c r="F7" s="139" t="s">
        <v>72</v>
      </c>
      <c r="G7" s="139" t="s">
        <v>179</v>
      </c>
      <c r="H7" s="136" t="s">
        <v>180</v>
      </c>
      <c r="I7" s="456" t="s">
        <v>181</v>
      </c>
      <c r="J7" s="457"/>
      <c r="K7" s="457"/>
      <c r="L7" s="457"/>
    </row>
    <row r="8" spans="1:12" ht="13.5" customHeight="1" x14ac:dyDescent="0.35">
      <c r="A8" s="156" t="str">
        <f>'PROTO SPEC'!A8</f>
        <v>H2</v>
      </c>
      <c r="B8" s="335" t="str">
        <f>'PROTO SPEC'!B8</f>
        <v>1. Front length - SNP to bottom hem edge</v>
      </c>
      <c r="C8" s="336"/>
      <c r="D8" s="336"/>
      <c r="E8" s="32">
        <f>'PP1 SPEC'!H8</f>
        <v>0</v>
      </c>
      <c r="F8" s="3"/>
      <c r="G8" s="33">
        <f t="shared" ref="G8:G38" si="0">F8+(-E8)</f>
        <v>0</v>
      </c>
      <c r="H8" s="30"/>
      <c r="I8" s="332"/>
      <c r="J8" s="333"/>
      <c r="K8" s="333"/>
      <c r="L8" s="334"/>
    </row>
    <row r="9" spans="1:12" ht="12.75" customHeight="1" x14ac:dyDescent="0.35">
      <c r="A9" s="156" t="str">
        <f>'PROTO SPEC'!A9</f>
        <v>H3</v>
      </c>
      <c r="B9" s="306" t="str">
        <f>'PROTO SPEC'!B9</f>
        <v>2. Front length - HSP to bottom hem edge</v>
      </c>
      <c r="C9" s="307"/>
      <c r="D9" s="307"/>
      <c r="E9" s="32">
        <f>'PP1 SPEC'!H9</f>
        <v>0</v>
      </c>
      <c r="F9" s="2"/>
      <c r="G9" s="33">
        <f t="shared" si="0"/>
        <v>0</v>
      </c>
      <c r="H9" s="30"/>
      <c r="I9" s="309"/>
      <c r="J9" s="310"/>
      <c r="K9" s="310"/>
      <c r="L9" s="311"/>
    </row>
    <row r="10" spans="1:12" ht="12.75" customHeight="1" x14ac:dyDescent="0.35">
      <c r="A10" s="156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2">
        <f>'PP1 SPEC'!H10</f>
        <v>0</v>
      </c>
      <c r="F10" s="3"/>
      <c r="G10" s="33">
        <f t="shared" si="0"/>
        <v>0</v>
      </c>
      <c r="H10" s="30"/>
      <c r="I10" s="332"/>
      <c r="J10" s="333"/>
      <c r="K10" s="333"/>
      <c r="L10" s="334"/>
    </row>
    <row r="11" spans="1:12" ht="12.75" customHeight="1" x14ac:dyDescent="0.35">
      <c r="A11" s="156">
        <f>'PROTO SPEC'!A11</f>
        <v>0</v>
      </c>
      <c r="B11" s="306" t="str">
        <f>'PROTO SPEC'!B11</f>
        <v>4. Chest - measured 2.5cm down from underarm</v>
      </c>
      <c r="C11" s="307"/>
      <c r="D11" s="307"/>
      <c r="E11" s="32">
        <f>'PP1 SPEC'!H11</f>
        <v>0</v>
      </c>
      <c r="F11" s="2"/>
      <c r="G11" s="33">
        <f t="shared" si="0"/>
        <v>0</v>
      </c>
      <c r="H11" s="30"/>
      <c r="I11" s="309"/>
      <c r="J11" s="310"/>
      <c r="K11" s="310"/>
      <c r="L11" s="311"/>
    </row>
    <row r="12" spans="1:12" ht="12.75" customHeight="1" x14ac:dyDescent="0.35">
      <c r="A12" s="156" t="str">
        <f>'PROTO SPEC'!A12</f>
        <v>EMBROIDERY</v>
      </c>
      <c r="B12" s="306" t="str">
        <f>'PROTO SPEC'!B12</f>
        <v>5. Waist position - below HSP</v>
      </c>
      <c r="C12" s="307"/>
      <c r="D12" s="307"/>
      <c r="E12" s="32">
        <f>'PP1 SPEC'!H12</f>
        <v>0</v>
      </c>
      <c r="F12" s="2"/>
      <c r="G12" s="33">
        <f t="shared" si="0"/>
        <v>0</v>
      </c>
      <c r="H12" s="30"/>
      <c r="I12" s="309"/>
      <c r="J12" s="310"/>
      <c r="K12" s="310"/>
      <c r="L12" s="311"/>
    </row>
    <row r="13" spans="1:12" ht="12.75" customHeight="1" x14ac:dyDescent="0.35">
      <c r="A13" s="156" t="str">
        <f>'PROTO SPEC'!A13</f>
        <v>SCREENPRINT</v>
      </c>
      <c r="B13" s="306" t="str">
        <f>'PROTO SPEC'!B13</f>
        <v>6. Waist width</v>
      </c>
      <c r="C13" s="307"/>
      <c r="D13" s="307"/>
      <c r="E13" s="32">
        <f>'PP1 SPEC'!H13</f>
        <v>0</v>
      </c>
      <c r="F13" s="3"/>
      <c r="G13" s="33">
        <f t="shared" si="0"/>
        <v>0</v>
      </c>
      <c r="H13" s="30"/>
      <c r="I13" s="309"/>
      <c r="J13" s="310"/>
      <c r="K13" s="310"/>
      <c r="L13" s="311"/>
    </row>
    <row r="14" spans="1:12" ht="12.75" customHeight="1" x14ac:dyDescent="0.35">
      <c r="A14" s="156" t="str">
        <f>'PROTO SPEC'!A14</f>
        <v>SCREEN PRINT</v>
      </c>
      <c r="B14" s="306" t="str">
        <f>'PROTO SPEC'!B14</f>
        <v>7. Hem width</v>
      </c>
      <c r="C14" s="307"/>
      <c r="D14" s="307"/>
      <c r="E14" s="32">
        <f>'PP1 SPEC'!H14</f>
        <v>0</v>
      </c>
      <c r="F14" s="2"/>
      <c r="G14" s="33">
        <f t="shared" si="0"/>
        <v>0</v>
      </c>
      <c r="H14" s="30"/>
      <c r="I14" s="309"/>
      <c r="J14" s="310"/>
      <c r="K14" s="310"/>
      <c r="L14" s="311"/>
    </row>
    <row r="15" spans="1:12" ht="12.75" customHeight="1" x14ac:dyDescent="0.35">
      <c r="A15" s="156" t="str">
        <f>'PROTO SPEC'!A15</f>
        <v>SCREEN PRINT</v>
      </c>
      <c r="B15" s="306" t="str">
        <f>'PROTO SPEC'!B15</f>
        <v>8. Hem depth</v>
      </c>
      <c r="C15" s="307"/>
      <c r="D15" s="307"/>
      <c r="E15" s="32">
        <f>'PP1 SPEC'!H15</f>
        <v>0</v>
      </c>
      <c r="F15" s="2"/>
      <c r="G15" s="33">
        <f t="shared" si="0"/>
        <v>0</v>
      </c>
      <c r="H15" s="30"/>
      <c r="I15" s="309"/>
      <c r="J15" s="310"/>
      <c r="K15" s="310"/>
      <c r="L15" s="311"/>
    </row>
    <row r="16" spans="1:12" ht="12.75" customHeight="1" x14ac:dyDescent="0.35">
      <c r="A16" s="156" t="str">
        <f>'PROTO SPEC'!A16</f>
        <v>EMBROIDERY</v>
      </c>
      <c r="B16" s="306" t="str">
        <f>'PROTO SPEC'!B16</f>
        <v>9. X-Shoulder (seam to seam)</v>
      </c>
      <c r="C16" s="307"/>
      <c r="D16" s="307"/>
      <c r="E16" s="32">
        <f>'PP1 SPEC'!H16</f>
        <v>0</v>
      </c>
      <c r="F16" s="3"/>
      <c r="G16" s="33">
        <f t="shared" si="0"/>
        <v>0</v>
      </c>
      <c r="H16" s="30"/>
      <c r="I16" s="309"/>
      <c r="J16" s="310"/>
      <c r="K16" s="310"/>
      <c r="L16" s="311"/>
    </row>
    <row r="17" spans="1:12" ht="12.75" customHeight="1" x14ac:dyDescent="0.35">
      <c r="A17" s="156" t="str">
        <f>'PROTO SPEC'!A17</f>
        <v>EMBROIDERY</v>
      </c>
      <c r="B17" s="306" t="str">
        <f>'PROTO SPEC'!B17</f>
        <v>10. X-Front - 15cm below HSP</v>
      </c>
      <c r="C17" s="307"/>
      <c r="D17" s="307"/>
      <c r="E17" s="32">
        <f>'PP1 SPEC'!H17</f>
        <v>0</v>
      </c>
      <c r="F17" s="2"/>
      <c r="G17" s="33">
        <f t="shared" si="0"/>
        <v>0</v>
      </c>
      <c r="H17" s="30"/>
      <c r="I17" s="309"/>
      <c r="J17" s="310"/>
      <c r="K17" s="310"/>
      <c r="L17" s="311"/>
    </row>
    <row r="18" spans="1:12" ht="12.75" customHeight="1" x14ac:dyDescent="0.35">
      <c r="A18" s="156" t="str">
        <f>'PROTO SPEC'!A18</f>
        <v>SCREEN PRINT</v>
      </c>
      <c r="B18" s="306" t="str">
        <f>'PROTO SPEC'!B18</f>
        <v>11. X-Back - 15cm belo HSP</v>
      </c>
      <c r="C18" s="307"/>
      <c r="D18" s="307"/>
      <c r="E18" s="32">
        <f>'PP1 SPEC'!H18</f>
        <v>0</v>
      </c>
      <c r="F18" s="2"/>
      <c r="G18" s="33">
        <f t="shared" si="0"/>
        <v>0</v>
      </c>
      <c r="H18" s="30"/>
      <c r="I18" s="340"/>
      <c r="J18" s="341"/>
      <c r="K18" s="341"/>
      <c r="L18" s="341"/>
    </row>
    <row r="19" spans="1:12" ht="12.75" customHeight="1" x14ac:dyDescent="0.35">
      <c r="A19" s="156">
        <f>'PROTO SPEC'!A19</f>
        <v>0</v>
      </c>
      <c r="B19" s="306" t="str">
        <f>'PROTO SPEC'!B19</f>
        <v>12. Back neck width - HSP to HSP straight</v>
      </c>
      <c r="C19" s="307"/>
      <c r="D19" s="307"/>
      <c r="E19" s="32">
        <f>'PP1 SPEC'!H19</f>
        <v>0</v>
      </c>
      <c r="F19" s="3"/>
      <c r="G19" s="33">
        <f t="shared" si="0"/>
        <v>0</v>
      </c>
      <c r="H19" s="30"/>
      <c r="I19" s="340"/>
      <c r="J19" s="341"/>
      <c r="K19" s="341"/>
      <c r="L19" s="341"/>
    </row>
    <row r="20" spans="1:12" ht="12.75" customHeight="1" x14ac:dyDescent="0.35">
      <c r="A20" s="156">
        <f>'PROTO SPEC'!A20</f>
        <v>0</v>
      </c>
      <c r="B20" s="306" t="str">
        <f>'PROTO SPEC'!B20</f>
        <v>13. Front neck drop - From HSP</v>
      </c>
      <c r="C20" s="307"/>
      <c r="D20" s="307"/>
      <c r="E20" s="32">
        <f>'PP1 SPEC'!H20</f>
        <v>0</v>
      </c>
      <c r="F20" s="2"/>
      <c r="G20" s="33">
        <f t="shared" si="0"/>
        <v>0</v>
      </c>
      <c r="H20" s="30"/>
      <c r="I20" s="309"/>
      <c r="J20" s="310"/>
      <c r="K20" s="310"/>
      <c r="L20" s="311"/>
    </row>
    <row r="21" spans="1:12" ht="12.75" customHeight="1" x14ac:dyDescent="0.35">
      <c r="A21" s="156">
        <f>'PROTO SPEC'!A21</f>
        <v>0</v>
      </c>
      <c r="B21" s="306" t="str">
        <f>'PROTO SPEC'!B21</f>
        <v>14. Back neck drop</v>
      </c>
      <c r="C21" s="307"/>
      <c r="D21" s="307"/>
      <c r="E21" s="32">
        <f>'PP1 SPEC'!H21</f>
        <v>0</v>
      </c>
      <c r="F21" s="2"/>
      <c r="G21" s="33">
        <f t="shared" si="0"/>
        <v>0</v>
      </c>
      <c r="H21" s="30"/>
      <c r="I21" s="309"/>
      <c r="J21" s="310"/>
      <c r="K21" s="310"/>
      <c r="L21" s="311"/>
    </row>
    <row r="22" spans="1:12" ht="12.75" customHeight="1" x14ac:dyDescent="0.35">
      <c r="A22" s="156">
        <f>'PROTO SPEC'!A22</f>
        <v>0</v>
      </c>
      <c r="B22" s="306" t="str">
        <f>'PROTO SPEC'!B22</f>
        <v>15. Armhole Straight</v>
      </c>
      <c r="C22" s="307"/>
      <c r="D22" s="307"/>
      <c r="E22" s="32">
        <f>'PP1 SPEC'!H22</f>
        <v>0</v>
      </c>
      <c r="F22" s="3"/>
      <c r="G22" s="33">
        <f t="shared" si="0"/>
        <v>0</v>
      </c>
      <c r="H22" s="30"/>
      <c r="I22" s="309"/>
      <c r="J22" s="310"/>
      <c r="K22" s="310"/>
      <c r="L22" s="311"/>
    </row>
    <row r="23" spans="1:12" ht="12.75" customHeight="1" x14ac:dyDescent="0.35">
      <c r="A23" s="156">
        <f>'PROTO SPEC'!A23</f>
        <v>0</v>
      </c>
      <c r="B23" s="306" t="str">
        <f>'PROTO SPEC'!B23</f>
        <v>16. Sleeve length - Shoulder seam to cuff</v>
      </c>
      <c r="C23" s="307"/>
      <c r="D23" s="307"/>
      <c r="E23" s="32">
        <f>'PP1 SPEC'!H23</f>
        <v>0</v>
      </c>
      <c r="F23" s="2"/>
      <c r="G23" s="33">
        <f t="shared" si="0"/>
        <v>0</v>
      </c>
      <c r="H23" s="30"/>
      <c r="I23" s="309"/>
      <c r="J23" s="310"/>
      <c r="K23" s="310"/>
      <c r="L23" s="311"/>
    </row>
    <row r="24" spans="1:12" ht="12.75" customHeight="1" x14ac:dyDescent="0.35">
      <c r="A24" s="156">
        <f>'PROTO SPEC'!A24</f>
        <v>0</v>
      </c>
      <c r="B24" s="306" t="str">
        <f>'PROTO SPEC'!B24</f>
        <v>17. Underarm length</v>
      </c>
      <c r="C24" s="307"/>
      <c r="D24" s="307"/>
      <c r="E24" s="32">
        <f>'PP1 SPEC'!H24</f>
        <v>0</v>
      </c>
      <c r="F24" s="2"/>
      <c r="G24" s="33">
        <f t="shared" si="0"/>
        <v>0</v>
      </c>
      <c r="H24" s="30"/>
      <c r="I24" s="309"/>
      <c r="J24" s="310"/>
      <c r="K24" s="310"/>
      <c r="L24" s="311"/>
    </row>
    <row r="25" spans="1:12" ht="12.75" customHeight="1" x14ac:dyDescent="0.35">
      <c r="A25" s="156">
        <f>'PROTO SPEC'!A25</f>
        <v>0</v>
      </c>
      <c r="B25" s="306" t="str">
        <f>'PROTO SPEC'!B25</f>
        <v>18. 1/2 Bicep width - 2.5cm down from underarm</v>
      </c>
      <c r="C25" s="307"/>
      <c r="D25" s="307"/>
      <c r="E25" s="32">
        <f>'PP1 SPEC'!H25</f>
        <v>0</v>
      </c>
      <c r="F25" s="3"/>
      <c r="G25" s="33">
        <f t="shared" si="0"/>
        <v>0</v>
      </c>
      <c r="H25" s="30"/>
      <c r="I25" s="309"/>
      <c r="J25" s="310"/>
      <c r="K25" s="310"/>
      <c r="L25" s="311"/>
    </row>
    <row r="26" spans="1:12" ht="12.75" customHeight="1" x14ac:dyDescent="0.35">
      <c r="A26" s="156">
        <f>'PROTO SPEC'!A26</f>
        <v>0</v>
      </c>
      <c r="B26" s="360" t="str">
        <f>'PROTO SPEC'!B26</f>
        <v>19. 1/2 Elbow width - 21cm down from underarm</v>
      </c>
      <c r="C26" s="361"/>
      <c r="D26" s="361"/>
      <c r="E26" s="32">
        <f>'PP1 SPEC'!H26</f>
        <v>0</v>
      </c>
      <c r="F26" s="2"/>
      <c r="G26" s="33">
        <f t="shared" si="0"/>
        <v>0</v>
      </c>
      <c r="H26" s="30"/>
      <c r="I26" s="309"/>
      <c r="J26" s="310"/>
      <c r="K26" s="310"/>
      <c r="L26" s="311"/>
    </row>
    <row r="27" spans="1:12" ht="12.75" customHeight="1" x14ac:dyDescent="0.25">
      <c r="A27" s="156"/>
      <c r="B27" s="360" t="str">
        <f>'PROTO SPEC'!B27</f>
        <v>20. 1/2 Cuff width</v>
      </c>
      <c r="C27" s="361"/>
      <c r="D27" s="361"/>
      <c r="E27" s="32">
        <f>'PP1 SPEC'!H27</f>
        <v>0</v>
      </c>
      <c r="F27" s="2"/>
      <c r="G27" s="33">
        <f t="shared" si="0"/>
        <v>0</v>
      </c>
      <c r="H27" s="30"/>
      <c r="I27" s="309"/>
      <c r="J27" s="315"/>
      <c r="K27" s="315"/>
      <c r="L27" s="316"/>
    </row>
    <row r="28" spans="1:12" ht="12.75" customHeight="1" x14ac:dyDescent="0.25">
      <c r="A28" s="156"/>
      <c r="B28" s="360" t="str">
        <f>'PROTO SPEC'!B28</f>
        <v>21. Cuff depth</v>
      </c>
      <c r="C28" s="361"/>
      <c r="D28" s="361"/>
      <c r="E28" s="32">
        <f>'PP1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</row>
    <row r="29" spans="1:12" ht="12.75" customHeight="1" x14ac:dyDescent="0.25">
      <c r="A29" s="156"/>
      <c r="B29" s="360" t="str">
        <f>'PROTO SPEC'!B29</f>
        <v>22. Hood height at CF</v>
      </c>
      <c r="C29" s="361"/>
      <c r="D29" s="361"/>
      <c r="E29" s="32">
        <f>'PP1 SPEC'!H29</f>
        <v>0</v>
      </c>
      <c r="F29" s="2"/>
      <c r="G29" s="33">
        <f t="shared" si="0"/>
        <v>0</v>
      </c>
      <c r="H29" s="30"/>
      <c r="I29" s="309"/>
      <c r="J29" s="315"/>
      <c r="K29" s="315"/>
      <c r="L29" s="316"/>
    </row>
    <row r="30" spans="1:12" ht="12.75" customHeight="1" x14ac:dyDescent="0.25">
      <c r="A30" s="156"/>
      <c r="B30" s="360" t="str">
        <f>'PROTO SPEC'!B30</f>
        <v>23. Hood circumference</v>
      </c>
      <c r="C30" s="361"/>
      <c r="D30" s="361"/>
      <c r="E30" s="32">
        <f>'PP1 SPEC'!H30</f>
        <v>0</v>
      </c>
      <c r="F30" s="2"/>
      <c r="G30" s="33">
        <f t="shared" si="0"/>
        <v>0</v>
      </c>
      <c r="H30" s="30"/>
      <c r="I30" s="309"/>
      <c r="J30" s="315"/>
      <c r="K30" s="315"/>
      <c r="L30" s="316"/>
    </row>
    <row r="31" spans="1:12" ht="12.75" customHeight="1" x14ac:dyDescent="0.25">
      <c r="A31" s="156"/>
      <c r="B31" s="360" t="str">
        <f>'PROTO SPEC'!B31</f>
        <v>24. Hood width at widest point</v>
      </c>
      <c r="C31" s="361"/>
      <c r="D31" s="361"/>
      <c r="E31" s="32">
        <f>'PP1 SPEC'!H31</f>
        <v>0</v>
      </c>
      <c r="F31" s="2"/>
      <c r="G31" s="33">
        <f t="shared" si="0"/>
        <v>0</v>
      </c>
      <c r="H31" s="30"/>
      <c r="I31" s="309"/>
      <c r="J31" s="315"/>
      <c r="K31" s="315"/>
      <c r="L31" s="316"/>
    </row>
    <row r="32" spans="1:12" ht="12.75" customHeight="1" x14ac:dyDescent="0.25">
      <c r="A32" s="156"/>
      <c r="B32" s="360" t="str">
        <f>'PROTO SPEC'!B32</f>
        <v>25. Tie length visible</v>
      </c>
      <c r="C32" s="361"/>
      <c r="D32" s="361"/>
      <c r="E32" s="32">
        <f>'PP1 SPEC'!H32</f>
        <v>0</v>
      </c>
      <c r="F32" s="2"/>
      <c r="G32" s="33">
        <f t="shared" si="0"/>
        <v>0</v>
      </c>
      <c r="H32" s="30"/>
      <c r="I32" s="309"/>
      <c r="J32" s="315"/>
      <c r="K32" s="315"/>
      <c r="L32" s="316"/>
    </row>
    <row r="33" spans="1:12" ht="12.75" customHeight="1" x14ac:dyDescent="0.25">
      <c r="A33" s="156"/>
      <c r="B33" s="360" t="str">
        <f>'PROTO SPEC'!B33</f>
        <v>26. Zip length</v>
      </c>
      <c r="C33" s="361"/>
      <c r="D33" s="361"/>
      <c r="E33" s="32">
        <f>'PP1 SPEC'!H33</f>
        <v>0</v>
      </c>
      <c r="F33" s="2"/>
      <c r="G33" s="33">
        <f t="shared" si="0"/>
        <v>0</v>
      </c>
      <c r="H33" s="30"/>
      <c r="I33" s="309"/>
      <c r="J33" s="315"/>
      <c r="K33" s="315"/>
      <c r="L33" s="316"/>
    </row>
    <row r="34" spans="1:12" ht="12.75" customHeight="1" x14ac:dyDescent="0.25">
      <c r="A34" s="156"/>
      <c r="B34" s="360" t="str">
        <f>'PROTO SPEC'!B34</f>
        <v>27. Pocket position from HSP</v>
      </c>
      <c r="C34" s="361"/>
      <c r="D34" s="361"/>
      <c r="E34" s="32">
        <f>'PP1 SPEC'!H34</f>
        <v>0</v>
      </c>
      <c r="F34" s="2"/>
      <c r="G34" s="33">
        <f t="shared" si="0"/>
        <v>0</v>
      </c>
      <c r="H34" s="30"/>
      <c r="I34" s="309"/>
      <c r="J34" s="315"/>
      <c r="K34" s="315"/>
      <c r="L34" s="316"/>
    </row>
    <row r="35" spans="1:12" ht="12.75" customHeight="1" x14ac:dyDescent="0.25">
      <c r="A35" s="156"/>
      <c r="B35" s="360" t="str">
        <f>'PROTO SPEC'!B35</f>
        <v>28. Pocket position from CF</v>
      </c>
      <c r="C35" s="361"/>
      <c r="D35" s="361"/>
      <c r="E35" s="32">
        <f>'PP1 SPEC'!H35</f>
        <v>0</v>
      </c>
      <c r="F35" s="2"/>
      <c r="G35" s="33">
        <f t="shared" si="0"/>
        <v>0</v>
      </c>
      <c r="H35" s="30"/>
      <c r="I35" s="309"/>
      <c r="J35" s="315"/>
      <c r="K35" s="315"/>
      <c r="L35" s="316"/>
    </row>
    <row r="36" spans="1:12" ht="12.75" customHeight="1" x14ac:dyDescent="0.25">
      <c r="A36" s="156"/>
      <c r="B36" s="360" t="str">
        <f>'PROTO SPEC'!B36</f>
        <v>29. Pocket opening</v>
      </c>
      <c r="C36" s="361"/>
      <c r="D36" s="361"/>
      <c r="E36" s="32">
        <f>'PP1 SPEC'!H36</f>
        <v>0</v>
      </c>
      <c r="F36" s="2"/>
      <c r="G36" s="33">
        <f t="shared" si="0"/>
        <v>0</v>
      </c>
      <c r="H36" s="30"/>
      <c r="I36" s="309"/>
      <c r="J36" s="315"/>
      <c r="K36" s="315"/>
      <c r="L36" s="316"/>
    </row>
    <row r="37" spans="1:12" ht="12.75" customHeight="1" x14ac:dyDescent="0.25">
      <c r="A37" s="156"/>
      <c r="B37" s="360" t="str">
        <f>'PROTO SPEC'!B37</f>
        <v>30. Pocket  (top edge)</v>
      </c>
      <c r="C37" s="361"/>
      <c r="D37" s="361"/>
      <c r="E37" s="32">
        <f>'PP1 SPEC'!H37</f>
        <v>0</v>
      </c>
      <c r="F37" s="2"/>
      <c r="G37" s="33">
        <f t="shared" si="0"/>
        <v>0</v>
      </c>
      <c r="H37" s="30"/>
      <c r="I37" s="309"/>
      <c r="J37" s="315"/>
      <c r="K37" s="315"/>
      <c r="L37" s="316"/>
    </row>
    <row r="38" spans="1:12" ht="12.75" customHeight="1" x14ac:dyDescent="0.25">
      <c r="A38" s="156">
        <f>'PROTO SPEC'!A38</f>
        <v>0</v>
      </c>
      <c r="B38" s="360" t="str">
        <f>'PROTO SPEC'!B38</f>
        <v>31. Pocket depth</v>
      </c>
      <c r="C38" s="361"/>
      <c r="D38" s="361"/>
      <c r="E38" s="32">
        <f>'PP1 SPEC'!H38</f>
        <v>0</v>
      </c>
      <c r="F38" s="2"/>
      <c r="G38" s="33">
        <f t="shared" si="0"/>
        <v>0</v>
      </c>
      <c r="H38" s="30"/>
      <c r="I38" s="309"/>
      <c r="J38" s="315"/>
      <c r="K38" s="315"/>
      <c r="L38" s="316"/>
    </row>
    <row r="39" spans="1:12" ht="12.65" customHeight="1" x14ac:dyDescent="0.25">
      <c r="A39" s="83"/>
      <c r="B39" s="81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</row>
    <row r="40" spans="1:12" ht="12.75" customHeight="1" x14ac:dyDescent="0.35">
      <c r="A40" s="156">
        <f>'PROTO SPEC'!A40</f>
        <v>0</v>
      </c>
      <c r="B40" s="360" t="str">
        <f>'PROTO SPEC'!B40</f>
        <v>32. Print position from HSP - Restless ambition</v>
      </c>
      <c r="C40" s="361"/>
      <c r="D40" s="361"/>
      <c r="E40" s="31">
        <f>'PP1 SPEC'!H40</f>
        <v>0</v>
      </c>
      <c r="F40" s="2"/>
      <c r="G40" s="33">
        <f t="shared" ref="G40:G55" si="1">F40+(-E40)</f>
        <v>0</v>
      </c>
      <c r="H40" s="29"/>
      <c r="I40" s="309"/>
      <c r="J40" s="310"/>
      <c r="K40" s="310"/>
      <c r="L40" s="311"/>
    </row>
    <row r="41" spans="1:12" ht="12.75" customHeight="1" x14ac:dyDescent="0.35">
      <c r="A41" s="156">
        <f>'PROTO SPEC'!A41</f>
        <v>0</v>
      </c>
      <c r="B41" s="360" t="str">
        <f>'PROTO SPEC'!B41</f>
        <v>33. Print position from CF - Restless ambition</v>
      </c>
      <c r="C41" s="361"/>
      <c r="D41" s="361"/>
      <c r="E41" s="31">
        <f>'PP1 SPEC'!H41</f>
        <v>0</v>
      </c>
      <c r="F41" s="2"/>
      <c r="G41" s="33">
        <f t="shared" si="1"/>
        <v>0</v>
      </c>
      <c r="H41" s="29"/>
      <c r="I41" s="309"/>
      <c r="J41" s="310"/>
      <c r="K41" s="310"/>
      <c r="L41" s="311"/>
    </row>
    <row r="42" spans="1:12" ht="12.75" customHeight="1" x14ac:dyDescent="0.35">
      <c r="A42" s="156">
        <f>'PROTO SPEC'!A42</f>
        <v>0</v>
      </c>
      <c r="B42" s="360" t="str">
        <f>'PROTO SPEC'!B42</f>
        <v>34. Print position from HSP - McLaren lockup</v>
      </c>
      <c r="C42" s="361"/>
      <c r="D42" s="361"/>
      <c r="E42" s="31">
        <f>'PP1 SPEC'!H42</f>
        <v>0</v>
      </c>
      <c r="F42" s="2"/>
      <c r="G42" s="33">
        <f t="shared" si="1"/>
        <v>0</v>
      </c>
      <c r="H42" s="29"/>
      <c r="I42" s="309"/>
      <c r="J42" s="310"/>
      <c r="K42" s="310"/>
      <c r="L42" s="311"/>
    </row>
    <row r="43" spans="1:12" ht="12.75" customHeight="1" x14ac:dyDescent="0.35">
      <c r="A43" s="156" t="e">
        <f>'PROTO SPEC'!#REF!</f>
        <v>#REF!</v>
      </c>
      <c r="B43" s="360" t="str">
        <f>'PROTO SPEC'!B43</f>
        <v>35. Print position from CF - McLaren lockup</v>
      </c>
      <c r="C43" s="361"/>
      <c r="D43" s="361"/>
      <c r="E43" s="31">
        <f>'PP1 SPEC'!H43</f>
        <v>0</v>
      </c>
      <c r="F43" s="2"/>
      <c r="G43" s="33">
        <f t="shared" si="1"/>
        <v>0</v>
      </c>
      <c r="H43" s="29"/>
      <c r="I43" s="309"/>
      <c r="J43" s="310"/>
      <c r="K43" s="310"/>
      <c r="L43" s="311"/>
    </row>
    <row r="44" spans="1:12" ht="12.75" customHeight="1" x14ac:dyDescent="0.35">
      <c r="A44" s="156">
        <f>'PROTO SPEC'!A44</f>
        <v>0</v>
      </c>
      <c r="B44" s="360" t="str">
        <f>'PROTO SPEC'!B44</f>
        <v>36. Print position from cuff edge - Podium</v>
      </c>
      <c r="C44" s="361"/>
      <c r="D44" s="361"/>
      <c r="E44" s="31">
        <f>'PP1 SPEC'!H44</f>
        <v>0</v>
      </c>
      <c r="F44" s="2"/>
      <c r="G44" s="33">
        <f t="shared" si="1"/>
        <v>0</v>
      </c>
      <c r="H44" s="29"/>
      <c r="I44" s="309"/>
      <c r="J44" s="310"/>
      <c r="K44" s="310"/>
      <c r="L44" s="311"/>
    </row>
    <row r="45" spans="1:12" ht="12.75" customHeight="1" x14ac:dyDescent="0.35">
      <c r="A45" s="156">
        <f>'PROTO SPEC'!A45</f>
        <v>0</v>
      </c>
      <c r="B45" s="360" t="str">
        <f>'PROTO SPEC'!B45</f>
        <v>37. Print position from shoulder point - Velocity (REISS 1971)</v>
      </c>
      <c r="C45" s="361"/>
      <c r="D45" s="361"/>
      <c r="E45" s="31">
        <f>'PP1 SPEC'!H45</f>
        <v>0</v>
      </c>
      <c r="F45" s="2"/>
      <c r="G45" s="33">
        <f t="shared" si="1"/>
        <v>0</v>
      </c>
      <c r="H45" s="29"/>
      <c r="I45" s="309"/>
      <c r="J45" s="310"/>
      <c r="K45" s="310"/>
      <c r="L45" s="311"/>
    </row>
    <row r="46" spans="1:12" ht="12.75" customHeight="1" x14ac:dyDescent="0.35">
      <c r="A46" s="156">
        <f>'PROTO SPEC'!A46</f>
        <v>0</v>
      </c>
      <c r="B46" s="360" t="str">
        <f>'PROTO SPEC'!B46</f>
        <v>38. Print position from cuff edge - Speedmark</v>
      </c>
      <c r="C46" s="361"/>
      <c r="D46" s="361"/>
      <c r="E46" s="31">
        <f>'PP1 SPEC'!H46</f>
        <v>0</v>
      </c>
      <c r="F46" s="2"/>
      <c r="G46" s="33">
        <f t="shared" si="1"/>
        <v>0</v>
      </c>
      <c r="H46" s="29"/>
      <c r="I46" s="309"/>
      <c r="J46" s="310"/>
      <c r="K46" s="310"/>
      <c r="L46" s="311"/>
    </row>
    <row r="47" spans="1:12" ht="12.75" customHeight="1" x14ac:dyDescent="0.35">
      <c r="A47" s="156">
        <f>'PROTO SPEC'!A47</f>
        <v>0</v>
      </c>
      <c r="B47" s="360" t="str">
        <f>'PROTO SPEC'!B47</f>
        <v>39. Print position from CB neck - Motorsport</v>
      </c>
      <c r="C47" s="361"/>
      <c r="D47" s="361"/>
      <c r="E47" s="31">
        <f>'PP1 SPEC'!H47</f>
        <v>0</v>
      </c>
      <c r="F47" s="2"/>
      <c r="G47" s="33">
        <f t="shared" si="1"/>
        <v>0</v>
      </c>
      <c r="H47" s="29"/>
      <c r="I47" s="309"/>
      <c r="J47" s="310"/>
      <c r="K47" s="310"/>
      <c r="L47" s="311"/>
    </row>
    <row r="48" spans="1:12" ht="12.75" customHeight="1" x14ac:dyDescent="0.35">
      <c r="A48" s="156">
        <f>'PROTO SPEC'!A48</f>
        <v>0</v>
      </c>
      <c r="B48" s="360" t="str">
        <f>'PROTO SPEC'!B48</f>
        <v>40. Print position from CB neck - Multiple print</v>
      </c>
      <c r="C48" s="361"/>
      <c r="D48" s="361"/>
      <c r="E48" s="31">
        <f>'PP1 SPEC'!H48</f>
        <v>0</v>
      </c>
      <c r="F48" s="2"/>
      <c r="G48" s="33">
        <f t="shared" si="1"/>
        <v>0</v>
      </c>
      <c r="H48" s="29"/>
      <c r="I48" s="309"/>
      <c r="J48" s="310"/>
      <c r="K48" s="310"/>
      <c r="L48" s="311"/>
    </row>
    <row r="49" spans="1:12" ht="12.75" customHeight="1" x14ac:dyDescent="0.35">
      <c r="A49" s="156">
        <f>'PROTO SPEC'!A49</f>
        <v>0</v>
      </c>
      <c r="B49" s="360" t="str">
        <f>'PROTO SPEC'!B49</f>
        <v>41. Print position from CB neck - Speedmark</v>
      </c>
      <c r="C49" s="361"/>
      <c r="D49" s="361"/>
      <c r="E49" s="31">
        <f>'PP1 SPEC'!H49</f>
        <v>0</v>
      </c>
      <c r="F49" s="2"/>
      <c r="G49" s="33">
        <f t="shared" si="1"/>
        <v>0</v>
      </c>
      <c r="H49" s="29"/>
      <c r="I49" s="309"/>
      <c r="J49" s="310"/>
      <c r="K49" s="310"/>
      <c r="L49" s="311"/>
    </row>
    <row r="50" spans="1:12" ht="12.75" customHeight="1" x14ac:dyDescent="0.35">
      <c r="A50" s="156">
        <f>'PROTO SPEC'!A50</f>
        <v>0</v>
      </c>
      <c r="B50" s="360">
        <f>'PROTO SPEC'!B50</f>
        <v>0</v>
      </c>
      <c r="C50" s="361"/>
      <c r="D50" s="361"/>
      <c r="E50" s="31">
        <f>'PP1 SPEC'!H50</f>
        <v>0</v>
      </c>
      <c r="F50" s="2"/>
      <c r="G50" s="33">
        <f t="shared" si="1"/>
        <v>0</v>
      </c>
      <c r="H50" s="29"/>
      <c r="I50" s="309"/>
      <c r="J50" s="310"/>
      <c r="K50" s="310"/>
      <c r="L50" s="311"/>
    </row>
    <row r="51" spans="1:12" ht="12.75" customHeight="1" x14ac:dyDescent="0.35">
      <c r="A51" s="156">
        <f>'PROTO SPEC'!A51</f>
        <v>0</v>
      </c>
      <c r="B51" s="360">
        <f>'PROTO SPEC'!B51</f>
        <v>0</v>
      </c>
      <c r="C51" s="361"/>
      <c r="D51" s="361"/>
      <c r="E51" s="31">
        <f>'PP1 SPEC'!H51</f>
        <v>0</v>
      </c>
      <c r="F51" s="2"/>
      <c r="G51" s="33">
        <f t="shared" si="1"/>
        <v>0</v>
      </c>
      <c r="H51" s="29"/>
      <c r="I51" s="309"/>
      <c r="J51" s="310"/>
      <c r="K51" s="310"/>
      <c r="L51" s="311"/>
    </row>
    <row r="52" spans="1:12" ht="12.75" customHeight="1" x14ac:dyDescent="0.35">
      <c r="A52" s="156">
        <f>'PROTO SPEC'!A52</f>
        <v>0</v>
      </c>
      <c r="B52" s="360">
        <f>'PROTO SPEC'!B52</f>
        <v>0</v>
      </c>
      <c r="C52" s="361"/>
      <c r="D52" s="361"/>
      <c r="E52" s="31">
        <f>'PP1 SPEC'!H52</f>
        <v>0</v>
      </c>
      <c r="F52" s="2"/>
      <c r="G52" s="33">
        <f t="shared" si="1"/>
        <v>0</v>
      </c>
      <c r="H52" s="29"/>
      <c r="I52" s="309"/>
      <c r="J52" s="310"/>
      <c r="K52" s="310"/>
      <c r="L52" s="311"/>
    </row>
    <row r="53" spans="1:12" ht="12.75" customHeight="1" x14ac:dyDescent="0.35">
      <c r="A53" s="156">
        <f>'PROTO SPEC'!A53</f>
        <v>0</v>
      </c>
      <c r="B53" s="360">
        <f>'PROTO SPEC'!B53</f>
        <v>0</v>
      </c>
      <c r="C53" s="361"/>
      <c r="D53" s="361"/>
      <c r="E53" s="31">
        <f>'PP1 SPEC'!H53</f>
        <v>0</v>
      </c>
      <c r="F53" s="2"/>
      <c r="G53" s="33">
        <f t="shared" si="1"/>
        <v>0</v>
      </c>
      <c r="H53" s="29"/>
      <c r="I53" s="309"/>
      <c r="J53" s="310"/>
      <c r="K53" s="310"/>
      <c r="L53" s="311"/>
    </row>
    <row r="54" spans="1:12" ht="12.75" customHeight="1" x14ac:dyDescent="0.35">
      <c r="A54" s="156">
        <f>'PROTO SPEC'!A54</f>
        <v>0</v>
      </c>
      <c r="B54" s="360">
        <f>'PROTO SPEC'!B54</f>
        <v>0</v>
      </c>
      <c r="C54" s="361"/>
      <c r="D54" s="361"/>
      <c r="E54" s="31">
        <f>'PP1 SPEC'!H54</f>
        <v>0</v>
      </c>
      <c r="F54" s="2"/>
      <c r="G54" s="33">
        <f t="shared" si="1"/>
        <v>0</v>
      </c>
      <c r="H54" s="29"/>
      <c r="I54" s="309"/>
      <c r="J54" s="310"/>
      <c r="K54" s="310"/>
      <c r="L54" s="311"/>
    </row>
    <row r="55" spans="1:12" ht="12.75" customHeight="1" x14ac:dyDescent="0.35">
      <c r="A55" s="156">
        <f>'PROTO SPEC'!A55</f>
        <v>0</v>
      </c>
      <c r="B55" s="360">
        <f>'PROTO SPEC'!B55</f>
        <v>0</v>
      </c>
      <c r="C55" s="361"/>
      <c r="D55" s="361"/>
      <c r="E55" s="31">
        <f>'PP1 SPEC'!H55</f>
        <v>0</v>
      </c>
      <c r="F55" s="2"/>
      <c r="G55" s="33">
        <f t="shared" si="1"/>
        <v>0</v>
      </c>
      <c r="H55" s="29"/>
      <c r="I55" s="309"/>
      <c r="J55" s="310"/>
      <c r="K55" s="310"/>
      <c r="L55" s="311"/>
    </row>
  </sheetData>
  <mergeCells count="110"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  <mergeCell ref="B54:D54"/>
    <mergeCell ref="I54:L54"/>
    <mergeCell ref="B55:D55"/>
    <mergeCell ref="I55:L55"/>
    <mergeCell ref="B51:D51"/>
    <mergeCell ref="I51:L51"/>
    <mergeCell ref="B52:D52"/>
    <mergeCell ref="I52:L52"/>
    <mergeCell ref="B53:D53"/>
    <mergeCell ref="I53:L53"/>
    <mergeCell ref="B43:D43"/>
    <mergeCell ref="I43:L43"/>
    <mergeCell ref="B44:D44"/>
    <mergeCell ref="I44:L44"/>
    <mergeCell ref="I38:L38"/>
    <mergeCell ref="B40:D40"/>
    <mergeCell ref="I40:L40"/>
    <mergeCell ref="B41:D41"/>
    <mergeCell ref="I41:L41"/>
    <mergeCell ref="B42:D42"/>
    <mergeCell ref="I42:L42"/>
    <mergeCell ref="B38:D38"/>
    <mergeCell ref="I8:L8"/>
    <mergeCell ref="B10:D10"/>
    <mergeCell ref="F5:H5"/>
    <mergeCell ref="I9:L9"/>
    <mergeCell ref="I7:L7"/>
    <mergeCell ref="B7:D7"/>
    <mergeCell ref="B9:D9"/>
    <mergeCell ref="B8:D8"/>
    <mergeCell ref="I22:L22"/>
    <mergeCell ref="I12:L12"/>
    <mergeCell ref="I14:L14"/>
    <mergeCell ref="I15:L15"/>
    <mergeCell ref="I16:L16"/>
    <mergeCell ref="I17:L17"/>
    <mergeCell ref="I18:L18"/>
    <mergeCell ref="I10:L10"/>
    <mergeCell ref="I11:L11"/>
    <mergeCell ref="I13:L13"/>
    <mergeCell ref="I20:L20"/>
    <mergeCell ref="I21:L21"/>
    <mergeCell ref="B19:D19"/>
    <mergeCell ref="I19:L19"/>
    <mergeCell ref="I23:L23"/>
    <mergeCell ref="I25:L25"/>
    <mergeCell ref="I26:L26"/>
    <mergeCell ref="B11:D11"/>
    <mergeCell ref="B12:D12"/>
    <mergeCell ref="B13:D13"/>
    <mergeCell ref="B21:D21"/>
    <mergeCell ref="B23:D23"/>
    <mergeCell ref="B22:D22"/>
    <mergeCell ref="B20:D20"/>
    <mergeCell ref="B14:D14"/>
    <mergeCell ref="B16:D16"/>
    <mergeCell ref="B17:D17"/>
    <mergeCell ref="B18:D18"/>
    <mergeCell ref="B15:D15"/>
    <mergeCell ref="B25:D25"/>
    <mergeCell ref="I24:L24"/>
    <mergeCell ref="I37:L37"/>
    <mergeCell ref="B28:D28"/>
    <mergeCell ref="I27:L27"/>
    <mergeCell ref="I29:L29"/>
    <mergeCell ref="B26:D26"/>
    <mergeCell ref="B24:D24"/>
    <mergeCell ref="I30:L30"/>
    <mergeCell ref="I31:L31"/>
    <mergeCell ref="I32:L32"/>
    <mergeCell ref="I33:L33"/>
    <mergeCell ref="I34:L34"/>
    <mergeCell ref="I35:L35"/>
    <mergeCell ref="I36:L36"/>
    <mergeCell ref="B35:D35"/>
    <mergeCell ref="B36:D36"/>
    <mergeCell ref="B27:D27"/>
    <mergeCell ref="B29:D29"/>
    <mergeCell ref="B30:D30"/>
    <mergeCell ref="B31:D31"/>
    <mergeCell ref="B32:D32"/>
    <mergeCell ref="B33:D33"/>
    <mergeCell ref="B34:D34"/>
    <mergeCell ref="B37:D37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90"/>
  <sheetViews>
    <sheetView view="pageBreakPreview" topLeftCell="A77" zoomScaleNormal="100" zoomScaleSheetLayoutView="100" workbookViewId="0">
      <selection activeCell="A91" sqref="A91:XFD318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4"/>
      <c r="B1" s="274"/>
      <c r="C1" s="298" t="s">
        <v>368</v>
      </c>
      <c r="D1" s="299"/>
      <c r="E1" s="299"/>
      <c r="F1" s="299"/>
      <c r="G1" s="299"/>
      <c r="H1" s="299"/>
      <c r="I1" s="299"/>
      <c r="J1" s="299"/>
      <c r="K1" s="299"/>
    </row>
    <row r="2" spans="1:11" s="1" customFormat="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</row>
    <row r="3" spans="1:11" s="1" customFormat="1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07" t="str">
        <f>'DESIGN FRONT SHEET'!E3</f>
        <v>UN AVAILABLE</v>
      </c>
      <c r="G3" s="276"/>
      <c r="H3" s="276"/>
      <c r="I3" s="36" t="s">
        <v>153</v>
      </c>
      <c r="J3" s="287" t="str">
        <f>'DESIGN FRONT SHEET'!G3</f>
        <v>FRAN</v>
      </c>
      <c r="K3" s="287"/>
    </row>
    <row r="4" spans="1:11" s="1" customFormat="1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287"/>
      <c r="K4" s="287"/>
    </row>
    <row r="5" spans="1:11" s="1" customFormat="1" ht="13.75" customHeight="1" x14ac:dyDescent="0.25">
      <c r="A5" s="408" t="s">
        <v>161</v>
      </c>
      <c r="B5" s="408" t="s">
        <v>161</v>
      </c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36" t="s">
        <v>340</v>
      </c>
      <c r="J5" s="414"/>
      <c r="K5" s="414"/>
    </row>
    <row r="6" spans="1:11" ht="13.75" customHeight="1" x14ac:dyDescent="0.35">
      <c r="A6" s="417" t="s">
        <v>369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7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71"/>
      <c r="B1" s="471"/>
      <c r="C1" s="275" t="s">
        <v>370</v>
      </c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24" ht="13.75" customHeight="1" x14ac:dyDescent="0.25">
      <c r="A2" s="471"/>
      <c r="B2" s="471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</row>
    <row r="3" spans="1:24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07" t="str">
        <f>'DESIGN FRONT SHEET'!E3</f>
        <v>UN AVAILABLE</v>
      </c>
      <c r="G3" s="276"/>
      <c r="H3" s="276"/>
      <c r="I3" s="36" t="s">
        <v>153</v>
      </c>
      <c r="J3" s="287" t="str">
        <f>'DESIGN FRONT SHEET'!G3</f>
        <v>FRAN</v>
      </c>
      <c r="K3" s="287"/>
      <c r="L3" s="288"/>
      <c r="M3" s="472" t="s">
        <v>371</v>
      </c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5"/>
    </row>
    <row r="4" spans="1:24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287"/>
      <c r="K4" s="287"/>
      <c r="L4" s="288"/>
      <c r="M4" s="473" t="s">
        <v>372</v>
      </c>
      <c r="N4" s="473"/>
      <c r="O4" s="474"/>
      <c r="P4" s="474"/>
      <c r="Q4" s="474"/>
      <c r="R4" s="474"/>
      <c r="S4" s="474"/>
      <c r="T4" s="474"/>
      <c r="U4" s="474"/>
      <c r="V4" s="474"/>
      <c r="W4" s="474"/>
      <c r="X4" s="475"/>
    </row>
    <row r="5" spans="1:24" ht="13.75" customHeight="1" x14ac:dyDescent="0.25">
      <c r="A5" s="408" t="s">
        <v>161</v>
      </c>
      <c r="B5" s="408"/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36" t="s">
        <v>165</v>
      </c>
      <c r="J5" s="414"/>
      <c r="K5" s="414"/>
      <c r="L5" s="415"/>
      <c r="M5" s="473" t="s">
        <v>373</v>
      </c>
      <c r="N5" s="473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6" spans="1:24" ht="13.75" customHeight="1" x14ac:dyDescent="0.25">
      <c r="A6" s="476" t="s">
        <v>374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7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s="141" customFormat="1" ht="27" customHeight="1" x14ac:dyDescent="0.35">
      <c r="A7" s="139" t="s">
        <v>289</v>
      </c>
      <c r="B7" s="458" t="s">
        <v>176</v>
      </c>
      <c r="C7" s="458"/>
      <c r="D7" s="458"/>
      <c r="E7" s="138" t="s">
        <v>177</v>
      </c>
      <c r="F7" s="139" t="s">
        <v>375</v>
      </c>
      <c r="G7" s="139" t="s">
        <v>179</v>
      </c>
      <c r="H7" s="136" t="s">
        <v>180</v>
      </c>
      <c r="I7" s="456" t="s">
        <v>181</v>
      </c>
      <c r="J7" s="457"/>
      <c r="K7" s="457"/>
      <c r="L7" s="457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35" t="str">
        <f>'PROTO SPEC'!B8</f>
        <v>1. Front length - SNP to bottom hem edge</v>
      </c>
      <c r="C8" s="336"/>
      <c r="D8" s="336"/>
      <c r="E8" s="32">
        <f>'PP2 SPEC'!H8</f>
        <v>0</v>
      </c>
      <c r="F8" s="3"/>
      <c r="G8" s="33">
        <f t="shared" ref="G8:G47" si="0">F8+(-E8)</f>
        <v>0</v>
      </c>
      <c r="H8" s="30"/>
      <c r="I8" s="332"/>
      <c r="J8" s="333"/>
      <c r="K8" s="333"/>
      <c r="L8" s="334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12.75" customHeight="1" x14ac:dyDescent="0.35">
      <c r="A9" s="156" t="str">
        <f>'PROTO SPEC'!A9</f>
        <v>H3</v>
      </c>
      <c r="B9" s="306" t="str">
        <f>'PROTO SPEC'!B9</f>
        <v>2. Front length - HSP to bottom hem edge</v>
      </c>
      <c r="C9" s="307"/>
      <c r="D9" s="307"/>
      <c r="E9" s="32">
        <f>'PP2 SPEC'!H9</f>
        <v>0</v>
      </c>
      <c r="F9" s="2"/>
      <c r="G9" s="33">
        <f t="shared" si="0"/>
        <v>0</v>
      </c>
      <c r="H9" s="30"/>
      <c r="I9" s="309"/>
      <c r="J9" s="310"/>
      <c r="K9" s="310"/>
      <c r="L9" s="311"/>
      <c r="M9" s="481"/>
      <c r="N9" s="479"/>
      <c r="O9" s="479"/>
      <c r="P9" s="479"/>
      <c r="Q9" s="478"/>
      <c r="R9" s="479"/>
      <c r="S9" s="479"/>
      <c r="T9" s="479"/>
      <c r="U9" s="38"/>
      <c r="V9" s="480"/>
      <c r="W9" s="480"/>
      <c r="X9" s="480"/>
    </row>
    <row r="10" spans="1:24" ht="12.75" customHeight="1" x14ac:dyDescent="0.35">
      <c r="A10" s="156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2">
        <f>'PP2 SPEC'!H10</f>
        <v>0</v>
      </c>
      <c r="F10" s="3"/>
      <c r="G10" s="33">
        <f t="shared" si="0"/>
        <v>0</v>
      </c>
      <c r="H10" s="30"/>
      <c r="I10" s="332"/>
      <c r="J10" s="333"/>
      <c r="K10" s="333"/>
      <c r="L10" s="334"/>
      <c r="M10" s="481"/>
      <c r="N10" s="479"/>
      <c r="O10" s="479"/>
      <c r="P10" s="479"/>
      <c r="Q10" s="478"/>
      <c r="R10" s="479"/>
      <c r="S10" s="479"/>
      <c r="T10" s="479"/>
      <c r="U10" s="38"/>
      <c r="V10" s="480"/>
      <c r="W10" s="480"/>
      <c r="X10" s="480"/>
    </row>
    <row r="11" spans="1:24" ht="12.75" customHeight="1" x14ac:dyDescent="0.35">
      <c r="A11" s="156">
        <f>'PROTO SPEC'!A11</f>
        <v>0</v>
      </c>
      <c r="B11" s="306" t="str">
        <f>'PROTO SPEC'!B11</f>
        <v>4. Chest - measured 2.5cm down from underarm</v>
      </c>
      <c r="C11" s="307"/>
      <c r="D11" s="307"/>
      <c r="E11" s="32">
        <f>'PP2 SPEC'!H11</f>
        <v>0</v>
      </c>
      <c r="F11" s="2"/>
      <c r="G11" s="33">
        <f t="shared" si="0"/>
        <v>0</v>
      </c>
      <c r="H11" s="30"/>
      <c r="I11" s="309"/>
      <c r="J11" s="310"/>
      <c r="K11" s="310"/>
      <c r="L11" s="311"/>
      <c r="M11" s="39"/>
      <c r="N11" s="462"/>
      <c r="O11" s="462"/>
      <c r="P11" s="462"/>
      <c r="Q11" s="40"/>
      <c r="R11" s="470"/>
      <c r="S11" s="470"/>
      <c r="T11" s="470"/>
      <c r="U11" s="41"/>
      <c r="V11" s="462"/>
      <c r="W11" s="462"/>
      <c r="X11" s="462"/>
    </row>
    <row r="12" spans="1:24" ht="12.75" customHeight="1" x14ac:dyDescent="0.35">
      <c r="A12" s="156" t="str">
        <f>'PROTO SPEC'!A12</f>
        <v>EMBROIDERY</v>
      </c>
      <c r="B12" s="306" t="str">
        <f>'PROTO SPEC'!B12</f>
        <v>5. Waist position - below HSP</v>
      </c>
      <c r="C12" s="307"/>
      <c r="D12" s="307"/>
      <c r="E12" s="32">
        <f>'PP2 SPEC'!H12</f>
        <v>0</v>
      </c>
      <c r="F12" s="2"/>
      <c r="G12" s="33">
        <f t="shared" si="0"/>
        <v>0</v>
      </c>
      <c r="H12" s="30"/>
      <c r="I12" s="309"/>
      <c r="J12" s="310"/>
      <c r="K12" s="310"/>
      <c r="L12" s="311"/>
      <c r="M12" s="461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</row>
    <row r="13" spans="1:24" ht="12.75" customHeight="1" x14ac:dyDescent="0.35">
      <c r="A13" s="156" t="str">
        <f>'PROTO SPEC'!A13</f>
        <v>SCREENPRINT</v>
      </c>
      <c r="B13" s="306" t="str">
        <f>'PROTO SPEC'!B13</f>
        <v>6. Waist width</v>
      </c>
      <c r="C13" s="307"/>
      <c r="D13" s="307"/>
      <c r="E13" s="32">
        <f>'PP2 SPEC'!H13</f>
        <v>0</v>
      </c>
      <c r="F13" s="3"/>
      <c r="G13" s="33">
        <f t="shared" si="0"/>
        <v>0</v>
      </c>
      <c r="H13" s="30"/>
      <c r="I13" s="309"/>
      <c r="J13" s="310"/>
      <c r="K13" s="310"/>
      <c r="L13" s="311"/>
      <c r="M13" s="461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</row>
    <row r="14" spans="1:24" ht="12.75" customHeight="1" x14ac:dyDescent="0.35">
      <c r="A14" s="156" t="str">
        <f>'PROTO SPEC'!A14</f>
        <v>SCREEN PRINT</v>
      </c>
      <c r="B14" s="306" t="str">
        <f>'PROTO SPEC'!B14</f>
        <v>7. Hem width</v>
      </c>
      <c r="C14" s="307"/>
      <c r="D14" s="307"/>
      <c r="E14" s="32">
        <f>'PP2 SPEC'!H14</f>
        <v>0</v>
      </c>
      <c r="F14" s="2"/>
      <c r="G14" s="33">
        <f t="shared" si="0"/>
        <v>0</v>
      </c>
      <c r="H14" s="30"/>
      <c r="I14" s="309"/>
      <c r="J14" s="310"/>
      <c r="K14" s="310"/>
      <c r="L14" s="311"/>
      <c r="M14" s="461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</row>
    <row r="15" spans="1:24" ht="12.75" customHeight="1" x14ac:dyDescent="0.35">
      <c r="A15" s="156" t="str">
        <f>'PROTO SPEC'!A15</f>
        <v>SCREEN PRINT</v>
      </c>
      <c r="B15" s="306" t="str">
        <f>'PROTO SPEC'!B15</f>
        <v>8. Hem depth</v>
      </c>
      <c r="C15" s="307"/>
      <c r="D15" s="307"/>
      <c r="E15" s="32">
        <f>'PP2 SPEC'!H15</f>
        <v>0</v>
      </c>
      <c r="F15" s="2"/>
      <c r="G15" s="33">
        <f t="shared" si="0"/>
        <v>0</v>
      </c>
      <c r="H15" s="30"/>
      <c r="I15" s="309"/>
      <c r="J15" s="310"/>
      <c r="K15" s="310"/>
      <c r="L15" s="311"/>
      <c r="M15" s="461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</row>
    <row r="16" spans="1:24" ht="12.75" customHeight="1" x14ac:dyDescent="0.35">
      <c r="A16" s="156" t="str">
        <f>'PROTO SPEC'!A16</f>
        <v>EMBROIDERY</v>
      </c>
      <c r="B16" s="306" t="str">
        <f>'PROTO SPEC'!B16</f>
        <v>9. X-Shoulder (seam to seam)</v>
      </c>
      <c r="C16" s="307"/>
      <c r="D16" s="307"/>
      <c r="E16" s="32">
        <f>'PP2 SPEC'!H16</f>
        <v>0</v>
      </c>
      <c r="F16" s="3"/>
      <c r="G16" s="33">
        <f t="shared" si="0"/>
        <v>0</v>
      </c>
      <c r="H16" s="30"/>
      <c r="I16" s="309"/>
      <c r="J16" s="310"/>
      <c r="K16" s="310"/>
      <c r="L16" s="311"/>
      <c r="M16" s="468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469"/>
    </row>
    <row r="17" spans="1:24" ht="12.75" customHeight="1" x14ac:dyDescent="0.35">
      <c r="A17" s="156" t="str">
        <f>'PROTO SPEC'!A17</f>
        <v>EMBROIDERY</v>
      </c>
      <c r="B17" s="306" t="str">
        <f>'PROTO SPEC'!B17</f>
        <v>10. X-Front - 15cm below HSP</v>
      </c>
      <c r="C17" s="307"/>
      <c r="D17" s="307"/>
      <c r="E17" s="32">
        <f>'PP2 SPEC'!H17</f>
        <v>0</v>
      </c>
      <c r="F17" s="2"/>
      <c r="G17" s="33">
        <f t="shared" si="0"/>
        <v>0</v>
      </c>
      <c r="H17" s="30"/>
      <c r="I17" s="309"/>
      <c r="J17" s="310"/>
      <c r="K17" s="310"/>
      <c r="L17" s="311"/>
      <c r="M17" s="461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</row>
    <row r="18" spans="1:24" ht="12.75" customHeight="1" x14ac:dyDescent="0.35">
      <c r="A18" s="156" t="str">
        <f>'PROTO SPEC'!A18</f>
        <v>SCREEN PRINT</v>
      </c>
      <c r="B18" s="306" t="str">
        <f>'PROTO SPEC'!B18</f>
        <v>11. X-Back - 15cm belo HSP</v>
      </c>
      <c r="C18" s="307"/>
      <c r="D18" s="307"/>
      <c r="E18" s="32">
        <f>'PP2 SPEC'!H18</f>
        <v>0</v>
      </c>
      <c r="F18" s="2"/>
      <c r="G18" s="33">
        <f t="shared" si="0"/>
        <v>0</v>
      </c>
      <c r="H18" s="30"/>
      <c r="I18" s="340"/>
      <c r="J18" s="341"/>
      <c r="K18" s="341"/>
      <c r="L18" s="341"/>
      <c r="M18" s="461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</row>
    <row r="19" spans="1:24" ht="12.75" customHeight="1" x14ac:dyDescent="0.35">
      <c r="A19" s="156">
        <f>'PROTO SPEC'!A19</f>
        <v>0</v>
      </c>
      <c r="B19" s="306" t="str">
        <f>'PROTO SPEC'!B19</f>
        <v>12. Back neck width - HSP to HSP straight</v>
      </c>
      <c r="C19" s="307"/>
      <c r="D19" s="307"/>
      <c r="E19" s="32">
        <f>'PP2 SPEC'!H19</f>
        <v>0</v>
      </c>
      <c r="F19" s="3"/>
      <c r="G19" s="33">
        <f t="shared" si="0"/>
        <v>0</v>
      </c>
      <c r="H19" s="30"/>
      <c r="I19" s="340"/>
      <c r="J19" s="341"/>
      <c r="K19" s="341"/>
      <c r="L19" s="341"/>
      <c r="M19" s="461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7"/>
    </row>
    <row r="20" spans="1:24" ht="12.75" customHeight="1" x14ac:dyDescent="0.35">
      <c r="A20" s="156">
        <f>'PROTO SPEC'!A20</f>
        <v>0</v>
      </c>
      <c r="B20" s="306" t="str">
        <f>'PROTO SPEC'!B20</f>
        <v>13. Front neck drop - From HSP</v>
      </c>
      <c r="C20" s="307"/>
      <c r="D20" s="307"/>
      <c r="E20" s="32">
        <f>'PP2 SPEC'!H20</f>
        <v>0</v>
      </c>
      <c r="F20" s="2"/>
      <c r="G20" s="33">
        <f t="shared" si="0"/>
        <v>0</v>
      </c>
      <c r="H20" s="30"/>
      <c r="I20" s="309"/>
      <c r="J20" s="310"/>
      <c r="K20" s="310"/>
      <c r="L20" s="311"/>
      <c r="M20" s="461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</row>
    <row r="21" spans="1:24" ht="12.75" customHeight="1" x14ac:dyDescent="0.35">
      <c r="A21" s="156">
        <f>'PROTO SPEC'!A21</f>
        <v>0</v>
      </c>
      <c r="B21" s="306" t="str">
        <f>'PROTO SPEC'!B21</f>
        <v>14. Back neck drop</v>
      </c>
      <c r="C21" s="307"/>
      <c r="D21" s="307"/>
      <c r="E21" s="32">
        <f>'PP2 SPEC'!H21</f>
        <v>0</v>
      </c>
      <c r="F21" s="2"/>
      <c r="G21" s="33">
        <f t="shared" si="0"/>
        <v>0</v>
      </c>
      <c r="H21" s="30"/>
      <c r="I21" s="309"/>
      <c r="J21" s="310"/>
      <c r="K21" s="310"/>
      <c r="L21" s="311"/>
      <c r="M21" s="461"/>
      <c r="N21" s="467"/>
      <c r="O21" s="467"/>
      <c r="P21" s="467"/>
      <c r="Q21" s="467"/>
      <c r="R21" s="467"/>
      <c r="S21" s="467"/>
      <c r="T21" s="467"/>
      <c r="U21" s="467"/>
      <c r="V21" s="467"/>
      <c r="W21" s="467"/>
      <c r="X21" s="467"/>
    </row>
    <row r="22" spans="1:24" ht="12.75" customHeight="1" x14ac:dyDescent="0.35">
      <c r="A22" s="156">
        <f>'PROTO SPEC'!A22</f>
        <v>0</v>
      </c>
      <c r="B22" s="306" t="str">
        <f>'PROTO SPEC'!B22</f>
        <v>15. Armhole Straight</v>
      </c>
      <c r="C22" s="307"/>
      <c r="D22" s="307"/>
      <c r="E22" s="32">
        <f>'PP2 SPEC'!H22</f>
        <v>0</v>
      </c>
      <c r="F22" s="3"/>
      <c r="G22" s="33">
        <f t="shared" si="0"/>
        <v>0</v>
      </c>
      <c r="H22" s="30"/>
      <c r="I22" s="309"/>
      <c r="J22" s="310"/>
      <c r="K22" s="310"/>
      <c r="L22" s="311"/>
      <c r="M22" s="461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7"/>
    </row>
    <row r="23" spans="1:24" ht="12.75" customHeight="1" x14ac:dyDescent="0.35">
      <c r="A23" s="156">
        <f>'PROTO SPEC'!A23</f>
        <v>0</v>
      </c>
      <c r="B23" s="306" t="str">
        <f>'PROTO SPEC'!B23</f>
        <v>16. Sleeve length - Shoulder seam to cuff</v>
      </c>
      <c r="C23" s="307"/>
      <c r="D23" s="307"/>
      <c r="E23" s="32">
        <f>'PP2 SPEC'!H23</f>
        <v>0</v>
      </c>
      <c r="F23" s="2"/>
      <c r="G23" s="33">
        <f t="shared" si="0"/>
        <v>0</v>
      </c>
      <c r="H23" s="30"/>
      <c r="I23" s="309"/>
      <c r="J23" s="310"/>
      <c r="K23" s="310"/>
      <c r="L23" s="311"/>
      <c r="M23" s="461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7"/>
    </row>
    <row r="24" spans="1:24" ht="12.75" customHeight="1" x14ac:dyDescent="0.35">
      <c r="A24" s="156">
        <f>'PROTO SPEC'!A24</f>
        <v>0</v>
      </c>
      <c r="B24" s="306" t="str">
        <f>'PROTO SPEC'!B24</f>
        <v>17. Underarm length</v>
      </c>
      <c r="C24" s="307"/>
      <c r="D24" s="307"/>
      <c r="E24" s="32">
        <f>'PP2 SPEC'!H24</f>
        <v>0</v>
      </c>
      <c r="F24" s="2"/>
      <c r="G24" s="33">
        <f t="shared" si="0"/>
        <v>0</v>
      </c>
      <c r="H24" s="30"/>
      <c r="I24" s="309"/>
      <c r="J24" s="310"/>
      <c r="K24" s="310"/>
      <c r="L24" s="311"/>
      <c r="M24" s="461"/>
      <c r="N24" s="467"/>
      <c r="O24" s="467"/>
      <c r="P24" s="467"/>
      <c r="Q24" s="467"/>
      <c r="R24" s="467"/>
      <c r="S24" s="467"/>
      <c r="T24" s="467"/>
      <c r="U24" s="467"/>
      <c r="V24" s="467"/>
      <c r="W24" s="467"/>
      <c r="X24" s="467"/>
    </row>
    <row r="25" spans="1:24" ht="12.75" customHeight="1" x14ac:dyDescent="0.35">
      <c r="A25" s="156">
        <f>'PROTO SPEC'!A25</f>
        <v>0</v>
      </c>
      <c r="B25" s="306" t="str">
        <f>'PROTO SPEC'!B25</f>
        <v>18. 1/2 Bicep width - 2.5cm down from underarm</v>
      </c>
      <c r="C25" s="307"/>
      <c r="D25" s="307"/>
      <c r="E25" s="32">
        <f>'PP2 SPEC'!H25</f>
        <v>0</v>
      </c>
      <c r="F25" s="3"/>
      <c r="G25" s="33">
        <f t="shared" si="0"/>
        <v>0</v>
      </c>
      <c r="H25" s="30"/>
      <c r="I25" s="309"/>
      <c r="J25" s="310"/>
      <c r="K25" s="310"/>
      <c r="L25" s="311"/>
      <c r="M25" s="468"/>
      <c r="N25" s="469"/>
      <c r="O25" s="469"/>
      <c r="P25" s="469"/>
      <c r="Q25" s="469"/>
      <c r="R25" s="469"/>
      <c r="S25" s="469"/>
      <c r="T25" s="469"/>
      <c r="U25" s="469"/>
      <c r="V25" s="469"/>
      <c r="W25" s="469"/>
      <c r="X25" s="469"/>
    </row>
    <row r="26" spans="1:24" ht="12.75" customHeight="1" x14ac:dyDescent="0.35">
      <c r="A26" s="156">
        <f>'PROTO SPEC'!A26</f>
        <v>0</v>
      </c>
      <c r="B26" s="360" t="str">
        <f>'PROTO SPEC'!B26</f>
        <v>19. 1/2 Elbow width - 21cm down from underarm</v>
      </c>
      <c r="C26" s="361"/>
      <c r="D26" s="361"/>
      <c r="E26" s="32">
        <f>'PP2 SPEC'!H26</f>
        <v>0</v>
      </c>
      <c r="F26" s="2"/>
      <c r="G26" s="33">
        <f t="shared" si="0"/>
        <v>0</v>
      </c>
      <c r="H26" s="30"/>
      <c r="I26" s="309"/>
      <c r="J26" s="310"/>
      <c r="K26" s="310"/>
      <c r="L26" s="311"/>
      <c r="M26" s="461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7"/>
    </row>
    <row r="27" spans="1:24" ht="12.75" customHeight="1" x14ac:dyDescent="0.3">
      <c r="A27" s="156"/>
      <c r="B27" s="360" t="str">
        <f>'PROTO SPEC'!B27</f>
        <v>20. 1/2 Cuff width</v>
      </c>
      <c r="C27" s="361"/>
      <c r="D27" s="361"/>
      <c r="E27" s="32">
        <f>'PP2 SPEC'!H27</f>
        <v>0</v>
      </c>
      <c r="F27" s="2"/>
      <c r="G27" s="33">
        <f t="shared" si="0"/>
        <v>0</v>
      </c>
      <c r="H27" s="30"/>
      <c r="I27" s="309"/>
      <c r="J27" s="315"/>
      <c r="K27" s="315"/>
      <c r="L27" s="316"/>
      <c r="M27" s="256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</row>
    <row r="28" spans="1:24" ht="12.75" customHeight="1" x14ac:dyDescent="0.3">
      <c r="A28" s="156"/>
      <c r="B28" s="360" t="str">
        <f>'PROTO SPEC'!B28</f>
        <v>21. Cuff depth</v>
      </c>
      <c r="C28" s="361"/>
      <c r="D28" s="361"/>
      <c r="E28" s="32">
        <f>'PP2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  <c r="M28" s="256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</row>
    <row r="29" spans="1:24" ht="12.75" customHeight="1" x14ac:dyDescent="0.3">
      <c r="A29" s="156"/>
      <c r="B29" s="360" t="str">
        <f>'PROTO SPEC'!B29</f>
        <v>22. Hood height at CF</v>
      </c>
      <c r="C29" s="361"/>
      <c r="D29" s="361"/>
      <c r="E29" s="32">
        <f>'PP2 SPEC'!H29</f>
        <v>0</v>
      </c>
      <c r="F29" s="2"/>
      <c r="G29" s="33">
        <f t="shared" si="0"/>
        <v>0</v>
      </c>
      <c r="H29" s="30"/>
      <c r="I29" s="309"/>
      <c r="J29" s="315"/>
      <c r="K29" s="315"/>
      <c r="L29" s="316"/>
      <c r="M29" s="256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</row>
    <row r="30" spans="1:24" ht="12.75" customHeight="1" x14ac:dyDescent="0.3">
      <c r="A30" s="156"/>
      <c r="B30" s="360" t="str">
        <f>'PROTO SPEC'!B30</f>
        <v>23. Hood circumference</v>
      </c>
      <c r="C30" s="361"/>
      <c r="D30" s="361"/>
      <c r="E30" s="32">
        <f>'PP2 SPEC'!H30</f>
        <v>0</v>
      </c>
      <c r="F30" s="2"/>
      <c r="G30" s="33">
        <f t="shared" si="0"/>
        <v>0</v>
      </c>
      <c r="H30" s="30"/>
      <c r="I30" s="309"/>
      <c r="J30" s="315"/>
      <c r="K30" s="315"/>
      <c r="L30" s="316"/>
      <c r="M30" s="256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</row>
    <row r="31" spans="1:24" ht="12.75" customHeight="1" x14ac:dyDescent="0.3">
      <c r="A31" s="156"/>
      <c r="B31" s="360" t="str">
        <f>'PROTO SPEC'!B31</f>
        <v>24. Hood width at widest point</v>
      </c>
      <c r="C31" s="361"/>
      <c r="D31" s="361"/>
      <c r="E31" s="32">
        <f>'PP2 SPEC'!H31</f>
        <v>0</v>
      </c>
      <c r="F31" s="2"/>
      <c r="G31" s="33">
        <f t="shared" si="0"/>
        <v>0</v>
      </c>
      <c r="H31" s="30"/>
      <c r="I31" s="309"/>
      <c r="J31" s="315"/>
      <c r="K31" s="315"/>
      <c r="L31" s="316"/>
      <c r="M31" s="256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</row>
    <row r="32" spans="1:24" ht="12.75" customHeight="1" x14ac:dyDescent="0.3">
      <c r="A32" s="156"/>
      <c r="B32" s="360" t="str">
        <f>'PROTO SPEC'!B32</f>
        <v>25. Tie length visible</v>
      </c>
      <c r="C32" s="361"/>
      <c r="D32" s="361"/>
      <c r="E32" s="32">
        <f>'PP2 SPEC'!H32</f>
        <v>0</v>
      </c>
      <c r="F32" s="2"/>
      <c r="G32" s="33">
        <f t="shared" si="0"/>
        <v>0</v>
      </c>
      <c r="H32" s="30"/>
      <c r="I32" s="309"/>
      <c r="J32" s="315"/>
      <c r="K32" s="315"/>
      <c r="L32" s="316"/>
      <c r="M32" s="256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</row>
    <row r="33" spans="1:24" ht="12.75" customHeight="1" x14ac:dyDescent="0.3">
      <c r="A33" s="156"/>
      <c r="B33" s="360" t="str">
        <f>'PROTO SPEC'!B33</f>
        <v>26. Zip length</v>
      </c>
      <c r="C33" s="361"/>
      <c r="D33" s="361"/>
      <c r="E33" s="32">
        <f>'PP2 SPEC'!H33</f>
        <v>0</v>
      </c>
      <c r="F33" s="2"/>
      <c r="G33" s="33">
        <f t="shared" si="0"/>
        <v>0</v>
      </c>
      <c r="H33" s="30"/>
      <c r="I33" s="309"/>
      <c r="J33" s="315"/>
      <c r="K33" s="315"/>
      <c r="L33" s="316"/>
      <c r="M33" s="256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</row>
    <row r="34" spans="1:24" ht="12.75" customHeight="1" x14ac:dyDescent="0.3">
      <c r="A34" s="156"/>
      <c r="B34" s="360" t="str">
        <f>'PROTO SPEC'!B34</f>
        <v>27. Pocket position from HSP</v>
      </c>
      <c r="C34" s="361"/>
      <c r="D34" s="361"/>
      <c r="E34" s="32">
        <f>'PP2 SPEC'!H34</f>
        <v>0</v>
      </c>
      <c r="F34" s="2"/>
      <c r="G34" s="33">
        <f t="shared" si="0"/>
        <v>0</v>
      </c>
      <c r="H34" s="30"/>
      <c r="I34" s="309"/>
      <c r="J34" s="315"/>
      <c r="K34" s="315"/>
      <c r="L34" s="316"/>
      <c r="M34" s="256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</row>
    <row r="35" spans="1:24" ht="12.75" customHeight="1" x14ac:dyDescent="0.3">
      <c r="A35" s="156"/>
      <c r="B35" s="360" t="str">
        <f>'PROTO SPEC'!B35</f>
        <v>28. Pocket position from CF</v>
      </c>
      <c r="C35" s="361"/>
      <c r="D35" s="361"/>
      <c r="E35" s="32">
        <f>'PP2 SPEC'!H35</f>
        <v>0</v>
      </c>
      <c r="F35" s="2"/>
      <c r="G35" s="33">
        <f t="shared" si="0"/>
        <v>0</v>
      </c>
      <c r="H35" s="30"/>
      <c r="I35" s="309"/>
      <c r="J35" s="315"/>
      <c r="K35" s="315"/>
      <c r="L35" s="316"/>
      <c r="M35" s="256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</row>
    <row r="36" spans="1:24" ht="12.75" customHeight="1" x14ac:dyDescent="0.3">
      <c r="A36" s="156"/>
      <c r="B36" s="360" t="str">
        <f>'PROTO SPEC'!B36</f>
        <v>29. Pocket opening</v>
      </c>
      <c r="C36" s="361"/>
      <c r="D36" s="361"/>
      <c r="E36" s="32">
        <f>'PP2 SPEC'!H36</f>
        <v>0</v>
      </c>
      <c r="F36" s="2"/>
      <c r="G36" s="33">
        <f t="shared" si="0"/>
        <v>0</v>
      </c>
      <c r="H36" s="30"/>
      <c r="I36" s="309"/>
      <c r="J36" s="315"/>
      <c r="K36" s="315"/>
      <c r="L36" s="316"/>
      <c r="M36" s="256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</row>
    <row r="37" spans="1:24" ht="12.75" customHeight="1" x14ac:dyDescent="0.3">
      <c r="A37" s="156"/>
      <c r="B37" s="360" t="str">
        <f>'PROTO SPEC'!B37</f>
        <v>30. Pocket  (top edge)</v>
      </c>
      <c r="C37" s="361"/>
      <c r="D37" s="361"/>
      <c r="E37" s="32">
        <f>'PP2 SPEC'!H37</f>
        <v>0</v>
      </c>
      <c r="F37" s="2"/>
      <c r="G37" s="33">
        <f t="shared" si="0"/>
        <v>0</v>
      </c>
      <c r="H37" s="30"/>
      <c r="I37" s="309"/>
      <c r="J37" s="315"/>
      <c r="K37" s="315"/>
      <c r="L37" s="316"/>
      <c r="M37" s="256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</row>
    <row r="38" spans="1:24" ht="12.75" customHeight="1" x14ac:dyDescent="0.3">
      <c r="A38" s="156">
        <f>'PROTO SPEC'!A38</f>
        <v>0</v>
      </c>
      <c r="B38" s="463" t="str">
        <f>'PROTO SPEC'!B38</f>
        <v>31. Pocket depth</v>
      </c>
      <c r="C38" s="464"/>
      <c r="D38" s="464"/>
      <c r="E38" s="260">
        <f>'PP2 SPEC'!H38</f>
        <v>0</v>
      </c>
      <c r="F38" s="261"/>
      <c r="G38" s="128">
        <f t="shared" si="0"/>
        <v>0</v>
      </c>
      <c r="H38" s="259"/>
      <c r="I38" s="337"/>
      <c r="J38" s="465"/>
      <c r="K38" s="465"/>
      <c r="L38" s="466"/>
      <c r="M38" s="461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</row>
    <row r="39" spans="1:24" ht="12.75" customHeight="1" x14ac:dyDescent="0.3">
      <c r="A39" s="83"/>
      <c r="B39" s="83" t="s">
        <v>220</v>
      </c>
      <c r="C39" s="81"/>
      <c r="D39" s="81"/>
      <c r="E39" s="81"/>
      <c r="F39" s="81"/>
      <c r="G39" s="81"/>
      <c r="H39" s="109"/>
      <c r="I39" s="81"/>
      <c r="J39" s="81"/>
      <c r="K39" s="81"/>
      <c r="L39" s="82"/>
      <c r="M39" s="182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</row>
    <row r="40" spans="1:24" ht="12.75" customHeight="1" x14ac:dyDescent="0.35">
      <c r="A40" s="156">
        <f>'PROTO SPEC'!A40</f>
        <v>0</v>
      </c>
      <c r="B40" s="459" t="str">
        <f>'PROTO SPEC'!B40</f>
        <v>32. Print position from HSP - Restless ambition</v>
      </c>
      <c r="C40" s="460"/>
      <c r="D40" s="460"/>
      <c r="E40" s="32">
        <f>'PP2 SPEC'!H40</f>
        <v>0</v>
      </c>
      <c r="F40" s="3"/>
      <c r="G40" s="33">
        <f t="shared" si="0"/>
        <v>0</v>
      </c>
      <c r="H40" s="30"/>
      <c r="I40" s="332"/>
      <c r="J40" s="333"/>
      <c r="K40" s="333"/>
      <c r="L40" s="334"/>
      <c r="M40" s="461"/>
      <c r="N40" s="462"/>
      <c r="O40" s="462"/>
      <c r="P40" s="462"/>
      <c r="Q40" s="462"/>
      <c r="R40" s="462"/>
      <c r="S40" s="462"/>
      <c r="T40" s="462"/>
      <c r="U40" s="462"/>
      <c r="V40" s="462"/>
      <c r="W40" s="462"/>
      <c r="X40" s="462"/>
    </row>
    <row r="41" spans="1:24" ht="12.75" customHeight="1" x14ac:dyDescent="0.35">
      <c r="A41" s="156">
        <f>'PROTO SPEC'!A41</f>
        <v>0</v>
      </c>
      <c r="B41" s="360" t="str">
        <f>'PROTO SPEC'!B41</f>
        <v>33. Print position from CF - Restless ambition</v>
      </c>
      <c r="C41" s="361"/>
      <c r="D41" s="361"/>
      <c r="E41" s="31">
        <f>'PP2 SPEC'!H41</f>
        <v>0</v>
      </c>
      <c r="F41" s="2"/>
      <c r="G41" s="33">
        <f t="shared" si="0"/>
        <v>0</v>
      </c>
      <c r="H41" s="30"/>
      <c r="I41" s="309"/>
      <c r="J41" s="310"/>
      <c r="K41" s="310"/>
      <c r="L41" s="311"/>
      <c r="M41" s="461"/>
      <c r="N41" s="462"/>
      <c r="O41" s="462"/>
      <c r="P41" s="462"/>
      <c r="Q41" s="462"/>
      <c r="R41" s="462"/>
      <c r="S41" s="462"/>
      <c r="T41" s="462"/>
      <c r="U41" s="462"/>
      <c r="V41" s="462"/>
      <c r="W41" s="462"/>
      <c r="X41" s="462"/>
    </row>
    <row r="42" spans="1:24" ht="12.75" customHeight="1" x14ac:dyDescent="0.35">
      <c r="A42" s="156">
        <f>'PROTO SPEC'!A42</f>
        <v>0</v>
      </c>
      <c r="B42" s="360" t="str">
        <f>'PROTO SPEC'!B42</f>
        <v>34. Print position from HSP - McLaren lockup</v>
      </c>
      <c r="C42" s="361"/>
      <c r="D42" s="361"/>
      <c r="E42" s="31">
        <f>'PP2 SPEC'!H42</f>
        <v>0</v>
      </c>
      <c r="F42" s="2"/>
      <c r="G42" s="33">
        <f t="shared" si="0"/>
        <v>0</v>
      </c>
      <c r="H42" s="30"/>
      <c r="I42" s="309"/>
      <c r="J42" s="310"/>
      <c r="K42" s="310"/>
      <c r="L42" s="311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1:24" ht="12.75" customHeight="1" x14ac:dyDescent="0.35">
      <c r="A43" s="156" t="e">
        <f>'PROTO SPEC'!#REF!</f>
        <v>#REF!</v>
      </c>
      <c r="B43" s="360" t="str">
        <f>'PROTO SPEC'!B43</f>
        <v>35. Print position from CF - McLaren lockup</v>
      </c>
      <c r="C43" s="361"/>
      <c r="D43" s="361"/>
      <c r="E43" s="31">
        <f>'PP2 SPEC'!H43</f>
        <v>0</v>
      </c>
      <c r="F43" s="2"/>
      <c r="G43" s="33">
        <f t="shared" si="0"/>
        <v>0</v>
      </c>
      <c r="H43" s="30"/>
      <c r="I43" s="309"/>
      <c r="J43" s="310"/>
      <c r="K43" s="310"/>
      <c r="L43" s="311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2.75" customHeight="1" x14ac:dyDescent="0.35">
      <c r="A44" s="156">
        <f>'PROTO SPEC'!A44</f>
        <v>0</v>
      </c>
      <c r="B44" s="360" t="str">
        <f>'PROTO SPEC'!B44</f>
        <v>36. Print position from cuff edge - Podium</v>
      </c>
      <c r="C44" s="361"/>
      <c r="D44" s="361"/>
      <c r="E44" s="31">
        <f>'PP2 SPEC'!H44</f>
        <v>0</v>
      </c>
      <c r="F44" s="2"/>
      <c r="G44" s="33">
        <f t="shared" si="0"/>
        <v>0</v>
      </c>
      <c r="H44" s="30"/>
      <c r="I44" s="309"/>
      <c r="J44" s="310"/>
      <c r="K44" s="310"/>
      <c r="L44" s="311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 ht="12.75" customHeight="1" x14ac:dyDescent="0.35">
      <c r="A45" s="156">
        <f>'PROTO SPEC'!A45</f>
        <v>0</v>
      </c>
      <c r="B45" s="360" t="str">
        <f>'PROTO SPEC'!B45</f>
        <v>37. Print position from shoulder point - Velocity (REISS 1971)</v>
      </c>
      <c r="C45" s="361"/>
      <c r="D45" s="361"/>
      <c r="E45" s="31">
        <f>'PP2 SPEC'!H45</f>
        <v>0</v>
      </c>
      <c r="F45" s="2"/>
      <c r="G45" s="33">
        <f t="shared" si="0"/>
        <v>0</v>
      </c>
      <c r="H45" s="30"/>
      <c r="I45" s="309"/>
      <c r="J45" s="310"/>
      <c r="K45" s="310"/>
      <c r="L45" s="311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1:24" ht="12.75" customHeight="1" x14ac:dyDescent="0.35">
      <c r="A46" s="156">
        <f>'PROTO SPEC'!A46</f>
        <v>0</v>
      </c>
      <c r="B46" s="360" t="str">
        <f>'PROTO SPEC'!B46</f>
        <v>38. Print position from cuff edge - Speedmark</v>
      </c>
      <c r="C46" s="361"/>
      <c r="D46" s="361"/>
      <c r="E46" s="31">
        <f>'PP2 SPEC'!H46</f>
        <v>0</v>
      </c>
      <c r="F46" s="2"/>
      <c r="G46" s="33">
        <f t="shared" si="0"/>
        <v>0</v>
      </c>
      <c r="H46" s="30"/>
      <c r="I46" s="309"/>
      <c r="J46" s="310"/>
      <c r="K46" s="310"/>
      <c r="L46" s="311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1:24" ht="12.75" customHeight="1" x14ac:dyDescent="0.35">
      <c r="A47" s="156">
        <f>'PROTO SPEC'!A47</f>
        <v>0</v>
      </c>
      <c r="B47" s="360" t="str">
        <f>'PROTO SPEC'!B47</f>
        <v>39. Print position from CB neck - Motorsport</v>
      </c>
      <c r="C47" s="361"/>
      <c r="D47" s="361"/>
      <c r="E47" s="31">
        <f>'PP2 SPEC'!H47</f>
        <v>0</v>
      </c>
      <c r="F47" s="2"/>
      <c r="G47" s="33">
        <f t="shared" si="0"/>
        <v>0</v>
      </c>
      <c r="H47" s="30"/>
      <c r="I47" s="309"/>
      <c r="J47" s="310"/>
      <c r="K47" s="310"/>
      <c r="L47" s="311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 ht="12.75" customHeight="1" x14ac:dyDescent="0.35">
      <c r="A48" s="156">
        <f>'PROTO SPEC'!A48</f>
        <v>0</v>
      </c>
      <c r="B48" s="360" t="str">
        <f>'PROTO SPEC'!B48</f>
        <v>40. Print position from CB neck - Multiple print</v>
      </c>
      <c r="C48" s="361"/>
      <c r="D48" s="361"/>
      <c r="E48" s="31">
        <f>'PP2 SPEC'!H48</f>
        <v>0</v>
      </c>
      <c r="F48" s="2"/>
      <c r="G48" s="33">
        <f t="shared" ref="G48:G55" si="1">F48+(-E48)</f>
        <v>0</v>
      </c>
      <c r="H48" s="30"/>
      <c r="I48" s="309"/>
      <c r="J48" s="310"/>
      <c r="K48" s="310"/>
      <c r="L48" s="311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1:24" ht="12.75" customHeight="1" x14ac:dyDescent="0.35">
      <c r="A49" s="156">
        <f>'PROTO SPEC'!A49</f>
        <v>0</v>
      </c>
      <c r="B49" s="360" t="str">
        <f>'PROTO SPEC'!B49</f>
        <v>41. Print position from CB neck - Speedmark</v>
      </c>
      <c r="C49" s="361"/>
      <c r="D49" s="361"/>
      <c r="E49" s="31">
        <f>'PP2 SPEC'!H49</f>
        <v>0</v>
      </c>
      <c r="F49" s="2"/>
      <c r="G49" s="33">
        <f t="shared" si="1"/>
        <v>0</v>
      </c>
      <c r="H49" s="30"/>
      <c r="I49" s="309"/>
      <c r="J49" s="310"/>
      <c r="K49" s="310"/>
      <c r="L49" s="311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1:24" ht="12.75" customHeight="1" x14ac:dyDescent="0.35">
      <c r="A50" s="156">
        <f>'PROTO SPEC'!A50</f>
        <v>0</v>
      </c>
      <c r="B50" s="360">
        <f>'PROTO SPEC'!B50</f>
        <v>0</v>
      </c>
      <c r="C50" s="361"/>
      <c r="D50" s="361"/>
      <c r="E50" s="31">
        <f>'PP2 SPEC'!H50</f>
        <v>0</v>
      </c>
      <c r="F50" s="2"/>
      <c r="G50" s="33">
        <f t="shared" si="1"/>
        <v>0</v>
      </c>
      <c r="H50" s="30"/>
      <c r="I50" s="309"/>
      <c r="J50" s="310"/>
      <c r="K50" s="310"/>
      <c r="L50" s="311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 ht="12.75" customHeight="1" x14ac:dyDescent="0.35">
      <c r="A51" s="156">
        <f>'PROTO SPEC'!A51</f>
        <v>0</v>
      </c>
      <c r="B51" s="360">
        <f>'PROTO SPEC'!B51</f>
        <v>0</v>
      </c>
      <c r="C51" s="361"/>
      <c r="D51" s="361"/>
      <c r="E51" s="31">
        <f>'PP2 SPEC'!H51</f>
        <v>0</v>
      </c>
      <c r="F51" s="2"/>
      <c r="G51" s="33">
        <f t="shared" si="1"/>
        <v>0</v>
      </c>
      <c r="H51" s="30"/>
      <c r="I51" s="309"/>
      <c r="J51" s="310"/>
      <c r="K51" s="310"/>
      <c r="L51" s="311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4" ht="12.75" customHeight="1" x14ac:dyDescent="0.35">
      <c r="A52" s="156">
        <f>'PROTO SPEC'!A52</f>
        <v>0</v>
      </c>
      <c r="B52" s="360">
        <f>'PROTO SPEC'!B52</f>
        <v>0</v>
      </c>
      <c r="C52" s="361"/>
      <c r="D52" s="361"/>
      <c r="E52" s="31">
        <f>'PP2 SPEC'!H52</f>
        <v>0</v>
      </c>
      <c r="F52" s="2"/>
      <c r="G52" s="33">
        <f t="shared" si="1"/>
        <v>0</v>
      </c>
      <c r="H52" s="30"/>
      <c r="I52" s="309"/>
      <c r="J52" s="310"/>
      <c r="K52" s="310"/>
      <c r="L52" s="311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1:24" ht="12.75" customHeight="1" x14ac:dyDescent="0.35">
      <c r="A53" s="156">
        <f>'PROTO SPEC'!A53</f>
        <v>0</v>
      </c>
      <c r="B53" s="360">
        <f>'PROTO SPEC'!B53</f>
        <v>0</v>
      </c>
      <c r="C53" s="361"/>
      <c r="D53" s="361"/>
      <c r="E53" s="31">
        <f>'PP2 SPEC'!H53</f>
        <v>0</v>
      </c>
      <c r="F53" s="2"/>
      <c r="G53" s="33">
        <f t="shared" si="1"/>
        <v>0</v>
      </c>
      <c r="H53" s="30"/>
      <c r="I53" s="309"/>
      <c r="J53" s="310"/>
      <c r="K53" s="310"/>
      <c r="L53" s="311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 ht="12.75" customHeight="1" x14ac:dyDescent="0.35">
      <c r="A54" s="156">
        <f>'PROTO SPEC'!A54</f>
        <v>0</v>
      </c>
      <c r="B54" s="360">
        <f>'PROTO SPEC'!B54</f>
        <v>0</v>
      </c>
      <c r="C54" s="361"/>
      <c r="D54" s="361"/>
      <c r="E54" s="31">
        <f>'PP2 SPEC'!H54</f>
        <v>0</v>
      </c>
      <c r="F54" s="2"/>
      <c r="G54" s="33">
        <f t="shared" si="1"/>
        <v>0</v>
      </c>
      <c r="H54" s="30"/>
      <c r="I54" s="309"/>
      <c r="J54" s="310"/>
      <c r="K54" s="310"/>
      <c r="L54" s="311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1:24" ht="12.75" customHeight="1" x14ac:dyDescent="0.35">
      <c r="A55" s="156">
        <f>'PROTO SPEC'!A55</f>
        <v>0</v>
      </c>
      <c r="B55" s="360">
        <f>'PROTO SPEC'!B55</f>
        <v>0</v>
      </c>
      <c r="C55" s="361"/>
      <c r="D55" s="361"/>
      <c r="E55" s="31">
        <f>'PP2 SPEC'!H55</f>
        <v>0</v>
      </c>
      <c r="F55" s="2"/>
      <c r="G55" s="33">
        <f t="shared" si="1"/>
        <v>0</v>
      </c>
      <c r="H55" s="30"/>
      <c r="I55" s="309"/>
      <c r="J55" s="310"/>
      <c r="K55" s="310"/>
      <c r="L55" s="311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1:24" ht="12.75" customHeight="1" x14ac:dyDescent="0.25"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 ht="12.75" customHeight="1" x14ac:dyDescent="0.25"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1:24" ht="12.75" customHeight="1" x14ac:dyDescent="0.25">
      <c r="A58" s="1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1:24" ht="12.75" customHeight="1" x14ac:dyDescent="0.25">
      <c r="A59" s="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25">
      <c r="A60" s="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25">
      <c r="A61" s="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25">
      <c r="A62" s="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25">
      <c r="A63" s="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25">
      <c r="A64" s="1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1:24" ht="12.75" customHeight="1" x14ac:dyDescent="0.25">
      <c r="A65" s="1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 ht="12.75" customHeight="1" x14ac:dyDescent="0.25">
      <c r="A66" s="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25">
      <c r="A67" s="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25">
      <c r="A68" s="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25">
      <c r="A69" s="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25">
      <c r="A70" s="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25">
      <c r="A71" s="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25">
      <c r="A72" s="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25">
      <c r="A73" s="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25">
      <c r="A74" s="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25">
      <c r="A75" s="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25">
      <c r="A76" s="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25">
      <c r="A77" s="1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 ht="12.75" customHeight="1" x14ac:dyDescent="0.25">
      <c r="A78" s="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25">
      <c r="A79" s="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A80" s="1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 ht="12.75" customHeight="1" x14ac:dyDescent="0.25">
      <c r="A81" s="1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:24" ht="12.75" customHeight="1" x14ac:dyDescent="0.25">
      <c r="A82" s="1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:24" ht="12.75" customHeight="1" x14ac:dyDescent="0.25">
      <c r="A83" s="1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:24" ht="12.75" customHeight="1" x14ac:dyDescent="0.25">
      <c r="A84" s="1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:24" ht="12.75" customHeight="1" x14ac:dyDescent="0.25">
      <c r="A85" s="1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:24" ht="12.75" customHeight="1" x14ac:dyDescent="0.25">
      <c r="A86" s="1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:24" ht="12.75" customHeight="1" x14ac:dyDescent="0.25">
      <c r="A87" s="1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:24" ht="12.75" customHeight="1" x14ac:dyDescent="0.25">
      <c r="A88" s="1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:24" ht="12.75" customHeight="1" x14ac:dyDescent="0.25">
      <c r="A89" s="1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 ht="12.75" customHeight="1" x14ac:dyDescent="0.25">
      <c r="A90" s="1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:24" ht="12.75" customHeight="1" x14ac:dyDescent="0.25">
      <c r="A91" s="1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:24" ht="12.75" customHeight="1" x14ac:dyDescent="0.25">
      <c r="A92" s="1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 ht="12.75" customHeight="1" x14ac:dyDescent="0.25">
      <c r="A93" s="1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:24" ht="12.75" customHeight="1" x14ac:dyDescent="0.25">
      <c r="A94" s="1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1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1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:24" ht="12.75" customHeight="1" x14ac:dyDescent="0.25">
      <c r="A97" s="1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:24" ht="12.75" customHeight="1" x14ac:dyDescent="0.25">
      <c r="A98" s="1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 ht="12.75" customHeight="1" x14ac:dyDescent="0.25">
      <c r="A99" s="1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:24" ht="12.75" customHeight="1" x14ac:dyDescent="0.25">
      <c r="A100" s="1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1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1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1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1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1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1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1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1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1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1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1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1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1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1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1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1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1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1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1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1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1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1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1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1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1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1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1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1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1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1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1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1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1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1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1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1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1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1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1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1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1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1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1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1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1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1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2.75" customHeight="1" x14ac:dyDescent="0.25">
      <c r="A152" s="1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2.75" customHeight="1" x14ac:dyDescent="0.25">
      <c r="A153" s="1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2.75" customHeight="1" x14ac:dyDescent="0.25">
      <c r="A154" s="1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2.75" customHeight="1" x14ac:dyDescent="0.25">
      <c r="A155" s="1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2.75" customHeight="1" x14ac:dyDescent="0.25">
      <c r="A156" s="1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2.75" customHeight="1" x14ac:dyDescent="0.25">
      <c r="A157" s="1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2.75" customHeight="1" x14ac:dyDescent="0.25">
      <c r="A158" s="1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2.75" customHeight="1" x14ac:dyDescent="0.25">
      <c r="A159" s="1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2.75" customHeight="1" x14ac:dyDescent="0.25">
      <c r="A160" s="1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2.75" customHeight="1" x14ac:dyDescent="0.25">
      <c r="A161" s="1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2.75" customHeight="1" x14ac:dyDescent="0.25">
      <c r="A162" s="1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2.75" customHeight="1" x14ac:dyDescent="0.25">
      <c r="A163" s="1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2.75" customHeight="1" x14ac:dyDescent="0.25">
      <c r="A164" s="1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2.75" customHeight="1" x14ac:dyDescent="0.25">
      <c r="A165" s="1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2.75" customHeight="1" x14ac:dyDescent="0.25">
      <c r="A166" s="1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2.75" customHeight="1" x14ac:dyDescent="0.25">
      <c r="A167" s="1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2.75" customHeight="1" x14ac:dyDescent="0.25">
      <c r="A168" s="1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2.75" customHeight="1" x14ac:dyDescent="0.25">
      <c r="A169" s="1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2.75" customHeight="1" x14ac:dyDescent="0.25">
      <c r="A170" s="1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2.75" customHeight="1" x14ac:dyDescent="0.25">
      <c r="A171" s="1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2.75" customHeight="1" x14ac:dyDescent="0.25">
      <c r="A172" s="1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2.75" customHeight="1" x14ac:dyDescent="0.25">
      <c r="A173" s="1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2.75" customHeight="1" x14ac:dyDescent="0.25">
      <c r="A174" s="1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2.75" customHeight="1" x14ac:dyDescent="0.25">
      <c r="A175" s="1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2.75" customHeight="1" x14ac:dyDescent="0.25">
      <c r="A176" s="1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2.75" customHeight="1" x14ac:dyDescent="0.25">
      <c r="A177" s="1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2.75" customHeight="1" x14ac:dyDescent="0.25">
      <c r="A178" s="1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2.75" customHeight="1" x14ac:dyDescent="0.25">
      <c r="A179" s="1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2.75" customHeight="1" x14ac:dyDescent="0.25">
      <c r="A180" s="1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2.75" customHeight="1" x14ac:dyDescent="0.25">
      <c r="A181" s="1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2.75" customHeight="1" x14ac:dyDescent="0.25">
      <c r="A182" s="1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2.75" customHeight="1" x14ac:dyDescent="0.25">
      <c r="A183" s="1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2.75" customHeight="1" x14ac:dyDescent="0.25">
      <c r="A184" s="1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2.75" customHeight="1" x14ac:dyDescent="0.25">
      <c r="A185" s="1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2.75" customHeight="1" x14ac:dyDescent="0.25">
      <c r="A186" s="1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2.75" customHeight="1" x14ac:dyDescent="0.25">
      <c r="A187" s="1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2.75" customHeight="1" x14ac:dyDescent="0.25">
      <c r="A188" s="1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2.75" customHeight="1" x14ac:dyDescent="0.25">
      <c r="A189" s="1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2.75" customHeight="1" x14ac:dyDescent="0.25">
      <c r="A190" s="1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2.75" customHeight="1" x14ac:dyDescent="0.25">
      <c r="A191" s="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2.75" customHeight="1" x14ac:dyDescent="0.25">
      <c r="A192" s="1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2.75" customHeight="1" x14ac:dyDescent="0.25">
      <c r="A193" s="1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2.75" customHeight="1" x14ac:dyDescent="0.25">
      <c r="A194" s="1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2.75" customHeight="1" x14ac:dyDescent="0.25">
      <c r="A195" s="1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2.75" customHeight="1" x14ac:dyDescent="0.25">
      <c r="A196" s="1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2.75" customHeight="1" x14ac:dyDescent="0.25">
      <c r="A197" s="1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2.75" customHeight="1" x14ac:dyDescent="0.25">
      <c r="A198" s="1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2.75" customHeight="1" x14ac:dyDescent="0.25">
      <c r="A199" s="1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2.75" customHeight="1" x14ac:dyDescent="0.25">
      <c r="A200" s="1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2.75" customHeight="1" x14ac:dyDescent="0.25">
      <c r="A201" s="1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2.75" customHeight="1" x14ac:dyDescent="0.25">
      <c r="A202" s="1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2.75" customHeight="1" x14ac:dyDescent="0.25">
      <c r="A203" s="1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2.75" customHeight="1" x14ac:dyDescent="0.25">
      <c r="A204" s="1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2.75" customHeight="1" x14ac:dyDescent="0.25">
      <c r="A205" s="1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2.75" customHeight="1" x14ac:dyDescent="0.25">
      <c r="A206" s="1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2.75" customHeight="1" x14ac:dyDescent="0.25">
      <c r="A207" s="1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2.75" customHeight="1" x14ac:dyDescent="0.25">
      <c r="A208" s="1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2.75" customHeight="1" x14ac:dyDescent="0.25">
      <c r="A209" s="1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2.75" customHeight="1" x14ac:dyDescent="0.25">
      <c r="A210" s="1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2.75" customHeight="1" x14ac:dyDescent="0.25">
      <c r="A211" s="1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2.75" customHeight="1" x14ac:dyDescent="0.25">
      <c r="A212" s="1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2.75" customHeight="1" x14ac:dyDescent="0.25">
      <c r="A213" s="1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2.75" customHeight="1" x14ac:dyDescent="0.25">
      <c r="A214" s="1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2.75" customHeight="1" x14ac:dyDescent="0.25">
      <c r="A215" s="1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2.75" customHeight="1" x14ac:dyDescent="0.25">
      <c r="A216" s="1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2.75" customHeight="1" x14ac:dyDescent="0.25">
      <c r="A217" s="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2.75" customHeight="1" x14ac:dyDescent="0.25">
      <c r="A218" s="1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2.75" customHeight="1" x14ac:dyDescent="0.25">
      <c r="A219" s="1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2.75" customHeight="1" x14ac:dyDescent="0.25">
      <c r="A220" s="1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2.75" customHeight="1" x14ac:dyDescent="0.25">
      <c r="A221" s="1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2.75" customHeight="1" x14ac:dyDescent="0.25">
      <c r="A222" s="1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2.75" customHeight="1" x14ac:dyDescent="0.25">
      <c r="A223" s="1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2.75" customHeight="1" x14ac:dyDescent="0.25">
      <c r="A224" s="1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2.75" customHeight="1" x14ac:dyDescent="0.25">
      <c r="A225" s="1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2.75" customHeight="1" x14ac:dyDescent="0.25">
      <c r="A226" s="1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2.75" customHeight="1" x14ac:dyDescent="0.25">
      <c r="A227" s="1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2.75" customHeight="1" x14ac:dyDescent="0.25">
      <c r="A228" s="1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2.75" customHeight="1" x14ac:dyDescent="0.25">
      <c r="A229" s="1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2.75" customHeight="1" x14ac:dyDescent="0.25">
      <c r="A230" s="1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2.75" customHeight="1" x14ac:dyDescent="0.25">
      <c r="A231" s="1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2.75" customHeight="1" x14ac:dyDescent="0.25">
      <c r="A232" s="1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2.75" customHeight="1" x14ac:dyDescent="0.25">
      <c r="A233" s="1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2.75" customHeight="1" x14ac:dyDescent="0.25">
      <c r="A234" s="1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2.75" customHeight="1" x14ac:dyDescent="0.25">
      <c r="A235" s="1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2.75" customHeight="1" x14ac:dyDescent="0.25">
      <c r="A236" s="1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2.75" customHeight="1" x14ac:dyDescent="0.25">
      <c r="A237" s="1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2.75" customHeight="1" x14ac:dyDescent="0.25">
      <c r="A238" s="1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2.75" customHeight="1" x14ac:dyDescent="0.25">
      <c r="A239" s="1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2.75" customHeight="1" x14ac:dyDescent="0.25">
      <c r="A240" s="1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2.75" customHeight="1" x14ac:dyDescent="0.25">
      <c r="A241" s="1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2.75" customHeight="1" x14ac:dyDescent="0.25">
      <c r="A242" s="1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2.75" customHeight="1" x14ac:dyDescent="0.25">
      <c r="A243" s="1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2.75" customHeight="1" x14ac:dyDescent="0.25">
      <c r="A244" s="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2.75" customHeight="1" x14ac:dyDescent="0.25">
      <c r="A245" s="1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2.75" customHeight="1" x14ac:dyDescent="0.25">
      <c r="A246" s="1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2.75" customHeight="1" x14ac:dyDescent="0.25">
      <c r="A247" s="1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2.75" customHeight="1" x14ac:dyDescent="0.25">
      <c r="A248" s="1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2.75" customHeight="1" x14ac:dyDescent="0.25">
      <c r="A249" s="1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2.75" customHeight="1" x14ac:dyDescent="0.25">
      <c r="A250" s="1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2.75" customHeight="1" x14ac:dyDescent="0.25">
      <c r="A251" s="1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2.75" customHeight="1" x14ac:dyDescent="0.25">
      <c r="A252" s="1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2.75" customHeight="1" x14ac:dyDescent="0.25">
      <c r="A253" s="1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2.75" customHeight="1" x14ac:dyDescent="0.25">
      <c r="A254" s="1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2.75" customHeight="1" x14ac:dyDescent="0.25">
      <c r="A255" s="1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2.75" customHeight="1" x14ac:dyDescent="0.25">
      <c r="A256" s="1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2.75" customHeight="1" x14ac:dyDescent="0.25">
      <c r="A257" s="1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2.75" customHeight="1" x14ac:dyDescent="0.25">
      <c r="A258" s="1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2.75" customHeight="1" x14ac:dyDescent="0.25">
      <c r="A259" s="1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2.75" customHeight="1" x14ac:dyDescent="0.25">
      <c r="A260" s="1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2.75" customHeight="1" x14ac:dyDescent="0.25">
      <c r="A261" s="1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2.75" customHeight="1" x14ac:dyDescent="0.25">
      <c r="A262" s="1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2.75" customHeight="1" x14ac:dyDescent="0.25">
      <c r="A263" s="1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2.75" customHeight="1" x14ac:dyDescent="0.25">
      <c r="A264" s="1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2.75" customHeight="1" x14ac:dyDescent="0.25">
      <c r="A265" s="1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2.75" customHeight="1" x14ac:dyDescent="0.25">
      <c r="A266" s="1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2.75" customHeight="1" x14ac:dyDescent="0.25">
      <c r="A267" s="1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2.75" customHeight="1" x14ac:dyDescent="0.25">
      <c r="A268" s="1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2.75" customHeight="1" x14ac:dyDescent="0.25">
      <c r="A269" s="1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2.75" customHeight="1" x14ac:dyDescent="0.25">
      <c r="A270" s="1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2.75" customHeight="1" x14ac:dyDescent="0.25">
      <c r="A271" s="1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2.75" customHeight="1" x14ac:dyDescent="0.25">
      <c r="A272" s="1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2.75" customHeight="1" x14ac:dyDescent="0.25">
      <c r="A273" s="1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2.75" customHeight="1" x14ac:dyDescent="0.25">
      <c r="A274" s="1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2.75" customHeight="1" x14ac:dyDescent="0.25">
      <c r="A275" s="1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2.75" customHeight="1" x14ac:dyDescent="0.25">
      <c r="A276" s="1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2.75" customHeight="1" x14ac:dyDescent="0.25">
      <c r="A277" s="1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</sheetData>
  <mergeCells count="142"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17:D17"/>
    <mergeCell ref="I17:L17"/>
    <mergeCell ref="M17:X17"/>
    <mergeCell ref="B18:D18"/>
    <mergeCell ref="I18:L18"/>
    <mergeCell ref="M18:X18"/>
    <mergeCell ref="B11:D11"/>
    <mergeCell ref="I11:L11"/>
    <mergeCell ref="N11:P11"/>
    <mergeCell ref="R11:T11"/>
    <mergeCell ref="V11:X11"/>
    <mergeCell ref="B12:D12"/>
    <mergeCell ref="I12:L12"/>
    <mergeCell ref="M12:X12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B21:D21"/>
    <mergeCell ref="I21:L21"/>
    <mergeCell ref="M21:X21"/>
    <mergeCell ref="B22:D22"/>
    <mergeCell ref="I22:L22"/>
    <mergeCell ref="M22:X22"/>
    <mergeCell ref="B19:D19"/>
    <mergeCell ref="I19:L19"/>
    <mergeCell ref="M19:X19"/>
    <mergeCell ref="B20:D20"/>
    <mergeCell ref="I20:L20"/>
    <mergeCell ref="M20:X20"/>
    <mergeCell ref="I27:L27"/>
    <mergeCell ref="I29:L29"/>
    <mergeCell ref="I30:L30"/>
    <mergeCell ref="B23:D23"/>
    <mergeCell ref="I23:L23"/>
    <mergeCell ref="M23:X23"/>
    <mergeCell ref="B24:D24"/>
    <mergeCell ref="I24:L24"/>
    <mergeCell ref="M24:X24"/>
    <mergeCell ref="M40:X40"/>
    <mergeCell ref="B41:D41"/>
    <mergeCell ref="I41:L41"/>
    <mergeCell ref="M41:X41"/>
    <mergeCell ref="B38:D38"/>
    <mergeCell ref="I38:L38"/>
    <mergeCell ref="M38:X38"/>
    <mergeCell ref="B25:D25"/>
    <mergeCell ref="I25:L25"/>
    <mergeCell ref="M25:X25"/>
    <mergeCell ref="B26:D26"/>
    <mergeCell ref="I26:L26"/>
    <mergeCell ref="M26:X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I31:L31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I32:L32"/>
    <mergeCell ref="I33:L33"/>
    <mergeCell ref="I34:L34"/>
    <mergeCell ref="I35:L35"/>
    <mergeCell ref="I36:L36"/>
    <mergeCell ref="I37:L37"/>
    <mergeCell ref="B28:D28"/>
    <mergeCell ref="B54:D54"/>
    <mergeCell ref="I54:L54"/>
    <mergeCell ref="B45:D45"/>
    <mergeCell ref="I45:L45"/>
    <mergeCell ref="B46:D46"/>
    <mergeCell ref="I46:L46"/>
    <mergeCell ref="B47:D47"/>
    <mergeCell ref="I47:L47"/>
    <mergeCell ref="B42:D42"/>
    <mergeCell ref="I42:L42"/>
    <mergeCell ref="B43:D43"/>
    <mergeCell ref="I43:L43"/>
    <mergeCell ref="B44:D44"/>
    <mergeCell ref="I44:L44"/>
    <mergeCell ref="B40:D40"/>
    <mergeCell ref="I40:L4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54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topLeftCell="A11" zoomScaleNormal="100" zoomScaleSheetLayoutView="100" workbookViewId="0">
      <selection activeCell="N23" sqref="N2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4"/>
      <c r="B1" s="274"/>
      <c r="C1" s="298" t="s">
        <v>370</v>
      </c>
      <c r="D1" s="299"/>
      <c r="E1" s="299"/>
      <c r="F1" s="299"/>
      <c r="G1" s="299"/>
      <c r="H1" s="299"/>
      <c r="I1" s="299"/>
      <c r="J1" s="299"/>
      <c r="K1" s="299"/>
    </row>
    <row r="2" spans="1:11" s="1" customFormat="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</row>
    <row r="3" spans="1:11" s="1" customFormat="1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07" t="str">
        <f>'DESIGN FRONT SHEET'!E3</f>
        <v>UN AVAILABLE</v>
      </c>
      <c r="G3" s="276"/>
      <c r="H3" s="276"/>
      <c r="I3" s="36" t="s">
        <v>153</v>
      </c>
      <c r="J3" s="287" t="str">
        <f>'DESIGN FRONT SHEET'!G3</f>
        <v>FRAN</v>
      </c>
      <c r="K3" s="287"/>
    </row>
    <row r="4" spans="1:11" s="1" customFormat="1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287"/>
      <c r="K4" s="287"/>
    </row>
    <row r="5" spans="1:11" s="1" customFormat="1" ht="13.75" customHeight="1" x14ac:dyDescent="0.25">
      <c r="A5" s="408" t="s">
        <v>161</v>
      </c>
      <c r="B5" s="408" t="s">
        <v>161</v>
      </c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36" t="s">
        <v>340</v>
      </c>
      <c r="J5" s="414"/>
      <c r="K5" s="414"/>
    </row>
    <row r="6" spans="1:11" ht="13.75" customHeight="1" x14ac:dyDescent="0.35">
      <c r="A6" s="417" t="s">
        <v>376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5"/>
  <sheetViews>
    <sheetView showZeros="0" view="pageBreakPreview" topLeftCell="B1" zoomScale="87" zoomScaleNormal="100" zoomScaleSheetLayoutView="87" workbookViewId="0">
      <selection activeCell="P32" sqref="P32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54296875" customWidth="1"/>
    <col min="14" max="14" width="9.453125" customWidth="1"/>
  </cols>
  <sheetData>
    <row r="1" spans="1:23" s="1" customFormat="1" ht="13.75" customHeight="1" x14ac:dyDescent="0.25">
      <c r="A1" s="471"/>
      <c r="B1" s="471"/>
      <c r="C1" s="482" t="s">
        <v>377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</row>
    <row r="2" spans="1:23" s="1" customFormat="1" ht="13.75" customHeight="1" x14ac:dyDescent="0.25">
      <c r="A2" s="471"/>
      <c r="B2" s="471"/>
      <c r="C2" s="482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</row>
    <row r="3" spans="1:23" ht="13.75" customHeight="1" x14ac:dyDescent="0.3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07" t="str">
        <f>'DESIGN FRONT SHEET'!E3</f>
        <v>UN AVAILABLE</v>
      </c>
      <c r="G3" s="276"/>
      <c r="H3" s="276"/>
      <c r="I3" s="36" t="s">
        <v>153</v>
      </c>
      <c r="J3" s="486" t="str">
        <f>'DESIGN FRONT SHEET'!G3</f>
        <v>FRAN</v>
      </c>
      <c r="K3" s="486"/>
      <c r="L3" s="486"/>
      <c r="M3" s="486"/>
      <c r="N3" s="486"/>
    </row>
    <row r="4" spans="1:23" ht="13.75" customHeight="1" x14ac:dyDescent="0.3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486"/>
      <c r="K4" s="486"/>
      <c r="L4" s="486"/>
      <c r="M4" s="486"/>
      <c r="N4" s="486"/>
    </row>
    <row r="5" spans="1:23" ht="13.75" customHeight="1" x14ac:dyDescent="0.35">
      <c r="A5" s="408" t="s">
        <v>161</v>
      </c>
      <c r="B5" s="408" t="s">
        <v>161</v>
      </c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36" t="s">
        <v>340</v>
      </c>
      <c r="J5" s="485"/>
      <c r="K5" s="485"/>
      <c r="L5" s="485"/>
      <c r="M5" s="485"/>
      <c r="N5" s="485"/>
    </row>
    <row r="6" spans="1:23" ht="13.75" customHeight="1" x14ac:dyDescent="0.35">
      <c r="A6" s="484" t="s">
        <v>378</v>
      </c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</row>
    <row r="7" spans="1:23" ht="15.7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379</v>
      </c>
      <c r="G7" s="75" t="s">
        <v>380</v>
      </c>
      <c r="H7" s="75" t="s">
        <v>381</v>
      </c>
      <c r="I7" s="75" t="s">
        <v>382</v>
      </c>
      <c r="J7" s="75" t="s">
        <v>383</v>
      </c>
      <c r="K7" s="76" t="s">
        <v>384</v>
      </c>
      <c r="L7" s="76" t="s">
        <v>385</v>
      </c>
      <c r="M7" s="255" t="s">
        <v>386</v>
      </c>
      <c r="N7" s="255" t="s">
        <v>387</v>
      </c>
      <c r="O7" s="46"/>
      <c r="P7" s="47"/>
      <c r="Q7" s="47"/>
      <c r="R7" s="47"/>
      <c r="S7" s="47"/>
      <c r="T7" s="47"/>
      <c r="U7" s="47"/>
      <c r="V7" s="47"/>
      <c r="W7" s="47"/>
    </row>
    <row r="8" spans="1:23" s="218" customFormat="1" ht="15.75" customHeight="1" x14ac:dyDescent="0.35">
      <c r="A8" s="217" t="str">
        <f>'PROTO SPEC'!A8</f>
        <v>H2</v>
      </c>
      <c r="B8" s="335" t="str">
        <f>'PROTO SPEC'!B8</f>
        <v>1. Front length - SNP to bottom hem edge</v>
      </c>
      <c r="C8" s="336"/>
      <c r="D8" s="336"/>
      <c r="E8" s="336"/>
      <c r="F8" s="240">
        <v>1</v>
      </c>
      <c r="G8" s="90">
        <f>I8-3</f>
        <v>-3</v>
      </c>
      <c r="H8" s="91">
        <f>I8-1.5</f>
        <v>-1.5</v>
      </c>
      <c r="I8" s="233">
        <f>'GOLD SEAL SPEC'!H8</f>
        <v>0</v>
      </c>
      <c r="J8" s="258">
        <f>I8+1.5</f>
        <v>1.5</v>
      </c>
      <c r="K8" s="258">
        <f>I8+3</f>
        <v>3</v>
      </c>
      <c r="L8" s="258">
        <f>I8+4.5</f>
        <v>4.5</v>
      </c>
      <c r="M8" s="258">
        <f>I8+5</f>
        <v>5</v>
      </c>
      <c r="N8" s="258"/>
      <c r="O8" s="220"/>
      <c r="P8" s="221"/>
      <c r="Q8" s="221"/>
      <c r="R8" s="222"/>
      <c r="S8" s="223"/>
      <c r="T8" s="223"/>
      <c r="U8" s="223"/>
      <c r="V8" s="223"/>
      <c r="W8" s="222"/>
    </row>
    <row r="9" spans="1:23" ht="15.75" customHeight="1" x14ac:dyDescent="0.35">
      <c r="A9" s="161" t="str">
        <f>'PROTO SPEC'!A9</f>
        <v>H3</v>
      </c>
      <c r="B9" s="335" t="str">
        <f>'PROTO SPEC'!B9</f>
        <v>2. Front length - HSP to bottom hem edge</v>
      </c>
      <c r="C9" s="336"/>
      <c r="D9" s="336"/>
      <c r="E9" s="336"/>
      <c r="F9" s="240">
        <v>1</v>
      </c>
      <c r="G9" s="90">
        <f t="shared" ref="G9:G10" si="0">I9-3</f>
        <v>-3</v>
      </c>
      <c r="H9" s="91">
        <f t="shared" ref="H9:H10" si="1">I9-1.5</f>
        <v>-1.5</v>
      </c>
      <c r="I9" s="233">
        <f>'GOLD SEAL SPEC'!H9</f>
        <v>0</v>
      </c>
      <c r="J9" s="258">
        <f t="shared" ref="J9:J10" si="2">I9+1.5</f>
        <v>1.5</v>
      </c>
      <c r="K9" s="258">
        <f t="shared" ref="K9:K10" si="3">I9+3</f>
        <v>3</v>
      </c>
      <c r="L9" s="258">
        <f t="shared" ref="L9:L10" si="4">I9+4.5</f>
        <v>4.5</v>
      </c>
      <c r="M9" s="258">
        <f>I9+5</f>
        <v>5</v>
      </c>
      <c r="N9" s="258"/>
      <c r="O9" s="142"/>
      <c r="P9" s="43"/>
      <c r="Q9" s="43"/>
      <c r="R9" s="44"/>
      <c r="S9" s="48"/>
      <c r="T9" s="48"/>
      <c r="U9" s="49"/>
      <c r="V9" s="48"/>
      <c r="W9" s="44"/>
    </row>
    <row r="10" spans="1:23" ht="15.75" customHeight="1" x14ac:dyDescent="0.35">
      <c r="A10" s="161" t="str">
        <f>'PROTO SPEC'!A10</f>
        <v>METAL</v>
      </c>
      <c r="B10" s="335" t="str">
        <f>'PROTO SPEC'!B10</f>
        <v>3. Back length - HSP to bottom hem edge</v>
      </c>
      <c r="C10" s="336"/>
      <c r="D10" s="336"/>
      <c r="E10" s="336"/>
      <c r="F10" s="240">
        <v>1</v>
      </c>
      <c r="G10" s="90">
        <f t="shared" si="0"/>
        <v>-3</v>
      </c>
      <c r="H10" s="91">
        <f t="shared" si="1"/>
        <v>-1.5</v>
      </c>
      <c r="I10" s="233">
        <f>'GOLD SEAL SPEC'!H10</f>
        <v>0</v>
      </c>
      <c r="J10" s="258">
        <f t="shared" si="2"/>
        <v>1.5</v>
      </c>
      <c r="K10" s="258">
        <f t="shared" si="3"/>
        <v>3</v>
      </c>
      <c r="L10" s="258">
        <f t="shared" si="4"/>
        <v>4.5</v>
      </c>
      <c r="M10" s="258">
        <f>I10+5</f>
        <v>5</v>
      </c>
      <c r="N10" s="258"/>
    </row>
    <row r="11" spans="1:23" ht="15.65" customHeight="1" x14ac:dyDescent="0.35">
      <c r="A11" s="161">
        <f>'PROTO SPEC'!A11</f>
        <v>0</v>
      </c>
      <c r="B11" s="335" t="str">
        <f>'PROTO SPEC'!B11</f>
        <v>4. Chest - measured 2.5cm down from underarm</v>
      </c>
      <c r="C11" s="336"/>
      <c r="D11" s="336"/>
      <c r="E11" s="336"/>
      <c r="F11" s="240">
        <v>1</v>
      </c>
      <c r="G11" s="90">
        <f>I11-5</f>
        <v>-5</v>
      </c>
      <c r="H11" s="91">
        <f>I11-2.5</f>
        <v>-2.5</v>
      </c>
      <c r="I11" s="233">
        <f>'GOLD SEAL SPEC'!H11</f>
        <v>0</v>
      </c>
      <c r="J11" s="258">
        <f>I11+2.5</f>
        <v>2.5</v>
      </c>
      <c r="K11" s="258">
        <f>I11+5</f>
        <v>5</v>
      </c>
      <c r="L11" s="258">
        <f>I11+7.5</f>
        <v>7.5</v>
      </c>
      <c r="M11" s="258">
        <f>I11+10</f>
        <v>10</v>
      </c>
      <c r="N11" s="258"/>
    </row>
    <row r="12" spans="1:23" ht="15.75" customHeight="1" x14ac:dyDescent="0.35">
      <c r="A12" s="161" t="str">
        <f>'PROTO SPEC'!A12</f>
        <v>EMBROIDERY</v>
      </c>
      <c r="B12" s="335" t="str">
        <f>'PROTO SPEC'!B12</f>
        <v>5. Waist position - below HSP</v>
      </c>
      <c r="C12" s="336"/>
      <c r="D12" s="336"/>
      <c r="E12" s="336"/>
      <c r="F12" s="240">
        <v>0.5</v>
      </c>
      <c r="G12" s="90">
        <f>I12-2</f>
        <v>-2</v>
      </c>
      <c r="H12" s="91">
        <f>I12-1</f>
        <v>-1</v>
      </c>
      <c r="I12" s="233">
        <f>'GOLD SEAL SPEC'!H12</f>
        <v>0</v>
      </c>
      <c r="J12" s="258">
        <f>I12+1</f>
        <v>1</v>
      </c>
      <c r="K12" s="258">
        <f>I12+2</f>
        <v>2</v>
      </c>
      <c r="L12" s="258">
        <f>I12+3</f>
        <v>3</v>
      </c>
      <c r="M12" s="258">
        <f>I12+4</f>
        <v>4</v>
      </c>
      <c r="N12" s="258"/>
    </row>
    <row r="13" spans="1:23" ht="15.75" customHeight="1" x14ac:dyDescent="0.35">
      <c r="A13" s="161" t="str">
        <f>'PROTO SPEC'!A13</f>
        <v>SCREENPRINT</v>
      </c>
      <c r="B13" s="335" t="str">
        <f>'PROTO SPEC'!B13</f>
        <v>6. Waist width</v>
      </c>
      <c r="C13" s="336"/>
      <c r="D13" s="336"/>
      <c r="E13" s="336"/>
      <c r="F13" s="240">
        <v>1</v>
      </c>
      <c r="G13" s="90">
        <f>I13-5</f>
        <v>-5</v>
      </c>
      <c r="H13" s="91">
        <f>I13-2.5</f>
        <v>-2.5</v>
      </c>
      <c r="I13" s="233">
        <f>'GOLD SEAL SPEC'!H13</f>
        <v>0</v>
      </c>
      <c r="J13" s="258">
        <f>I13+2.5</f>
        <v>2.5</v>
      </c>
      <c r="K13" s="258">
        <f>I13+5</f>
        <v>5</v>
      </c>
      <c r="L13" s="258">
        <f>I13+7.5</f>
        <v>7.5</v>
      </c>
      <c r="M13" s="258">
        <f>I13+10</f>
        <v>10</v>
      </c>
      <c r="N13" s="258"/>
    </row>
    <row r="14" spans="1:23" ht="14.5" customHeight="1" x14ac:dyDescent="0.35">
      <c r="A14" s="161" t="str">
        <f>'PROTO SPEC'!A14</f>
        <v>SCREEN PRINT</v>
      </c>
      <c r="B14" s="335" t="str">
        <f>'PROTO SPEC'!B14</f>
        <v>7. Hem width</v>
      </c>
      <c r="C14" s="336"/>
      <c r="D14" s="336"/>
      <c r="E14" s="336"/>
      <c r="F14" s="240">
        <v>1</v>
      </c>
      <c r="G14" s="90">
        <f>I14-5</f>
        <v>-5</v>
      </c>
      <c r="H14" s="91">
        <f>I14-2.5</f>
        <v>-2.5</v>
      </c>
      <c r="I14" s="233">
        <f>'GOLD SEAL SPEC'!H14</f>
        <v>0</v>
      </c>
      <c r="J14" s="258">
        <f>I14+2.5</f>
        <v>2.5</v>
      </c>
      <c r="K14" s="258">
        <f>I14+5</f>
        <v>5</v>
      </c>
      <c r="L14" s="258">
        <f>I14+7.5</f>
        <v>7.5</v>
      </c>
      <c r="M14" s="258">
        <f>I14+10</f>
        <v>10</v>
      </c>
      <c r="N14" s="258"/>
    </row>
    <row r="15" spans="1:23" ht="15.75" customHeight="1" x14ac:dyDescent="0.35">
      <c r="A15" s="161" t="str">
        <f>'PROTO SPEC'!A15</f>
        <v>SCREEN PRINT</v>
      </c>
      <c r="B15" s="335" t="str">
        <f>'PROTO SPEC'!B15</f>
        <v>8. Hem depth</v>
      </c>
      <c r="C15" s="336"/>
      <c r="D15" s="336"/>
      <c r="E15" s="336"/>
      <c r="F15" s="240">
        <v>0.3</v>
      </c>
      <c r="G15" s="90">
        <f>I15</f>
        <v>0</v>
      </c>
      <c r="H15" s="91">
        <f>I15</f>
        <v>0</v>
      </c>
      <c r="I15" s="233">
        <f>'GOLD SEAL SPEC'!H15</f>
        <v>0</v>
      </c>
      <c r="J15" s="258">
        <f>I15</f>
        <v>0</v>
      </c>
      <c r="K15" s="258">
        <f>I15</f>
        <v>0</v>
      </c>
      <c r="L15" s="258">
        <f>I15</f>
        <v>0</v>
      </c>
      <c r="M15" s="258">
        <f>I15</f>
        <v>0</v>
      </c>
      <c r="N15" s="258"/>
    </row>
    <row r="16" spans="1:23" ht="15.75" customHeight="1" x14ac:dyDescent="0.35">
      <c r="A16" s="161" t="str">
        <f>'PROTO SPEC'!A16</f>
        <v>EMBROIDERY</v>
      </c>
      <c r="B16" s="335" t="str">
        <f>'PROTO SPEC'!B16</f>
        <v>9. X-Shoulder (seam to seam)</v>
      </c>
      <c r="C16" s="336"/>
      <c r="D16" s="336"/>
      <c r="E16" s="336"/>
      <c r="F16" s="240">
        <v>1</v>
      </c>
      <c r="G16" s="90">
        <f>I16-4</f>
        <v>-4</v>
      </c>
      <c r="H16" s="91">
        <f>I16-2</f>
        <v>-2</v>
      </c>
      <c r="I16" s="233">
        <f>'GOLD SEAL SPEC'!H16</f>
        <v>0</v>
      </c>
      <c r="J16" s="258">
        <f>I16+2</f>
        <v>2</v>
      </c>
      <c r="K16" s="258">
        <f>I16+4</f>
        <v>4</v>
      </c>
      <c r="L16" s="258">
        <f>I16+6</f>
        <v>6</v>
      </c>
      <c r="M16" s="258">
        <f>I16+8</f>
        <v>8</v>
      </c>
      <c r="N16" s="258"/>
    </row>
    <row r="17" spans="1:14" ht="15.75" customHeight="1" x14ac:dyDescent="0.35">
      <c r="A17" s="161" t="str">
        <f>'PROTO SPEC'!A17</f>
        <v>EMBROIDERY</v>
      </c>
      <c r="B17" s="335" t="str">
        <f>'PROTO SPEC'!B17</f>
        <v>10. X-Front - 15cm below HSP</v>
      </c>
      <c r="C17" s="336"/>
      <c r="D17" s="336"/>
      <c r="E17" s="336"/>
      <c r="F17" s="240">
        <v>1</v>
      </c>
      <c r="G17" s="90">
        <f t="shared" ref="G17:G18" si="5">I17-4</f>
        <v>-4</v>
      </c>
      <c r="H17" s="91">
        <f t="shared" ref="H17:H18" si="6">I17-2</f>
        <v>-2</v>
      </c>
      <c r="I17" s="233">
        <f>'GOLD SEAL SPEC'!H17</f>
        <v>0</v>
      </c>
      <c r="J17" s="258">
        <f t="shared" ref="J17:J18" si="7">I17+2</f>
        <v>2</v>
      </c>
      <c r="K17" s="258">
        <f t="shared" ref="K17:K18" si="8">I17+4</f>
        <v>4</v>
      </c>
      <c r="L17" s="258">
        <f t="shared" ref="L17:L18" si="9">I17+6</f>
        <v>6</v>
      </c>
      <c r="M17" s="258">
        <f t="shared" ref="M17:M18" si="10">I17+8</f>
        <v>8</v>
      </c>
      <c r="N17" s="258"/>
    </row>
    <row r="18" spans="1:14" s="218" customFormat="1" ht="15.75" customHeight="1" x14ac:dyDescent="0.35">
      <c r="A18" s="217" t="str">
        <f>'PROTO SPEC'!A18</f>
        <v>SCREEN PRINT</v>
      </c>
      <c r="B18" s="335" t="str">
        <f>'PROTO SPEC'!B18</f>
        <v>11. X-Back - 15cm belo HSP</v>
      </c>
      <c r="C18" s="336"/>
      <c r="D18" s="336"/>
      <c r="E18" s="336"/>
      <c r="F18" s="240">
        <v>1</v>
      </c>
      <c r="G18" s="90">
        <f t="shared" si="5"/>
        <v>-4</v>
      </c>
      <c r="H18" s="91">
        <f t="shared" si="6"/>
        <v>-2</v>
      </c>
      <c r="I18" s="233">
        <f>'GOLD SEAL SPEC'!H18</f>
        <v>0</v>
      </c>
      <c r="J18" s="258">
        <f t="shared" si="7"/>
        <v>2</v>
      </c>
      <c r="K18" s="258">
        <f t="shared" si="8"/>
        <v>4</v>
      </c>
      <c r="L18" s="258">
        <f t="shared" si="9"/>
        <v>6</v>
      </c>
      <c r="M18" s="258">
        <f t="shared" si="10"/>
        <v>8</v>
      </c>
      <c r="N18" s="258"/>
    </row>
    <row r="19" spans="1:14" ht="15.75" customHeight="1" x14ac:dyDescent="0.35">
      <c r="A19" s="161">
        <f>'PROTO SPEC'!A19</f>
        <v>0</v>
      </c>
      <c r="B19" s="335" t="str">
        <f>'PROTO SPEC'!B19</f>
        <v>12. Back neck width - HSP to HSP straight</v>
      </c>
      <c r="C19" s="336"/>
      <c r="D19" s="336"/>
      <c r="E19" s="336"/>
      <c r="F19" s="240">
        <v>0.3</v>
      </c>
      <c r="G19" s="90">
        <f>I19-1.2</f>
        <v>-1.2</v>
      </c>
      <c r="H19" s="91">
        <f>I19-0.6</f>
        <v>-0.6</v>
      </c>
      <c r="I19" s="233">
        <f>'GOLD SEAL SPEC'!H19</f>
        <v>0</v>
      </c>
      <c r="J19" s="258">
        <f>I19+0.6</f>
        <v>0.6</v>
      </c>
      <c r="K19" s="258">
        <f>I19+1.2</f>
        <v>1.2</v>
      </c>
      <c r="L19" s="258">
        <f>I19+1.8</f>
        <v>1.8</v>
      </c>
      <c r="M19" s="258">
        <f>I19+2.4</f>
        <v>2.4</v>
      </c>
      <c r="N19" s="258"/>
    </row>
    <row r="20" spans="1:14" ht="15.75" customHeight="1" x14ac:dyDescent="0.35">
      <c r="A20" s="161">
        <f>'PROTO SPEC'!A20</f>
        <v>0</v>
      </c>
      <c r="B20" s="335" t="str">
        <f>'PROTO SPEC'!B20</f>
        <v>13. Front neck drop - From HSP</v>
      </c>
      <c r="C20" s="336"/>
      <c r="D20" s="336"/>
      <c r="E20" s="336"/>
      <c r="F20" s="240">
        <v>0.3</v>
      </c>
      <c r="G20" s="90">
        <f>I20-1</f>
        <v>-1</v>
      </c>
      <c r="H20" s="91">
        <f>I20-0.5</f>
        <v>-0.5</v>
      </c>
      <c r="I20" s="233">
        <f>'GOLD SEAL SPEC'!H20</f>
        <v>0</v>
      </c>
      <c r="J20" s="258">
        <f>I20+0.5</f>
        <v>0.5</v>
      </c>
      <c r="K20" s="258">
        <f>I20+1</f>
        <v>1</v>
      </c>
      <c r="L20" s="258">
        <f>I20+1.5</f>
        <v>1.5</v>
      </c>
      <c r="M20" s="258">
        <f>I20+2</f>
        <v>2</v>
      </c>
      <c r="N20" s="258"/>
    </row>
    <row r="21" spans="1:14" ht="15.75" customHeight="1" x14ac:dyDescent="0.35">
      <c r="A21" s="161">
        <f>'PROTO SPEC'!A21</f>
        <v>0</v>
      </c>
      <c r="B21" s="335" t="str">
        <f>'PROTO SPEC'!B21</f>
        <v>14. Back neck drop</v>
      </c>
      <c r="C21" s="336"/>
      <c r="D21" s="336"/>
      <c r="E21" s="336"/>
      <c r="F21" s="240">
        <v>0.3</v>
      </c>
      <c r="G21" s="90">
        <f>I21</f>
        <v>0</v>
      </c>
      <c r="H21" s="91">
        <f>I21</f>
        <v>0</v>
      </c>
      <c r="I21" s="233">
        <f>'GOLD SEAL SPEC'!H21</f>
        <v>0</v>
      </c>
      <c r="J21" s="258">
        <f>I21</f>
        <v>0</v>
      </c>
      <c r="K21" s="258">
        <f>I21</f>
        <v>0</v>
      </c>
      <c r="L21" s="258">
        <f>I21</f>
        <v>0</v>
      </c>
      <c r="M21" s="258">
        <f>I21</f>
        <v>0</v>
      </c>
      <c r="N21" s="258"/>
    </row>
    <row r="22" spans="1:14" ht="15.75" customHeight="1" x14ac:dyDescent="0.35">
      <c r="A22" s="161">
        <f>'PROTO SPEC'!A22</f>
        <v>0</v>
      </c>
      <c r="B22" s="335" t="str">
        <f>'PROTO SPEC'!B22</f>
        <v>15. Armhole Straight</v>
      </c>
      <c r="C22" s="336"/>
      <c r="D22" s="336"/>
      <c r="E22" s="336"/>
      <c r="F22" s="240">
        <v>0.3</v>
      </c>
      <c r="G22" s="90">
        <f>I22-2</f>
        <v>-2</v>
      </c>
      <c r="H22" s="91">
        <f>I22-1</f>
        <v>-1</v>
      </c>
      <c r="I22" s="233">
        <f>'GOLD SEAL SPEC'!H22</f>
        <v>0</v>
      </c>
      <c r="J22" s="258">
        <f>I22+1</f>
        <v>1</v>
      </c>
      <c r="K22" s="258">
        <f>I22+2</f>
        <v>2</v>
      </c>
      <c r="L22" s="258">
        <f>I22+3</f>
        <v>3</v>
      </c>
      <c r="M22" s="258">
        <f>I22+4.5</f>
        <v>4.5</v>
      </c>
      <c r="N22" s="258"/>
    </row>
    <row r="23" spans="1:14" ht="15.75" customHeight="1" x14ac:dyDescent="0.35">
      <c r="A23" s="161">
        <f>'PROTO SPEC'!A23</f>
        <v>0</v>
      </c>
      <c r="B23" s="335" t="str">
        <f>'PROTO SPEC'!B23</f>
        <v>16. Sleeve length - Shoulder seam to cuff</v>
      </c>
      <c r="C23" s="336"/>
      <c r="D23" s="336"/>
      <c r="E23" s="336"/>
      <c r="F23" s="240">
        <v>1</v>
      </c>
      <c r="G23" s="90">
        <f>I23-2</f>
        <v>-2</v>
      </c>
      <c r="H23" s="91">
        <f>I23-1</f>
        <v>-1</v>
      </c>
      <c r="I23" s="233">
        <f>'GOLD SEAL SPEC'!H23</f>
        <v>0</v>
      </c>
      <c r="J23" s="258">
        <f>I23+1</f>
        <v>1</v>
      </c>
      <c r="K23" s="258">
        <f>I23+2</f>
        <v>2</v>
      </c>
      <c r="L23" s="258">
        <f>I23+3</f>
        <v>3</v>
      </c>
      <c r="M23" s="258">
        <f>I23+4</f>
        <v>4</v>
      </c>
      <c r="N23" s="258"/>
    </row>
    <row r="24" spans="1:14" s="218" customFormat="1" ht="15.75" customHeight="1" x14ac:dyDescent="0.35">
      <c r="A24" s="217">
        <f>'PROTO SPEC'!A24</f>
        <v>0</v>
      </c>
      <c r="B24" s="335" t="str">
        <f>'PROTO SPEC'!B24</f>
        <v>17. Underarm length</v>
      </c>
      <c r="C24" s="336"/>
      <c r="D24" s="336"/>
      <c r="E24" s="336"/>
      <c r="F24" s="240">
        <v>1</v>
      </c>
      <c r="G24" s="90">
        <f>I24</f>
        <v>0</v>
      </c>
      <c r="H24" s="91">
        <f>I24</f>
        <v>0</v>
      </c>
      <c r="I24" s="233">
        <f>'GOLD SEAL SPEC'!H24</f>
        <v>0</v>
      </c>
      <c r="J24" s="258">
        <f>I24</f>
        <v>0</v>
      </c>
      <c r="K24" s="258">
        <f>I24</f>
        <v>0</v>
      </c>
      <c r="L24" s="258">
        <f>I24</f>
        <v>0</v>
      </c>
      <c r="M24" s="258">
        <f>I24</f>
        <v>0</v>
      </c>
      <c r="N24" s="258"/>
    </row>
    <row r="25" spans="1:14" ht="15.75" customHeight="1" x14ac:dyDescent="0.35">
      <c r="A25" s="161">
        <f>'PROTO SPEC'!A25</f>
        <v>0</v>
      </c>
      <c r="B25" s="335" t="str">
        <f>'PROTO SPEC'!B25</f>
        <v>18. 1/2 Bicep width - 2.5cm down from underarm</v>
      </c>
      <c r="C25" s="336"/>
      <c r="D25" s="336"/>
      <c r="E25" s="336"/>
      <c r="F25" s="240">
        <v>0.5</v>
      </c>
      <c r="G25" s="90">
        <f>I25-2</f>
        <v>-2</v>
      </c>
      <c r="H25" s="91">
        <f>I25-1</f>
        <v>-1</v>
      </c>
      <c r="I25" s="233">
        <f>'GOLD SEAL SPEC'!H25</f>
        <v>0</v>
      </c>
      <c r="J25" s="258">
        <f>I25+1</f>
        <v>1</v>
      </c>
      <c r="K25" s="258">
        <f>I25+2</f>
        <v>2</v>
      </c>
      <c r="L25" s="258">
        <f>I25+3</f>
        <v>3</v>
      </c>
      <c r="M25" s="258">
        <f>I25+4.5</f>
        <v>4.5</v>
      </c>
      <c r="N25" s="258"/>
    </row>
    <row r="26" spans="1:14" ht="15.75" customHeight="1" x14ac:dyDescent="0.35">
      <c r="A26" s="161">
        <f>'PROTO SPEC'!A26</f>
        <v>0</v>
      </c>
      <c r="B26" s="459" t="str">
        <f>'PROTO SPEC'!B26</f>
        <v>19. 1/2 Elbow width - 21cm down from underarm</v>
      </c>
      <c r="C26" s="460"/>
      <c r="D26" s="460"/>
      <c r="E26" s="460"/>
      <c r="F26" s="240">
        <v>0.5</v>
      </c>
      <c r="G26" s="90">
        <f>I26-1.6</f>
        <v>-1.6</v>
      </c>
      <c r="H26" s="91">
        <f>I26-0.8</f>
        <v>-0.8</v>
      </c>
      <c r="I26" s="233">
        <f>'GOLD SEAL SPEC'!H26</f>
        <v>0</v>
      </c>
      <c r="J26" s="258">
        <f>I26+0.8</f>
        <v>0.8</v>
      </c>
      <c r="K26" s="258">
        <f>I26+1.6</f>
        <v>1.6</v>
      </c>
      <c r="L26" s="258">
        <f>I26+2.5</f>
        <v>2.5</v>
      </c>
      <c r="M26" s="258">
        <f>I26+3.4</f>
        <v>3.4</v>
      </c>
      <c r="N26" s="258"/>
    </row>
    <row r="27" spans="1:14" ht="15.75" customHeight="1" x14ac:dyDescent="0.35">
      <c r="A27" s="161"/>
      <c r="B27" s="459" t="str">
        <f>'PROTO SPEC'!B27</f>
        <v>20. 1/2 Cuff width</v>
      </c>
      <c r="C27" s="460"/>
      <c r="D27" s="460"/>
      <c r="E27" s="460"/>
      <c r="F27" s="240">
        <v>0.5</v>
      </c>
      <c r="G27" s="90">
        <f>I27-1.6</f>
        <v>-1.6</v>
      </c>
      <c r="H27" s="91">
        <f>I27-0.8</f>
        <v>-0.8</v>
      </c>
      <c r="I27" s="233">
        <f>'GOLD SEAL SPEC'!H27</f>
        <v>0</v>
      </c>
      <c r="J27" s="258">
        <f>I27+0.8</f>
        <v>0.8</v>
      </c>
      <c r="K27" s="258">
        <f>I27+1.6</f>
        <v>1.6</v>
      </c>
      <c r="L27" s="258">
        <f>I27+2.4</f>
        <v>2.4</v>
      </c>
      <c r="M27" s="258">
        <f>I27+3.2</f>
        <v>3.2</v>
      </c>
      <c r="N27" s="258"/>
    </row>
    <row r="28" spans="1:14" ht="15.75" customHeight="1" x14ac:dyDescent="0.35">
      <c r="A28" s="161"/>
      <c r="B28" s="459" t="str">
        <f>'PROTO SPEC'!B28</f>
        <v>21. Cuff depth</v>
      </c>
      <c r="C28" s="460"/>
      <c r="D28" s="460"/>
      <c r="E28" s="460"/>
      <c r="F28" s="240">
        <v>0.3</v>
      </c>
      <c r="G28" s="90">
        <f>I28</f>
        <v>0</v>
      </c>
      <c r="H28" s="91">
        <f>I28</f>
        <v>0</v>
      </c>
      <c r="I28" s="233">
        <f>'GOLD SEAL SPEC'!H28</f>
        <v>0</v>
      </c>
      <c r="J28" s="258">
        <f>I28</f>
        <v>0</v>
      </c>
      <c r="K28" s="258">
        <f>I28</f>
        <v>0</v>
      </c>
      <c r="L28" s="258">
        <f>I28</f>
        <v>0</v>
      </c>
      <c r="M28" s="258">
        <f>I28</f>
        <v>0</v>
      </c>
      <c r="N28" s="258"/>
    </row>
    <row r="29" spans="1:14" ht="15.75" customHeight="1" x14ac:dyDescent="0.35">
      <c r="A29" s="161"/>
      <c r="B29" s="459" t="str">
        <f>'PROTO SPEC'!B29</f>
        <v>22. Hood height at CF</v>
      </c>
      <c r="C29" s="460"/>
      <c r="D29" s="460"/>
      <c r="E29" s="460"/>
      <c r="F29" s="240">
        <v>0.3</v>
      </c>
      <c r="G29" s="90">
        <f>I29-2</f>
        <v>-2</v>
      </c>
      <c r="H29" s="91">
        <f>I29-1</f>
        <v>-1</v>
      </c>
      <c r="I29" s="233">
        <f>'GOLD SEAL SPEC'!H29</f>
        <v>0</v>
      </c>
      <c r="J29" s="258">
        <f>I29+1</f>
        <v>1</v>
      </c>
      <c r="K29" s="258">
        <f>I29+2</f>
        <v>2</v>
      </c>
      <c r="L29" s="258">
        <f>I29+3</f>
        <v>3</v>
      </c>
      <c r="M29" s="258">
        <f>I29+3</f>
        <v>3</v>
      </c>
      <c r="N29" s="258"/>
    </row>
    <row r="30" spans="1:14" ht="15.75" customHeight="1" x14ac:dyDescent="0.35">
      <c r="A30" s="161"/>
      <c r="B30" s="459" t="str">
        <f>'PROTO SPEC'!B30</f>
        <v>23. Hood circumference</v>
      </c>
      <c r="C30" s="460"/>
      <c r="D30" s="460"/>
      <c r="E30" s="460"/>
      <c r="F30" s="240">
        <v>0.3</v>
      </c>
      <c r="G30" s="90">
        <f>I30-3</f>
        <v>-3</v>
      </c>
      <c r="H30" s="91">
        <f>I30-1.5</f>
        <v>-1.5</v>
      </c>
      <c r="I30" s="233">
        <f>'GOLD SEAL SPEC'!H30</f>
        <v>0</v>
      </c>
      <c r="J30" s="258">
        <f>I30+1.5</f>
        <v>1.5</v>
      </c>
      <c r="K30" s="258">
        <f>I30+3</f>
        <v>3</v>
      </c>
      <c r="L30" s="258">
        <f>I30+4.5</f>
        <v>4.5</v>
      </c>
      <c r="M30" s="258">
        <f>I30+4.5</f>
        <v>4.5</v>
      </c>
      <c r="N30" s="258"/>
    </row>
    <row r="31" spans="1:14" ht="15.75" customHeight="1" x14ac:dyDescent="0.35">
      <c r="A31" s="161"/>
      <c r="B31" s="459" t="str">
        <f>'PROTO SPEC'!B31</f>
        <v>24. Hood width at widest point</v>
      </c>
      <c r="C31" s="460"/>
      <c r="D31" s="460"/>
      <c r="E31" s="460"/>
      <c r="F31" s="240">
        <v>0.3</v>
      </c>
      <c r="G31" s="90">
        <f>I31-2</f>
        <v>-2</v>
      </c>
      <c r="H31" s="91">
        <f>I31-1</f>
        <v>-1</v>
      </c>
      <c r="I31" s="233">
        <f>'GOLD SEAL SPEC'!H31</f>
        <v>0</v>
      </c>
      <c r="J31" s="258">
        <f>I31+1</f>
        <v>1</v>
      </c>
      <c r="K31" s="258">
        <f>I31+2</f>
        <v>2</v>
      </c>
      <c r="L31" s="258">
        <f>I31+3</f>
        <v>3</v>
      </c>
      <c r="M31" s="258">
        <f>I31+3</f>
        <v>3</v>
      </c>
      <c r="N31" s="258"/>
    </row>
    <row r="32" spans="1:14" ht="15.75" customHeight="1" x14ac:dyDescent="0.35">
      <c r="A32" s="161"/>
      <c r="B32" s="459" t="str">
        <f>'PROTO SPEC'!B32</f>
        <v>25. Tie length visible</v>
      </c>
      <c r="C32" s="460"/>
      <c r="D32" s="460"/>
      <c r="E32" s="460"/>
      <c r="F32" s="240">
        <v>1</v>
      </c>
      <c r="G32" s="90">
        <f>I32</f>
        <v>0</v>
      </c>
      <c r="H32" s="91">
        <f>I32</f>
        <v>0</v>
      </c>
      <c r="I32" s="233">
        <f>'GOLD SEAL SPEC'!H32</f>
        <v>0</v>
      </c>
      <c r="J32" s="258">
        <f>I32</f>
        <v>0</v>
      </c>
      <c r="K32" s="258">
        <f>I32</f>
        <v>0</v>
      </c>
      <c r="L32" s="258">
        <f>I32</f>
        <v>0</v>
      </c>
      <c r="M32" s="258">
        <f>I32</f>
        <v>0</v>
      </c>
      <c r="N32" s="258"/>
    </row>
    <row r="33" spans="1:14" ht="15.75" customHeight="1" x14ac:dyDescent="0.35">
      <c r="A33" s="161"/>
      <c r="B33" s="459" t="str">
        <f>'PROTO SPEC'!B33</f>
        <v>26. Zip length</v>
      </c>
      <c r="C33" s="460"/>
      <c r="D33" s="460"/>
      <c r="E33" s="460"/>
      <c r="F33" s="240">
        <v>0</v>
      </c>
      <c r="G33" s="90">
        <f>I33-1</f>
        <v>-1</v>
      </c>
      <c r="H33" s="91">
        <f>I33-1</f>
        <v>-1</v>
      </c>
      <c r="I33" s="233">
        <f>'GOLD SEAL SPEC'!H33</f>
        <v>0</v>
      </c>
      <c r="J33" s="258">
        <f>I33+1</f>
        <v>1</v>
      </c>
      <c r="K33" s="258">
        <f>I33+2</f>
        <v>2</v>
      </c>
      <c r="L33" s="258">
        <f>I33+3</f>
        <v>3</v>
      </c>
      <c r="M33" s="258">
        <f>I33+3</f>
        <v>3</v>
      </c>
      <c r="N33" s="258"/>
    </row>
    <row r="34" spans="1:14" ht="15.75" customHeight="1" x14ac:dyDescent="0.35">
      <c r="A34" s="161"/>
      <c r="B34" s="459" t="str">
        <f>'PROTO SPEC'!B34</f>
        <v>27. Pocket position from HSP</v>
      </c>
      <c r="C34" s="460"/>
      <c r="D34" s="460"/>
      <c r="E34" s="460"/>
      <c r="F34" s="240">
        <v>0.3</v>
      </c>
      <c r="G34" s="90">
        <f>I34-1</f>
        <v>-1</v>
      </c>
      <c r="H34" s="91">
        <f>I34-0.5</f>
        <v>-0.5</v>
      </c>
      <c r="I34" s="233">
        <f>'GOLD SEAL SPEC'!H34</f>
        <v>0</v>
      </c>
      <c r="J34" s="258">
        <f>I34+0.5</f>
        <v>0.5</v>
      </c>
      <c r="K34" s="258">
        <f>I34+1</f>
        <v>1</v>
      </c>
      <c r="L34" s="258">
        <f>I34+1.5</f>
        <v>1.5</v>
      </c>
      <c r="M34" s="258">
        <f>I34+2</f>
        <v>2</v>
      </c>
      <c r="N34" s="258"/>
    </row>
    <row r="35" spans="1:14" ht="15.75" customHeight="1" x14ac:dyDescent="0.35">
      <c r="A35" s="161"/>
      <c r="B35" s="459" t="str">
        <f>'PROTO SPEC'!B35</f>
        <v>28. Pocket position from CF</v>
      </c>
      <c r="C35" s="460"/>
      <c r="D35" s="460"/>
      <c r="E35" s="460"/>
      <c r="F35" s="240">
        <v>0.3</v>
      </c>
      <c r="G35" s="90">
        <f>I35-1</f>
        <v>-1</v>
      </c>
      <c r="H35" s="91">
        <f>I35-0.5</f>
        <v>-0.5</v>
      </c>
      <c r="I35" s="233">
        <f>'GOLD SEAL SPEC'!H35</f>
        <v>0</v>
      </c>
      <c r="J35" s="258">
        <f>I35+0.5</f>
        <v>0.5</v>
      </c>
      <c r="K35" s="258">
        <f>I35+1</f>
        <v>1</v>
      </c>
      <c r="L35" s="258">
        <f>I35+1.5</f>
        <v>1.5</v>
      </c>
      <c r="M35" s="258">
        <f>I35+2</f>
        <v>2</v>
      </c>
      <c r="N35" s="258"/>
    </row>
    <row r="36" spans="1:14" ht="15.75" customHeight="1" x14ac:dyDescent="0.35">
      <c r="A36" s="161"/>
      <c r="B36" s="459" t="str">
        <f>'PROTO SPEC'!B36</f>
        <v>29. Pocket opening</v>
      </c>
      <c r="C36" s="460"/>
      <c r="D36" s="460"/>
      <c r="E36" s="460"/>
      <c r="F36" s="240">
        <v>0.3</v>
      </c>
      <c r="G36" s="90">
        <f>I36-0.5</f>
        <v>-0.5</v>
      </c>
      <c r="H36" s="91">
        <f>I36-0.5</f>
        <v>-0.5</v>
      </c>
      <c r="I36" s="233">
        <f>'GOLD SEAL SPEC'!H36</f>
        <v>0</v>
      </c>
      <c r="J36" s="258">
        <f>I36</f>
        <v>0</v>
      </c>
      <c r="K36" s="258">
        <f>I36+0.5</f>
        <v>0.5</v>
      </c>
      <c r="L36" s="258">
        <f>I36+0.5</f>
        <v>0.5</v>
      </c>
      <c r="M36" s="258">
        <f>I36+1</f>
        <v>1</v>
      </c>
      <c r="N36" s="258"/>
    </row>
    <row r="37" spans="1:14" ht="15.75" customHeight="1" x14ac:dyDescent="0.35">
      <c r="A37" s="161"/>
      <c r="B37" s="459" t="str">
        <f>'PROTO SPEC'!B37</f>
        <v>30. Pocket  (top edge)</v>
      </c>
      <c r="C37" s="460"/>
      <c r="D37" s="460"/>
      <c r="E37" s="460"/>
      <c r="F37" s="240">
        <v>0.3</v>
      </c>
      <c r="G37" s="90">
        <f>I37-0.5</f>
        <v>-0.5</v>
      </c>
      <c r="H37" s="91">
        <f>I37-0.5</f>
        <v>-0.5</v>
      </c>
      <c r="I37" s="233">
        <f>'GOLD SEAL SPEC'!H37</f>
        <v>0</v>
      </c>
      <c r="J37" s="258">
        <f>I37</f>
        <v>0</v>
      </c>
      <c r="K37" s="258">
        <f>I37+0.5</f>
        <v>0.5</v>
      </c>
      <c r="L37" s="258">
        <f>I37+0.5</f>
        <v>0.5</v>
      </c>
      <c r="M37" s="258">
        <f>I37+1</f>
        <v>1</v>
      </c>
      <c r="N37" s="258"/>
    </row>
    <row r="38" spans="1:14" ht="15.75" customHeight="1" x14ac:dyDescent="0.35">
      <c r="A38" s="161">
        <f>'PROTO SPEC'!A38</f>
        <v>0</v>
      </c>
      <c r="B38" s="459" t="str">
        <f>'PROTO SPEC'!B38</f>
        <v>31. Pocket depth</v>
      </c>
      <c r="C38" s="460"/>
      <c r="D38" s="460"/>
      <c r="E38" s="460"/>
      <c r="F38" s="240">
        <v>0.3</v>
      </c>
      <c r="G38" s="90">
        <f>H38</f>
        <v>0</v>
      </c>
      <c r="H38" s="91">
        <f>I38</f>
        <v>0</v>
      </c>
      <c r="I38" s="233">
        <f>'GOLD SEAL SPEC'!H38</f>
        <v>0</v>
      </c>
      <c r="J38" s="258">
        <f>I38</f>
        <v>0</v>
      </c>
      <c r="K38" s="258">
        <f>I38</f>
        <v>0</v>
      </c>
      <c r="L38" s="258">
        <f>I38</f>
        <v>0</v>
      </c>
      <c r="M38" s="258">
        <f>I38</f>
        <v>0</v>
      </c>
      <c r="N38" s="258"/>
    </row>
    <row r="39" spans="1:14" ht="15.75" customHeight="1" x14ac:dyDescent="0.35">
      <c r="A39" s="215">
        <f>'PROTO SPEC'!A39</f>
        <v>0</v>
      </c>
      <c r="B39" s="215" t="s">
        <v>220</v>
      </c>
      <c r="C39" s="215"/>
      <c r="D39" s="216"/>
      <c r="E39" s="216"/>
      <c r="F39" s="239"/>
      <c r="G39" s="216"/>
      <c r="H39" s="216"/>
      <c r="I39" s="234"/>
      <c r="J39" s="216"/>
      <c r="K39" s="216"/>
      <c r="L39" s="216"/>
      <c r="M39" s="216"/>
      <c r="N39" s="227"/>
    </row>
    <row r="40" spans="1:14" ht="15.75" customHeight="1" x14ac:dyDescent="0.35">
      <c r="A40" s="161" t="e">
        <f>'PROTO SPEC'!#REF!</f>
        <v>#REF!</v>
      </c>
      <c r="B40" s="335" t="str">
        <f>'PROTO SPEC'!B40</f>
        <v>32. Print position from HSP - Restless ambition</v>
      </c>
      <c r="C40" s="336"/>
      <c r="D40" s="336"/>
      <c r="E40" s="336"/>
      <c r="F40" s="219"/>
      <c r="G40" s="224"/>
      <c r="H40" s="225"/>
      <c r="I40" s="233">
        <f>'GOLD SEAL SPEC'!H40</f>
        <v>0</v>
      </c>
      <c r="J40" s="225"/>
      <c r="K40" s="226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35" t="str">
        <f>'PROTO SPEC'!B41</f>
        <v>33. Print position from CF - Restless ambition</v>
      </c>
      <c r="C41" s="336"/>
      <c r="D41" s="336"/>
      <c r="E41" s="336"/>
      <c r="F41" s="219"/>
      <c r="G41" s="224"/>
      <c r="H41" s="225"/>
      <c r="I41" s="233">
        <f>'GOLD SEAL SPEC'!H41</f>
        <v>0</v>
      </c>
      <c r="J41" s="225"/>
      <c r="K41" s="226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35" t="str">
        <f>'PROTO SPEC'!B42</f>
        <v>34. Print position from HSP - McLaren lockup</v>
      </c>
      <c r="C42" s="336"/>
      <c r="D42" s="336"/>
      <c r="E42" s="336"/>
      <c r="F42" s="219"/>
      <c r="G42" s="224"/>
      <c r="H42" s="225"/>
      <c r="I42" s="233">
        <f>'GOLD SEAL SPEC'!H42</f>
        <v>0</v>
      </c>
      <c r="J42" s="225"/>
      <c r="K42" s="226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35" t="str">
        <f>'PROTO SPEC'!B43</f>
        <v>35. Print position from CF - McLaren lockup</v>
      </c>
      <c r="C43" s="336"/>
      <c r="D43" s="336"/>
      <c r="E43" s="336"/>
      <c r="F43" s="219"/>
      <c r="G43" s="224"/>
      <c r="H43" s="225"/>
      <c r="I43" s="233">
        <f>'GOLD SEAL SPEC'!H43</f>
        <v>0</v>
      </c>
      <c r="J43" s="225"/>
      <c r="K43" s="226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35" t="str">
        <f>'PROTO SPEC'!B44</f>
        <v>36. Print position from cuff edge - Podium</v>
      </c>
      <c r="C44" s="336"/>
      <c r="D44" s="336"/>
      <c r="E44" s="336"/>
      <c r="F44" s="219"/>
      <c r="G44" s="224"/>
      <c r="H44" s="225"/>
      <c r="I44" s="233">
        <f>'GOLD SEAL SPEC'!H44</f>
        <v>0</v>
      </c>
      <c r="J44" s="225"/>
      <c r="K44" s="226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35" t="str">
        <f>'PROTO SPEC'!B45</f>
        <v>37. Print position from shoulder point - Velocity (REISS 1971)</v>
      </c>
      <c r="C45" s="336"/>
      <c r="D45" s="336"/>
      <c r="E45" s="336"/>
      <c r="F45" s="219"/>
      <c r="G45" s="224"/>
      <c r="H45" s="225"/>
      <c r="I45" s="233">
        <f>'GOLD SEAL SPEC'!H45</f>
        <v>0</v>
      </c>
      <c r="J45" s="225"/>
      <c r="K45" s="226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35" t="str">
        <f>'PROTO SPEC'!B46</f>
        <v>38. Print position from cuff edge - Speedmark</v>
      </c>
      <c r="C46" s="336"/>
      <c r="D46" s="336"/>
      <c r="E46" s="336"/>
      <c r="F46" s="219"/>
      <c r="G46" s="224"/>
      <c r="H46" s="225"/>
      <c r="I46" s="233">
        <f>'GOLD SEAL SPEC'!H46</f>
        <v>0</v>
      </c>
      <c r="J46" s="225"/>
      <c r="K46" s="226"/>
      <c r="L46" s="91"/>
      <c r="M46" s="91"/>
      <c r="N46" s="91"/>
    </row>
    <row r="47" spans="1:14" ht="15.75" customHeight="1" x14ac:dyDescent="0.35">
      <c r="A47" s="161">
        <f>'PROTO SPEC'!A42</f>
        <v>0</v>
      </c>
      <c r="B47" s="335" t="str">
        <f>'PROTO SPEC'!B47</f>
        <v>39. Print position from CB neck - Motorsport</v>
      </c>
      <c r="C47" s="336"/>
      <c r="D47" s="336"/>
      <c r="E47" s="336"/>
      <c r="F47" s="219"/>
      <c r="G47" s="224"/>
      <c r="H47" s="225"/>
      <c r="I47" s="233">
        <f>'GOLD SEAL SPEC'!H47</f>
        <v>0</v>
      </c>
      <c r="J47" s="225"/>
      <c r="K47" s="226"/>
      <c r="L47" s="91"/>
      <c r="M47" s="91"/>
      <c r="N47" s="91"/>
    </row>
    <row r="48" spans="1:14" ht="15.75" customHeight="1" x14ac:dyDescent="0.35">
      <c r="A48" s="161" t="e">
        <f>'PROTO SPEC'!#REF!</f>
        <v>#REF!</v>
      </c>
      <c r="B48" s="335" t="str">
        <f>'PROTO SPEC'!B48</f>
        <v>40. Print position from CB neck - Multiple print</v>
      </c>
      <c r="C48" s="336"/>
      <c r="D48" s="336"/>
      <c r="E48" s="336"/>
      <c r="F48" s="219"/>
      <c r="G48" s="224"/>
      <c r="H48" s="225"/>
      <c r="I48" s="233">
        <f>'GOLD SEAL SPEC'!H48</f>
        <v>0</v>
      </c>
      <c r="J48" s="225"/>
      <c r="K48" s="226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35" t="str">
        <f>'PROTO SPEC'!B49</f>
        <v>41. Print position from CB neck - Speedmark</v>
      </c>
      <c r="C49" s="336"/>
      <c r="D49" s="336"/>
      <c r="E49" s="336"/>
      <c r="F49" s="219"/>
      <c r="G49" s="224"/>
      <c r="H49" s="225"/>
      <c r="I49" s="233">
        <f>'GOLD SEAL SPEC'!H49</f>
        <v>0</v>
      </c>
      <c r="J49" s="225"/>
      <c r="K49" s="226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35">
        <f>'PROTO SPEC'!B50</f>
        <v>0</v>
      </c>
      <c r="C50" s="336"/>
      <c r="D50" s="336"/>
      <c r="E50" s="336"/>
      <c r="F50" s="219"/>
      <c r="G50" s="224"/>
      <c r="H50" s="225"/>
      <c r="I50" s="233">
        <f>'GOLD SEAL SPEC'!H50</f>
        <v>0</v>
      </c>
      <c r="J50" s="225"/>
      <c r="K50" s="226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35">
        <f>'PROTO SPEC'!B51</f>
        <v>0</v>
      </c>
      <c r="C51" s="336"/>
      <c r="D51" s="336"/>
      <c r="E51" s="336"/>
      <c r="F51" s="219"/>
      <c r="G51" s="224"/>
      <c r="H51" s="225"/>
      <c r="I51" s="233">
        <f>'GOLD SEAL SPEC'!H51</f>
        <v>0</v>
      </c>
      <c r="J51" s="225"/>
      <c r="K51" s="226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35">
        <f>'PROTO SPEC'!B52</f>
        <v>0</v>
      </c>
      <c r="C52" s="336"/>
      <c r="D52" s="336"/>
      <c r="E52" s="336"/>
      <c r="F52" s="219"/>
      <c r="G52" s="224"/>
      <c r="H52" s="225"/>
      <c r="I52" s="233">
        <f>'GOLD SEAL SPEC'!H52</f>
        <v>0</v>
      </c>
      <c r="J52" s="225"/>
      <c r="K52" s="226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35">
        <f>'PROTO SPEC'!B53</f>
        <v>0</v>
      </c>
      <c r="C53" s="336"/>
      <c r="D53" s="336"/>
      <c r="E53" s="336"/>
      <c r="F53" s="219"/>
      <c r="G53" s="224"/>
      <c r="H53" s="225"/>
      <c r="I53" s="233">
        <f>'GOLD SEAL SPEC'!H53</f>
        <v>0</v>
      </c>
      <c r="J53" s="225"/>
      <c r="K53" s="226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35">
        <f>'PROTO SPEC'!B54</f>
        <v>0</v>
      </c>
      <c r="C54" s="336"/>
      <c r="D54" s="336"/>
      <c r="E54" s="336"/>
      <c r="F54" s="219"/>
      <c r="G54" s="224"/>
      <c r="H54" s="225"/>
      <c r="I54" s="233">
        <f>'GOLD SEAL SPEC'!H54</f>
        <v>0</v>
      </c>
      <c r="J54" s="225"/>
      <c r="K54" s="226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35">
        <f>'PROTO SPEC'!B55</f>
        <v>0</v>
      </c>
      <c r="C55" s="336"/>
      <c r="D55" s="336"/>
      <c r="E55" s="336"/>
      <c r="F55" s="219"/>
      <c r="G55" s="224"/>
      <c r="H55" s="225"/>
      <c r="I55" s="233">
        <f>'GOLD SEAL SPEC'!H55</f>
        <v>0</v>
      </c>
      <c r="J55" s="225"/>
      <c r="K55" s="226"/>
      <c r="L55" s="91"/>
      <c r="M55" s="91"/>
      <c r="N55" s="91"/>
    </row>
  </sheetData>
  <mergeCells count="62">
    <mergeCell ref="B19:E19"/>
    <mergeCell ref="B49:E49"/>
    <mergeCell ref="J5:N5"/>
    <mergeCell ref="J4:N4"/>
    <mergeCell ref="J3:N3"/>
    <mergeCell ref="B23:E23"/>
    <mergeCell ref="B25:E25"/>
    <mergeCell ref="B24:E24"/>
    <mergeCell ref="F3:H3"/>
    <mergeCell ref="C4:D4"/>
    <mergeCell ref="F4:H4"/>
    <mergeCell ref="C5:D5"/>
    <mergeCell ref="F5:H5"/>
    <mergeCell ref="A5:B5"/>
    <mergeCell ref="B22:E22"/>
    <mergeCell ref="B17:E17"/>
    <mergeCell ref="B18:E18"/>
    <mergeCell ref="B55:E55"/>
    <mergeCell ref="B50:E50"/>
    <mergeCell ref="B51:E51"/>
    <mergeCell ref="B52:E52"/>
    <mergeCell ref="B53:E53"/>
    <mergeCell ref="B54:E54"/>
    <mergeCell ref="B37:E37"/>
    <mergeCell ref="B38:E38"/>
    <mergeCell ref="B46:E46"/>
    <mergeCell ref="B47:E47"/>
    <mergeCell ref="B48:E48"/>
    <mergeCell ref="B45:E45"/>
    <mergeCell ref="B40:E40"/>
    <mergeCell ref="B41:E41"/>
    <mergeCell ref="B42:E42"/>
    <mergeCell ref="B43:E43"/>
    <mergeCell ref="B44:E44"/>
    <mergeCell ref="B21:E21"/>
    <mergeCell ref="B20:E20"/>
    <mergeCell ref="B26:E26"/>
    <mergeCell ref="B27:E27"/>
    <mergeCell ref="B29:E29"/>
    <mergeCell ref="B28:E28"/>
    <mergeCell ref="B30:E30"/>
    <mergeCell ref="B35:E35"/>
    <mergeCell ref="B36:E36"/>
    <mergeCell ref="B31:E31"/>
    <mergeCell ref="B32:E32"/>
    <mergeCell ref="B33:E33"/>
    <mergeCell ref="B34:E34"/>
    <mergeCell ref="A1:B2"/>
    <mergeCell ref="A3:B3"/>
    <mergeCell ref="B16:E16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C1:N2"/>
    <mergeCell ref="A6:N6"/>
    <mergeCell ref="C3:D3"/>
  </mergeCells>
  <phoneticPr fontId="8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5"/>
  <sheetViews>
    <sheetView showZeros="0" view="pageBreakPreview" topLeftCell="B1" zoomScaleNormal="100" zoomScaleSheetLayoutView="100" workbookViewId="0">
      <selection activeCell="H8" sqref="H8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3"/>
      <c r="B1" s="487"/>
      <c r="C1" s="298" t="s">
        <v>388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</row>
    <row r="2" spans="1:36" ht="20.5" customHeight="1" x14ac:dyDescent="0.25">
      <c r="A2" s="453"/>
      <c r="B2" s="487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</row>
    <row r="3" spans="1:36" ht="13.75" customHeight="1" x14ac:dyDescent="0.25">
      <c r="A3" s="408" t="s">
        <v>149</v>
      </c>
      <c r="B3" s="408"/>
      <c r="C3" s="407" t="str">
        <f>'DESIGN FRONT SHEET'!B3</f>
        <v>MCLAREN SEASON 3</v>
      </c>
      <c r="D3" s="276"/>
      <c r="E3" s="277"/>
      <c r="F3" s="52" t="s">
        <v>151</v>
      </c>
      <c r="G3" s="235" t="str">
        <f>'DESIGN FRONT SHEET'!E3</f>
        <v>UN AVAILABLE</v>
      </c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7"/>
      <c r="AG3" s="52" t="s">
        <v>153</v>
      </c>
      <c r="AH3" s="287" t="str">
        <f>'DESIGN FRONT SHEET'!G3</f>
        <v>FRAN</v>
      </c>
      <c r="AI3" s="287"/>
      <c r="AJ3" s="288"/>
    </row>
    <row r="4" spans="1:36" ht="13.75" customHeight="1" x14ac:dyDescent="0.25">
      <c r="A4" s="408" t="s">
        <v>155</v>
      </c>
      <c r="B4" s="408"/>
      <c r="C4" s="407" t="str">
        <f>'DESIGN FRONT SHEET'!B4</f>
        <v>ASHLAM</v>
      </c>
      <c r="D4" s="276"/>
      <c r="E4" s="277"/>
      <c r="F4" s="36" t="s">
        <v>157</v>
      </c>
      <c r="G4" s="235" t="str">
        <f>'DESIGN FRONT SHEET'!E4</f>
        <v>VIETNAM</v>
      </c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7"/>
      <c r="AG4" s="36" t="s">
        <v>159</v>
      </c>
      <c r="AH4" s="287"/>
      <c r="AI4" s="287"/>
      <c r="AJ4" s="288"/>
    </row>
    <row r="5" spans="1:36" ht="13.75" customHeight="1" x14ac:dyDescent="0.25">
      <c r="A5" s="408" t="s">
        <v>161</v>
      </c>
      <c r="B5" s="408"/>
      <c r="C5" s="407" t="str">
        <f>'DESIGN FRONT SHEET'!B5</f>
        <v>ZIP THROUG HOODIE</v>
      </c>
      <c r="D5" s="276"/>
      <c r="E5" s="277"/>
      <c r="F5" s="36" t="s">
        <v>163</v>
      </c>
      <c r="G5" s="235" t="str">
        <f>'DESIGN FRONT SHEET'!E5</f>
        <v>AIME LEON DORE</v>
      </c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7"/>
      <c r="AG5" s="53" t="s">
        <v>165</v>
      </c>
      <c r="AH5" s="414"/>
      <c r="AI5" s="414"/>
      <c r="AJ5" s="415"/>
    </row>
    <row r="6" spans="1:36" ht="13.75" customHeight="1" x14ac:dyDescent="0.25">
      <c r="A6" s="493" t="s">
        <v>389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4"/>
    </row>
    <row r="7" spans="1:36" ht="12.75" customHeight="1" x14ac:dyDescent="0.35">
      <c r="A7" s="78" t="s">
        <v>289</v>
      </c>
      <c r="B7" s="491" t="s">
        <v>176</v>
      </c>
      <c r="C7" s="491"/>
      <c r="D7" s="491"/>
      <c r="E7" s="491"/>
      <c r="F7" s="80" t="s">
        <v>177</v>
      </c>
      <c r="G7" s="78" t="s">
        <v>390</v>
      </c>
      <c r="H7" s="78" t="s">
        <v>179</v>
      </c>
      <c r="I7" s="193" t="s">
        <v>177</v>
      </c>
      <c r="J7" s="78" t="s">
        <v>390</v>
      </c>
      <c r="K7" s="78" t="s">
        <v>179</v>
      </c>
      <c r="L7" s="193" t="s">
        <v>177</v>
      </c>
      <c r="M7" s="78" t="s">
        <v>390</v>
      </c>
      <c r="N7" s="78" t="s">
        <v>179</v>
      </c>
      <c r="O7" s="193" t="s">
        <v>177</v>
      </c>
      <c r="P7" s="78" t="s">
        <v>390</v>
      </c>
      <c r="Q7" s="78" t="s">
        <v>179</v>
      </c>
      <c r="R7" s="193" t="s">
        <v>177</v>
      </c>
      <c r="S7" s="78" t="s">
        <v>390</v>
      </c>
      <c r="T7" s="78" t="s">
        <v>179</v>
      </c>
      <c r="U7" s="193" t="s">
        <v>177</v>
      </c>
      <c r="V7" s="78" t="s">
        <v>390</v>
      </c>
      <c r="W7" s="78" t="s">
        <v>179</v>
      </c>
      <c r="X7" s="193" t="s">
        <v>177</v>
      </c>
      <c r="Y7" s="78" t="s">
        <v>390</v>
      </c>
      <c r="Z7" s="78" t="s">
        <v>179</v>
      </c>
      <c r="AA7" s="193" t="s">
        <v>177</v>
      </c>
      <c r="AB7" s="78" t="s">
        <v>390</v>
      </c>
      <c r="AC7" s="78" t="s">
        <v>179</v>
      </c>
      <c r="AD7" s="193" t="s">
        <v>177</v>
      </c>
      <c r="AE7" s="78" t="s">
        <v>390</v>
      </c>
      <c r="AF7" s="78" t="s">
        <v>179</v>
      </c>
      <c r="AG7" s="492" t="s">
        <v>181</v>
      </c>
      <c r="AH7" s="310"/>
      <c r="AI7" s="310"/>
      <c r="AJ7" s="311"/>
    </row>
    <row r="8" spans="1:36" ht="13.5" customHeight="1" x14ac:dyDescent="0.25">
      <c r="A8" s="157" t="str">
        <f>'PROTO SPEC'!A8</f>
        <v>H2</v>
      </c>
      <c r="B8" s="335" t="str">
        <f>'PROTO SPEC'!B8</f>
        <v>1. Front length - SNP to bottom hem edge</v>
      </c>
      <c r="C8" s="336"/>
      <c r="D8" s="336"/>
      <c r="E8" s="336"/>
      <c r="F8" s="32">
        <f>'GRADED SPEC (ALPHA)'!I8</f>
        <v>0</v>
      </c>
      <c r="G8" s="3"/>
      <c r="H8" s="33">
        <f>G8+(-F8)</f>
        <v>0</v>
      </c>
      <c r="I8" s="212">
        <f>F8</f>
        <v>0</v>
      </c>
      <c r="J8" s="3"/>
      <c r="K8" s="192">
        <f>J8+(-I8)</f>
        <v>0</v>
      </c>
      <c r="L8" s="212">
        <f>F8</f>
        <v>0</v>
      </c>
      <c r="M8" s="3"/>
      <c r="N8" s="192">
        <f>M8+(-L8)</f>
        <v>0</v>
      </c>
      <c r="O8" s="212">
        <f>F8</f>
        <v>0</v>
      </c>
      <c r="P8" s="3"/>
      <c r="Q8" s="192">
        <f>P8+(-O8)</f>
        <v>0</v>
      </c>
      <c r="R8" s="212">
        <f>F8</f>
        <v>0</v>
      </c>
      <c r="S8" s="3"/>
      <c r="T8" s="192">
        <f>S8+(-R8)</f>
        <v>0</v>
      </c>
      <c r="U8" s="212">
        <f>F8</f>
        <v>0</v>
      </c>
      <c r="V8" s="3"/>
      <c r="W8" s="192">
        <f>V8+(-U8)</f>
        <v>0</v>
      </c>
      <c r="X8" s="212">
        <f>F8</f>
        <v>0</v>
      </c>
      <c r="Y8" s="3"/>
      <c r="Z8" s="192">
        <f>Y8+(-X8)</f>
        <v>0</v>
      </c>
      <c r="AA8" s="212">
        <f>F8</f>
        <v>0</v>
      </c>
      <c r="AB8" s="3"/>
      <c r="AC8" s="192">
        <f>AB8+(-AA8)</f>
        <v>0</v>
      </c>
      <c r="AD8" s="212">
        <f>F8</f>
        <v>0</v>
      </c>
      <c r="AE8" s="3"/>
      <c r="AF8" s="192">
        <f>AE8+(-AD8)</f>
        <v>0</v>
      </c>
      <c r="AG8" s="471"/>
      <c r="AH8" s="471"/>
      <c r="AI8" s="471"/>
      <c r="AJ8" s="471"/>
    </row>
    <row r="9" spans="1:36" ht="12.75" customHeight="1" x14ac:dyDescent="0.35">
      <c r="A9" s="157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32">
        <f>'GRADED SPEC (ALPHA)'!I9</f>
        <v>0</v>
      </c>
      <c r="G9" s="2"/>
      <c r="H9" s="33">
        <f t="shared" ref="H9:H38" si="0">G9+(-F9)</f>
        <v>0</v>
      </c>
      <c r="I9" s="212">
        <f t="shared" ref="I9:I49" si="1">F9</f>
        <v>0</v>
      </c>
      <c r="J9" s="2"/>
      <c r="K9" s="192">
        <f t="shared" ref="K9:K49" si="2">J9+(-I9)</f>
        <v>0</v>
      </c>
      <c r="L9" s="212">
        <f t="shared" ref="L9:L49" si="3">I9</f>
        <v>0</v>
      </c>
      <c r="M9" s="2"/>
      <c r="N9" s="192">
        <f t="shared" ref="N9:N49" si="4">M9+(-L9)</f>
        <v>0</v>
      </c>
      <c r="O9" s="212">
        <f t="shared" ref="O9:O51" si="5">F9</f>
        <v>0</v>
      </c>
      <c r="P9" s="2"/>
      <c r="Q9" s="192">
        <f t="shared" ref="Q9:Q38" si="6">P9+(-O9)</f>
        <v>0</v>
      </c>
      <c r="R9" s="212">
        <f t="shared" ref="R9:R51" si="7">F9</f>
        <v>0</v>
      </c>
      <c r="S9" s="2"/>
      <c r="T9" s="192">
        <f t="shared" ref="T9:T38" si="8">S9+(-R9)</f>
        <v>0</v>
      </c>
      <c r="U9" s="212">
        <f t="shared" ref="U9:U51" si="9">F9</f>
        <v>0</v>
      </c>
      <c r="V9" s="2"/>
      <c r="W9" s="192">
        <f t="shared" ref="W9:W38" si="10">V9+(-U9)</f>
        <v>0</v>
      </c>
      <c r="X9" s="212">
        <f t="shared" ref="X9:X51" si="11">F9</f>
        <v>0</v>
      </c>
      <c r="Y9" s="2"/>
      <c r="Z9" s="192">
        <f t="shared" ref="Z9:Z38" si="12">Y9+(-X9)</f>
        <v>0</v>
      </c>
      <c r="AA9" s="212">
        <f t="shared" ref="AA9:AA51" si="13">F9</f>
        <v>0</v>
      </c>
      <c r="AB9" s="2"/>
      <c r="AC9" s="192">
        <f t="shared" ref="AC9:AC38" si="14">AB9+(-AA9)</f>
        <v>0</v>
      </c>
      <c r="AD9" s="212">
        <f t="shared" ref="AD9:AD51" si="15">F9</f>
        <v>0</v>
      </c>
      <c r="AE9" s="2"/>
      <c r="AF9" s="192">
        <f t="shared" ref="AF9:AF38" si="16">AE9+(-AD9)</f>
        <v>0</v>
      </c>
      <c r="AG9" s="309"/>
      <c r="AH9" s="310"/>
      <c r="AI9" s="310"/>
      <c r="AJ9" s="311"/>
    </row>
    <row r="10" spans="1:36" ht="12.75" customHeight="1" x14ac:dyDescent="0.35">
      <c r="A10" s="157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32">
        <f>'GRADED SPEC (ALPHA)'!I10</f>
        <v>0</v>
      </c>
      <c r="G10" s="3"/>
      <c r="H10" s="33">
        <f t="shared" si="0"/>
        <v>0</v>
      </c>
      <c r="I10" s="212">
        <f t="shared" si="1"/>
        <v>0</v>
      </c>
      <c r="J10" s="3"/>
      <c r="K10" s="192">
        <f t="shared" si="2"/>
        <v>0</v>
      </c>
      <c r="L10" s="212">
        <f t="shared" si="3"/>
        <v>0</v>
      </c>
      <c r="M10" s="3"/>
      <c r="N10" s="192">
        <f t="shared" si="4"/>
        <v>0</v>
      </c>
      <c r="O10" s="212">
        <f t="shared" si="5"/>
        <v>0</v>
      </c>
      <c r="P10" s="3"/>
      <c r="Q10" s="192">
        <f t="shared" si="6"/>
        <v>0</v>
      </c>
      <c r="R10" s="212">
        <f t="shared" si="7"/>
        <v>0</v>
      </c>
      <c r="S10" s="3"/>
      <c r="T10" s="192">
        <f t="shared" si="8"/>
        <v>0</v>
      </c>
      <c r="U10" s="212">
        <f t="shared" si="9"/>
        <v>0</v>
      </c>
      <c r="V10" s="3"/>
      <c r="W10" s="192">
        <f t="shared" si="10"/>
        <v>0</v>
      </c>
      <c r="X10" s="212">
        <f t="shared" si="11"/>
        <v>0</v>
      </c>
      <c r="Y10" s="3"/>
      <c r="Z10" s="192">
        <f t="shared" si="12"/>
        <v>0</v>
      </c>
      <c r="AA10" s="212">
        <f t="shared" si="13"/>
        <v>0</v>
      </c>
      <c r="AB10" s="3"/>
      <c r="AC10" s="192">
        <f t="shared" si="14"/>
        <v>0</v>
      </c>
      <c r="AD10" s="212">
        <f t="shared" si="15"/>
        <v>0</v>
      </c>
      <c r="AE10" s="3"/>
      <c r="AF10" s="192">
        <f t="shared" si="16"/>
        <v>0</v>
      </c>
      <c r="AG10" s="332"/>
      <c r="AH10" s="333"/>
      <c r="AI10" s="333"/>
      <c r="AJ10" s="334"/>
    </row>
    <row r="11" spans="1:36" ht="12.75" customHeight="1" x14ac:dyDescent="0.35">
      <c r="A11" s="157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32">
        <f>'GRADED SPEC (ALPHA)'!I11</f>
        <v>0</v>
      </c>
      <c r="G11" s="2"/>
      <c r="H11" s="33">
        <f t="shared" si="0"/>
        <v>0</v>
      </c>
      <c r="I11" s="212">
        <f t="shared" si="1"/>
        <v>0</v>
      </c>
      <c r="J11" s="2"/>
      <c r="K11" s="192">
        <f t="shared" si="2"/>
        <v>0</v>
      </c>
      <c r="L11" s="212">
        <f t="shared" si="3"/>
        <v>0</v>
      </c>
      <c r="M11" s="2"/>
      <c r="N11" s="192">
        <f t="shared" si="4"/>
        <v>0</v>
      </c>
      <c r="O11" s="212">
        <f t="shared" si="5"/>
        <v>0</v>
      </c>
      <c r="P11" s="2"/>
      <c r="Q11" s="192">
        <f t="shared" si="6"/>
        <v>0</v>
      </c>
      <c r="R11" s="212">
        <f t="shared" si="7"/>
        <v>0</v>
      </c>
      <c r="S11" s="2"/>
      <c r="T11" s="192">
        <f t="shared" si="8"/>
        <v>0</v>
      </c>
      <c r="U11" s="212">
        <f t="shared" si="9"/>
        <v>0</v>
      </c>
      <c r="V11" s="2"/>
      <c r="W11" s="192">
        <f t="shared" si="10"/>
        <v>0</v>
      </c>
      <c r="X11" s="212">
        <f t="shared" si="11"/>
        <v>0</v>
      </c>
      <c r="Y11" s="2"/>
      <c r="Z11" s="192">
        <f t="shared" si="12"/>
        <v>0</v>
      </c>
      <c r="AA11" s="212">
        <f t="shared" si="13"/>
        <v>0</v>
      </c>
      <c r="AB11" s="2"/>
      <c r="AC11" s="192">
        <f t="shared" si="14"/>
        <v>0</v>
      </c>
      <c r="AD11" s="212">
        <f t="shared" si="15"/>
        <v>0</v>
      </c>
      <c r="AE11" s="2"/>
      <c r="AF11" s="192">
        <f t="shared" si="16"/>
        <v>0</v>
      </c>
      <c r="AG11" s="309"/>
      <c r="AH11" s="310"/>
      <c r="AI11" s="310"/>
      <c r="AJ11" s="311"/>
    </row>
    <row r="12" spans="1:36" ht="12.75" customHeight="1" x14ac:dyDescent="0.35">
      <c r="A12" s="157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32">
        <f>'GRADED SPEC (ALPHA)'!I12</f>
        <v>0</v>
      </c>
      <c r="G12" s="3"/>
      <c r="H12" s="33">
        <f t="shared" si="0"/>
        <v>0</v>
      </c>
      <c r="I12" s="212">
        <f t="shared" si="1"/>
        <v>0</v>
      </c>
      <c r="J12" s="3"/>
      <c r="K12" s="192">
        <f t="shared" si="2"/>
        <v>0</v>
      </c>
      <c r="L12" s="212">
        <f t="shared" si="3"/>
        <v>0</v>
      </c>
      <c r="M12" s="3"/>
      <c r="N12" s="192">
        <f t="shared" si="4"/>
        <v>0</v>
      </c>
      <c r="O12" s="212">
        <f t="shared" si="5"/>
        <v>0</v>
      </c>
      <c r="P12" s="3"/>
      <c r="Q12" s="192">
        <f t="shared" si="6"/>
        <v>0</v>
      </c>
      <c r="R12" s="212">
        <f t="shared" si="7"/>
        <v>0</v>
      </c>
      <c r="S12" s="3"/>
      <c r="T12" s="192">
        <f t="shared" si="8"/>
        <v>0</v>
      </c>
      <c r="U12" s="212">
        <f t="shared" si="9"/>
        <v>0</v>
      </c>
      <c r="V12" s="3"/>
      <c r="W12" s="192">
        <f t="shared" si="10"/>
        <v>0</v>
      </c>
      <c r="X12" s="212">
        <f t="shared" si="11"/>
        <v>0</v>
      </c>
      <c r="Y12" s="3"/>
      <c r="Z12" s="192">
        <f t="shared" si="12"/>
        <v>0</v>
      </c>
      <c r="AA12" s="212">
        <f t="shared" si="13"/>
        <v>0</v>
      </c>
      <c r="AB12" s="3"/>
      <c r="AC12" s="192">
        <f t="shared" si="14"/>
        <v>0</v>
      </c>
      <c r="AD12" s="212">
        <f t="shared" si="15"/>
        <v>0</v>
      </c>
      <c r="AE12" s="3"/>
      <c r="AF12" s="192">
        <f t="shared" si="16"/>
        <v>0</v>
      </c>
      <c r="AG12" s="309"/>
      <c r="AH12" s="310"/>
      <c r="AI12" s="310"/>
      <c r="AJ12" s="311"/>
    </row>
    <row r="13" spans="1:36" ht="12.75" customHeight="1" x14ac:dyDescent="0.35">
      <c r="A13" s="157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32">
        <f>'GRADED SPEC (ALPHA)'!I13</f>
        <v>0</v>
      </c>
      <c r="G13" s="2"/>
      <c r="H13" s="33">
        <f t="shared" si="0"/>
        <v>0</v>
      </c>
      <c r="I13" s="212">
        <f t="shared" si="1"/>
        <v>0</v>
      </c>
      <c r="J13" s="2"/>
      <c r="K13" s="192">
        <f t="shared" si="2"/>
        <v>0</v>
      </c>
      <c r="L13" s="212">
        <f t="shared" si="3"/>
        <v>0</v>
      </c>
      <c r="M13" s="2"/>
      <c r="N13" s="192">
        <f t="shared" si="4"/>
        <v>0</v>
      </c>
      <c r="O13" s="212">
        <f t="shared" si="5"/>
        <v>0</v>
      </c>
      <c r="P13" s="2"/>
      <c r="Q13" s="192">
        <f t="shared" si="6"/>
        <v>0</v>
      </c>
      <c r="R13" s="212">
        <f t="shared" si="7"/>
        <v>0</v>
      </c>
      <c r="S13" s="2"/>
      <c r="T13" s="192">
        <f t="shared" si="8"/>
        <v>0</v>
      </c>
      <c r="U13" s="212">
        <f t="shared" si="9"/>
        <v>0</v>
      </c>
      <c r="V13" s="2"/>
      <c r="W13" s="192">
        <f t="shared" si="10"/>
        <v>0</v>
      </c>
      <c r="X13" s="212">
        <f t="shared" si="11"/>
        <v>0</v>
      </c>
      <c r="Y13" s="2"/>
      <c r="Z13" s="192">
        <f t="shared" si="12"/>
        <v>0</v>
      </c>
      <c r="AA13" s="212">
        <f t="shared" si="13"/>
        <v>0</v>
      </c>
      <c r="AB13" s="2"/>
      <c r="AC13" s="192">
        <f t="shared" si="14"/>
        <v>0</v>
      </c>
      <c r="AD13" s="212">
        <f t="shared" si="15"/>
        <v>0</v>
      </c>
      <c r="AE13" s="2"/>
      <c r="AF13" s="192">
        <f t="shared" si="16"/>
        <v>0</v>
      </c>
      <c r="AG13" s="309"/>
      <c r="AH13" s="310"/>
      <c r="AI13" s="310"/>
      <c r="AJ13" s="311"/>
    </row>
    <row r="14" spans="1:36" ht="12.75" customHeight="1" x14ac:dyDescent="0.35">
      <c r="A14" s="157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32">
        <f>'GRADED SPEC (ALPHA)'!I14</f>
        <v>0</v>
      </c>
      <c r="G14" s="3"/>
      <c r="H14" s="33">
        <f t="shared" si="0"/>
        <v>0</v>
      </c>
      <c r="I14" s="212">
        <f t="shared" si="1"/>
        <v>0</v>
      </c>
      <c r="J14" s="3"/>
      <c r="K14" s="192">
        <f t="shared" si="2"/>
        <v>0</v>
      </c>
      <c r="L14" s="212">
        <f t="shared" si="3"/>
        <v>0</v>
      </c>
      <c r="M14" s="3"/>
      <c r="N14" s="192">
        <f t="shared" si="4"/>
        <v>0</v>
      </c>
      <c r="O14" s="212">
        <f t="shared" si="5"/>
        <v>0</v>
      </c>
      <c r="P14" s="3"/>
      <c r="Q14" s="192">
        <f t="shared" si="6"/>
        <v>0</v>
      </c>
      <c r="R14" s="212">
        <f t="shared" si="7"/>
        <v>0</v>
      </c>
      <c r="S14" s="3"/>
      <c r="T14" s="192">
        <f t="shared" si="8"/>
        <v>0</v>
      </c>
      <c r="U14" s="212">
        <f t="shared" si="9"/>
        <v>0</v>
      </c>
      <c r="V14" s="3"/>
      <c r="W14" s="192">
        <f t="shared" si="10"/>
        <v>0</v>
      </c>
      <c r="X14" s="212">
        <f t="shared" si="11"/>
        <v>0</v>
      </c>
      <c r="Y14" s="3"/>
      <c r="Z14" s="192">
        <f t="shared" si="12"/>
        <v>0</v>
      </c>
      <c r="AA14" s="212">
        <f t="shared" si="13"/>
        <v>0</v>
      </c>
      <c r="AB14" s="3"/>
      <c r="AC14" s="192">
        <f t="shared" si="14"/>
        <v>0</v>
      </c>
      <c r="AD14" s="212">
        <f t="shared" si="15"/>
        <v>0</v>
      </c>
      <c r="AE14" s="3"/>
      <c r="AF14" s="192">
        <f t="shared" si="16"/>
        <v>0</v>
      </c>
      <c r="AG14" s="309"/>
      <c r="AH14" s="310"/>
      <c r="AI14" s="310"/>
      <c r="AJ14" s="311"/>
    </row>
    <row r="15" spans="1:36" ht="12.75" customHeight="1" x14ac:dyDescent="0.35">
      <c r="A15" s="157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32">
        <f>'GRADED SPEC (ALPHA)'!I15</f>
        <v>0</v>
      </c>
      <c r="G15" s="2"/>
      <c r="H15" s="33">
        <f t="shared" si="0"/>
        <v>0</v>
      </c>
      <c r="I15" s="212">
        <f t="shared" si="1"/>
        <v>0</v>
      </c>
      <c r="J15" s="2"/>
      <c r="K15" s="192">
        <f t="shared" si="2"/>
        <v>0</v>
      </c>
      <c r="L15" s="212">
        <f t="shared" si="3"/>
        <v>0</v>
      </c>
      <c r="M15" s="2"/>
      <c r="N15" s="192">
        <f t="shared" si="4"/>
        <v>0</v>
      </c>
      <c r="O15" s="212">
        <f t="shared" si="5"/>
        <v>0</v>
      </c>
      <c r="P15" s="2"/>
      <c r="Q15" s="192">
        <f t="shared" si="6"/>
        <v>0</v>
      </c>
      <c r="R15" s="212">
        <f t="shared" si="7"/>
        <v>0</v>
      </c>
      <c r="S15" s="2"/>
      <c r="T15" s="192">
        <f t="shared" si="8"/>
        <v>0</v>
      </c>
      <c r="U15" s="212">
        <f t="shared" si="9"/>
        <v>0</v>
      </c>
      <c r="V15" s="2"/>
      <c r="W15" s="192">
        <f t="shared" si="10"/>
        <v>0</v>
      </c>
      <c r="X15" s="212">
        <f t="shared" si="11"/>
        <v>0</v>
      </c>
      <c r="Y15" s="2"/>
      <c r="Z15" s="192">
        <f t="shared" si="12"/>
        <v>0</v>
      </c>
      <c r="AA15" s="212">
        <f t="shared" si="13"/>
        <v>0</v>
      </c>
      <c r="AB15" s="2"/>
      <c r="AC15" s="192">
        <f t="shared" si="14"/>
        <v>0</v>
      </c>
      <c r="AD15" s="212">
        <f t="shared" si="15"/>
        <v>0</v>
      </c>
      <c r="AE15" s="2"/>
      <c r="AF15" s="192">
        <f t="shared" si="16"/>
        <v>0</v>
      </c>
      <c r="AG15" s="488"/>
      <c r="AH15" s="489"/>
      <c r="AI15" s="489"/>
      <c r="AJ15" s="490"/>
    </row>
    <row r="16" spans="1:36" ht="12.75" customHeight="1" x14ac:dyDescent="0.35">
      <c r="A16" s="157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32">
        <f>'GRADED SPEC (ALPHA)'!I16</f>
        <v>0</v>
      </c>
      <c r="G16" s="3"/>
      <c r="H16" s="33">
        <f t="shared" si="0"/>
        <v>0</v>
      </c>
      <c r="I16" s="212">
        <f t="shared" si="1"/>
        <v>0</v>
      </c>
      <c r="J16" s="3"/>
      <c r="K16" s="192">
        <f t="shared" si="2"/>
        <v>0</v>
      </c>
      <c r="L16" s="212">
        <f t="shared" si="3"/>
        <v>0</v>
      </c>
      <c r="M16" s="3"/>
      <c r="N16" s="192">
        <f t="shared" si="4"/>
        <v>0</v>
      </c>
      <c r="O16" s="212">
        <f t="shared" si="5"/>
        <v>0</v>
      </c>
      <c r="P16" s="3"/>
      <c r="Q16" s="192">
        <f t="shared" si="6"/>
        <v>0</v>
      </c>
      <c r="R16" s="212">
        <f t="shared" si="7"/>
        <v>0</v>
      </c>
      <c r="S16" s="3"/>
      <c r="T16" s="192">
        <f t="shared" si="8"/>
        <v>0</v>
      </c>
      <c r="U16" s="212">
        <f t="shared" si="9"/>
        <v>0</v>
      </c>
      <c r="V16" s="3"/>
      <c r="W16" s="192">
        <f t="shared" si="10"/>
        <v>0</v>
      </c>
      <c r="X16" s="212">
        <f t="shared" si="11"/>
        <v>0</v>
      </c>
      <c r="Y16" s="3"/>
      <c r="Z16" s="192">
        <f t="shared" si="12"/>
        <v>0</v>
      </c>
      <c r="AA16" s="212">
        <f t="shared" si="13"/>
        <v>0</v>
      </c>
      <c r="AB16" s="3"/>
      <c r="AC16" s="192">
        <f t="shared" si="14"/>
        <v>0</v>
      </c>
      <c r="AD16" s="212">
        <f t="shared" si="15"/>
        <v>0</v>
      </c>
      <c r="AE16" s="3"/>
      <c r="AF16" s="192">
        <f t="shared" si="16"/>
        <v>0</v>
      </c>
      <c r="AG16" s="309"/>
      <c r="AH16" s="310"/>
      <c r="AI16" s="310"/>
      <c r="AJ16" s="311"/>
    </row>
    <row r="17" spans="1:36" ht="12.75" customHeight="1" x14ac:dyDescent="0.35">
      <c r="A17" s="157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32">
        <f>'GRADED SPEC (ALPHA)'!I17</f>
        <v>0</v>
      </c>
      <c r="G17" s="2"/>
      <c r="H17" s="33">
        <f t="shared" si="0"/>
        <v>0</v>
      </c>
      <c r="I17" s="212">
        <f t="shared" si="1"/>
        <v>0</v>
      </c>
      <c r="J17" s="2"/>
      <c r="K17" s="192">
        <f t="shared" si="2"/>
        <v>0</v>
      </c>
      <c r="L17" s="212">
        <f t="shared" si="3"/>
        <v>0</v>
      </c>
      <c r="M17" s="2"/>
      <c r="N17" s="192">
        <f t="shared" si="4"/>
        <v>0</v>
      </c>
      <c r="O17" s="212">
        <f t="shared" si="5"/>
        <v>0</v>
      </c>
      <c r="P17" s="2"/>
      <c r="Q17" s="192">
        <f t="shared" si="6"/>
        <v>0</v>
      </c>
      <c r="R17" s="212">
        <f t="shared" si="7"/>
        <v>0</v>
      </c>
      <c r="S17" s="2"/>
      <c r="T17" s="192">
        <f t="shared" si="8"/>
        <v>0</v>
      </c>
      <c r="U17" s="212">
        <f t="shared" si="9"/>
        <v>0</v>
      </c>
      <c r="V17" s="2"/>
      <c r="W17" s="192">
        <f t="shared" si="10"/>
        <v>0</v>
      </c>
      <c r="X17" s="212">
        <f t="shared" si="11"/>
        <v>0</v>
      </c>
      <c r="Y17" s="2"/>
      <c r="Z17" s="192">
        <f t="shared" si="12"/>
        <v>0</v>
      </c>
      <c r="AA17" s="212">
        <f t="shared" si="13"/>
        <v>0</v>
      </c>
      <c r="AB17" s="2"/>
      <c r="AC17" s="192">
        <f t="shared" si="14"/>
        <v>0</v>
      </c>
      <c r="AD17" s="212">
        <f t="shared" si="15"/>
        <v>0</v>
      </c>
      <c r="AE17" s="2"/>
      <c r="AF17" s="192">
        <f t="shared" si="16"/>
        <v>0</v>
      </c>
      <c r="AG17" s="309"/>
      <c r="AH17" s="310"/>
      <c r="AI17" s="310"/>
      <c r="AJ17" s="311"/>
    </row>
    <row r="18" spans="1:36" ht="12.75" customHeight="1" x14ac:dyDescent="0.35">
      <c r="A18" s="157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32">
        <f>'GRADED SPEC (ALPHA)'!I18</f>
        <v>0</v>
      </c>
      <c r="G18" s="3"/>
      <c r="H18" s="33">
        <f t="shared" si="0"/>
        <v>0</v>
      </c>
      <c r="I18" s="212">
        <f t="shared" si="1"/>
        <v>0</v>
      </c>
      <c r="J18" s="3"/>
      <c r="K18" s="192">
        <f t="shared" si="2"/>
        <v>0</v>
      </c>
      <c r="L18" s="212">
        <f t="shared" si="3"/>
        <v>0</v>
      </c>
      <c r="M18" s="3"/>
      <c r="N18" s="192">
        <f t="shared" si="4"/>
        <v>0</v>
      </c>
      <c r="O18" s="212">
        <f t="shared" si="5"/>
        <v>0</v>
      </c>
      <c r="P18" s="3"/>
      <c r="Q18" s="192">
        <f t="shared" si="6"/>
        <v>0</v>
      </c>
      <c r="R18" s="212">
        <f t="shared" si="7"/>
        <v>0</v>
      </c>
      <c r="S18" s="3"/>
      <c r="T18" s="192">
        <f t="shared" si="8"/>
        <v>0</v>
      </c>
      <c r="U18" s="212">
        <f t="shared" si="9"/>
        <v>0</v>
      </c>
      <c r="V18" s="3"/>
      <c r="W18" s="192">
        <f t="shared" si="10"/>
        <v>0</v>
      </c>
      <c r="X18" s="212">
        <f t="shared" si="11"/>
        <v>0</v>
      </c>
      <c r="Y18" s="3"/>
      <c r="Z18" s="192">
        <f t="shared" si="12"/>
        <v>0</v>
      </c>
      <c r="AA18" s="212">
        <f t="shared" si="13"/>
        <v>0</v>
      </c>
      <c r="AB18" s="3"/>
      <c r="AC18" s="192">
        <f t="shared" si="14"/>
        <v>0</v>
      </c>
      <c r="AD18" s="212">
        <f t="shared" si="15"/>
        <v>0</v>
      </c>
      <c r="AE18" s="3"/>
      <c r="AF18" s="192">
        <f t="shared" si="16"/>
        <v>0</v>
      </c>
      <c r="AG18" s="340"/>
      <c r="AH18" s="341"/>
      <c r="AI18" s="341"/>
      <c r="AJ18" s="341"/>
    </row>
    <row r="19" spans="1:36" ht="12.75" customHeight="1" x14ac:dyDescent="0.35">
      <c r="A19" s="157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32">
        <f>'GRADED SPEC (ALPHA)'!I19</f>
        <v>0</v>
      </c>
      <c r="G19" s="2"/>
      <c r="H19" s="33">
        <f t="shared" si="0"/>
        <v>0</v>
      </c>
      <c r="I19" s="212">
        <f t="shared" si="1"/>
        <v>0</v>
      </c>
      <c r="J19" s="2"/>
      <c r="K19" s="192">
        <f t="shared" si="2"/>
        <v>0</v>
      </c>
      <c r="L19" s="212">
        <f t="shared" si="3"/>
        <v>0</v>
      </c>
      <c r="M19" s="2"/>
      <c r="N19" s="192">
        <f t="shared" si="4"/>
        <v>0</v>
      </c>
      <c r="O19" s="212">
        <f t="shared" si="5"/>
        <v>0</v>
      </c>
      <c r="P19" s="2"/>
      <c r="Q19" s="192">
        <f t="shared" si="6"/>
        <v>0</v>
      </c>
      <c r="R19" s="212">
        <f t="shared" si="7"/>
        <v>0</v>
      </c>
      <c r="S19" s="2"/>
      <c r="T19" s="192">
        <f t="shared" si="8"/>
        <v>0</v>
      </c>
      <c r="U19" s="212">
        <f t="shared" si="9"/>
        <v>0</v>
      </c>
      <c r="V19" s="2"/>
      <c r="W19" s="192">
        <f t="shared" si="10"/>
        <v>0</v>
      </c>
      <c r="X19" s="212">
        <f t="shared" si="11"/>
        <v>0</v>
      </c>
      <c r="Y19" s="2"/>
      <c r="Z19" s="192">
        <f t="shared" si="12"/>
        <v>0</v>
      </c>
      <c r="AA19" s="212">
        <f t="shared" si="13"/>
        <v>0</v>
      </c>
      <c r="AB19" s="2"/>
      <c r="AC19" s="192">
        <f t="shared" si="14"/>
        <v>0</v>
      </c>
      <c r="AD19" s="212">
        <f t="shared" si="15"/>
        <v>0</v>
      </c>
      <c r="AE19" s="2"/>
      <c r="AF19" s="192">
        <f t="shared" si="16"/>
        <v>0</v>
      </c>
      <c r="AG19" s="340"/>
      <c r="AH19" s="341"/>
      <c r="AI19" s="341"/>
      <c r="AJ19" s="341"/>
    </row>
    <row r="20" spans="1:36" ht="12.75" customHeight="1" x14ac:dyDescent="0.35">
      <c r="A20" s="157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32">
        <f>'GRADED SPEC (ALPHA)'!I20</f>
        <v>0</v>
      </c>
      <c r="G20" s="3"/>
      <c r="H20" s="33">
        <f t="shared" si="0"/>
        <v>0</v>
      </c>
      <c r="I20" s="212">
        <f t="shared" si="1"/>
        <v>0</v>
      </c>
      <c r="J20" s="3"/>
      <c r="K20" s="192">
        <f t="shared" si="2"/>
        <v>0</v>
      </c>
      <c r="L20" s="212">
        <f t="shared" si="3"/>
        <v>0</v>
      </c>
      <c r="M20" s="3"/>
      <c r="N20" s="192">
        <f t="shared" si="4"/>
        <v>0</v>
      </c>
      <c r="O20" s="212">
        <f t="shared" si="5"/>
        <v>0</v>
      </c>
      <c r="P20" s="3"/>
      <c r="Q20" s="192">
        <f t="shared" si="6"/>
        <v>0</v>
      </c>
      <c r="R20" s="212">
        <f t="shared" si="7"/>
        <v>0</v>
      </c>
      <c r="S20" s="3"/>
      <c r="T20" s="192">
        <f t="shared" si="8"/>
        <v>0</v>
      </c>
      <c r="U20" s="212">
        <f t="shared" si="9"/>
        <v>0</v>
      </c>
      <c r="V20" s="3"/>
      <c r="W20" s="192">
        <f t="shared" si="10"/>
        <v>0</v>
      </c>
      <c r="X20" s="212">
        <f t="shared" si="11"/>
        <v>0</v>
      </c>
      <c r="Y20" s="3"/>
      <c r="Z20" s="192">
        <f t="shared" si="12"/>
        <v>0</v>
      </c>
      <c r="AA20" s="212">
        <f t="shared" si="13"/>
        <v>0</v>
      </c>
      <c r="AB20" s="3"/>
      <c r="AC20" s="192">
        <f t="shared" si="14"/>
        <v>0</v>
      </c>
      <c r="AD20" s="212">
        <f t="shared" si="15"/>
        <v>0</v>
      </c>
      <c r="AE20" s="3"/>
      <c r="AF20" s="192">
        <f t="shared" si="16"/>
        <v>0</v>
      </c>
      <c r="AG20" s="309"/>
      <c r="AH20" s="310"/>
      <c r="AI20" s="310"/>
      <c r="AJ20" s="311"/>
    </row>
    <row r="21" spans="1:36" ht="12.75" customHeight="1" x14ac:dyDescent="0.35">
      <c r="A21" s="157">
        <f>'PROTO SPEC'!A21</f>
        <v>0</v>
      </c>
      <c r="B21" s="306" t="str">
        <f>'PROTO SPEC'!B21</f>
        <v>14. Back neck drop</v>
      </c>
      <c r="C21" s="307"/>
      <c r="D21" s="307"/>
      <c r="E21" s="307"/>
      <c r="F21" s="32">
        <f>'GRADED SPEC (ALPHA)'!I21</f>
        <v>0</v>
      </c>
      <c r="G21" s="2"/>
      <c r="H21" s="33">
        <f t="shared" si="0"/>
        <v>0</v>
      </c>
      <c r="I21" s="212">
        <f t="shared" si="1"/>
        <v>0</v>
      </c>
      <c r="J21" s="2"/>
      <c r="K21" s="192">
        <f t="shared" si="2"/>
        <v>0</v>
      </c>
      <c r="L21" s="212">
        <f t="shared" si="3"/>
        <v>0</v>
      </c>
      <c r="M21" s="2"/>
      <c r="N21" s="192">
        <f t="shared" si="4"/>
        <v>0</v>
      </c>
      <c r="O21" s="212">
        <f t="shared" si="5"/>
        <v>0</v>
      </c>
      <c r="P21" s="2"/>
      <c r="Q21" s="192">
        <f t="shared" si="6"/>
        <v>0</v>
      </c>
      <c r="R21" s="212">
        <f t="shared" si="7"/>
        <v>0</v>
      </c>
      <c r="S21" s="2"/>
      <c r="T21" s="192">
        <f t="shared" si="8"/>
        <v>0</v>
      </c>
      <c r="U21" s="212">
        <f t="shared" si="9"/>
        <v>0</v>
      </c>
      <c r="V21" s="2"/>
      <c r="W21" s="192">
        <f t="shared" si="10"/>
        <v>0</v>
      </c>
      <c r="X21" s="212">
        <f t="shared" si="11"/>
        <v>0</v>
      </c>
      <c r="Y21" s="2"/>
      <c r="Z21" s="192">
        <f t="shared" si="12"/>
        <v>0</v>
      </c>
      <c r="AA21" s="212">
        <f t="shared" si="13"/>
        <v>0</v>
      </c>
      <c r="AB21" s="2"/>
      <c r="AC21" s="192">
        <f t="shared" si="14"/>
        <v>0</v>
      </c>
      <c r="AD21" s="212">
        <f t="shared" si="15"/>
        <v>0</v>
      </c>
      <c r="AE21" s="2"/>
      <c r="AF21" s="192">
        <f t="shared" si="16"/>
        <v>0</v>
      </c>
      <c r="AG21" s="309"/>
      <c r="AH21" s="310"/>
      <c r="AI21" s="310"/>
      <c r="AJ21" s="311"/>
    </row>
    <row r="22" spans="1:36" ht="12.75" customHeight="1" x14ac:dyDescent="0.35">
      <c r="A22" s="157">
        <f>'PROTO SPEC'!A22</f>
        <v>0</v>
      </c>
      <c r="B22" s="306" t="str">
        <f>'PROTO SPEC'!B22</f>
        <v>15. Armhole Straight</v>
      </c>
      <c r="C22" s="307"/>
      <c r="D22" s="307"/>
      <c r="E22" s="307"/>
      <c r="F22" s="32">
        <f>'GRADED SPEC (ALPHA)'!I22</f>
        <v>0</v>
      </c>
      <c r="G22" s="3"/>
      <c r="H22" s="33">
        <f t="shared" si="0"/>
        <v>0</v>
      </c>
      <c r="I22" s="212">
        <f t="shared" si="1"/>
        <v>0</v>
      </c>
      <c r="J22" s="3"/>
      <c r="K22" s="192">
        <f t="shared" si="2"/>
        <v>0</v>
      </c>
      <c r="L22" s="212">
        <f t="shared" si="3"/>
        <v>0</v>
      </c>
      <c r="M22" s="3"/>
      <c r="N22" s="192">
        <f t="shared" si="4"/>
        <v>0</v>
      </c>
      <c r="O22" s="212">
        <f t="shared" si="5"/>
        <v>0</v>
      </c>
      <c r="P22" s="3"/>
      <c r="Q22" s="192">
        <f t="shared" si="6"/>
        <v>0</v>
      </c>
      <c r="R22" s="212">
        <f t="shared" si="7"/>
        <v>0</v>
      </c>
      <c r="S22" s="3"/>
      <c r="T22" s="192">
        <f t="shared" si="8"/>
        <v>0</v>
      </c>
      <c r="U22" s="212">
        <f t="shared" si="9"/>
        <v>0</v>
      </c>
      <c r="V22" s="3"/>
      <c r="W22" s="192">
        <f t="shared" si="10"/>
        <v>0</v>
      </c>
      <c r="X22" s="212">
        <f t="shared" si="11"/>
        <v>0</v>
      </c>
      <c r="Y22" s="3"/>
      <c r="Z22" s="192">
        <f t="shared" si="12"/>
        <v>0</v>
      </c>
      <c r="AA22" s="212">
        <f t="shared" si="13"/>
        <v>0</v>
      </c>
      <c r="AB22" s="3"/>
      <c r="AC22" s="192">
        <f t="shared" si="14"/>
        <v>0</v>
      </c>
      <c r="AD22" s="212">
        <f t="shared" si="15"/>
        <v>0</v>
      </c>
      <c r="AE22" s="3"/>
      <c r="AF22" s="192">
        <f t="shared" si="16"/>
        <v>0</v>
      </c>
      <c r="AG22" s="309"/>
      <c r="AH22" s="310"/>
      <c r="AI22" s="310"/>
      <c r="AJ22" s="311"/>
    </row>
    <row r="23" spans="1:36" ht="12.75" customHeight="1" x14ac:dyDescent="0.35">
      <c r="A23" s="157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32">
        <f>'GRADED SPEC (ALPHA)'!I23</f>
        <v>0</v>
      </c>
      <c r="G23" s="2"/>
      <c r="H23" s="33">
        <f t="shared" si="0"/>
        <v>0</v>
      </c>
      <c r="I23" s="212">
        <f t="shared" si="1"/>
        <v>0</v>
      </c>
      <c r="J23" s="2"/>
      <c r="K23" s="192">
        <f t="shared" si="2"/>
        <v>0</v>
      </c>
      <c r="L23" s="212">
        <f t="shared" si="3"/>
        <v>0</v>
      </c>
      <c r="M23" s="2"/>
      <c r="N23" s="192">
        <f t="shared" si="4"/>
        <v>0</v>
      </c>
      <c r="O23" s="212">
        <f t="shared" si="5"/>
        <v>0</v>
      </c>
      <c r="P23" s="2"/>
      <c r="Q23" s="192">
        <f t="shared" si="6"/>
        <v>0</v>
      </c>
      <c r="R23" s="212">
        <f t="shared" si="7"/>
        <v>0</v>
      </c>
      <c r="S23" s="2"/>
      <c r="T23" s="192">
        <f t="shared" si="8"/>
        <v>0</v>
      </c>
      <c r="U23" s="212">
        <f t="shared" si="9"/>
        <v>0</v>
      </c>
      <c r="V23" s="2"/>
      <c r="W23" s="192">
        <f t="shared" si="10"/>
        <v>0</v>
      </c>
      <c r="X23" s="212">
        <f t="shared" si="11"/>
        <v>0</v>
      </c>
      <c r="Y23" s="2"/>
      <c r="Z23" s="192">
        <f t="shared" si="12"/>
        <v>0</v>
      </c>
      <c r="AA23" s="212">
        <f t="shared" si="13"/>
        <v>0</v>
      </c>
      <c r="AB23" s="2"/>
      <c r="AC23" s="192">
        <f t="shared" si="14"/>
        <v>0</v>
      </c>
      <c r="AD23" s="212">
        <f t="shared" si="15"/>
        <v>0</v>
      </c>
      <c r="AE23" s="2"/>
      <c r="AF23" s="192">
        <f t="shared" si="16"/>
        <v>0</v>
      </c>
      <c r="AG23" s="309"/>
      <c r="AH23" s="310"/>
      <c r="AI23" s="310"/>
      <c r="AJ23" s="311"/>
    </row>
    <row r="24" spans="1:36" ht="12.75" customHeight="1" x14ac:dyDescent="0.35">
      <c r="A24" s="157">
        <f>'PROTO SPEC'!A24</f>
        <v>0</v>
      </c>
      <c r="B24" s="306" t="str">
        <f>'PROTO SPEC'!B24</f>
        <v>17. Underarm length</v>
      </c>
      <c r="C24" s="307"/>
      <c r="D24" s="307"/>
      <c r="E24" s="307"/>
      <c r="F24" s="32">
        <f>'GRADED SPEC (ALPHA)'!I24</f>
        <v>0</v>
      </c>
      <c r="G24" s="3"/>
      <c r="H24" s="33">
        <f t="shared" si="0"/>
        <v>0</v>
      </c>
      <c r="I24" s="212">
        <f t="shared" si="1"/>
        <v>0</v>
      </c>
      <c r="J24" s="3"/>
      <c r="K24" s="192">
        <f t="shared" si="2"/>
        <v>0</v>
      </c>
      <c r="L24" s="212">
        <f t="shared" si="3"/>
        <v>0</v>
      </c>
      <c r="M24" s="3"/>
      <c r="N24" s="192">
        <f t="shared" si="4"/>
        <v>0</v>
      </c>
      <c r="O24" s="212">
        <f t="shared" si="5"/>
        <v>0</v>
      </c>
      <c r="P24" s="3"/>
      <c r="Q24" s="192">
        <f t="shared" si="6"/>
        <v>0</v>
      </c>
      <c r="R24" s="212">
        <f t="shared" si="7"/>
        <v>0</v>
      </c>
      <c r="S24" s="3"/>
      <c r="T24" s="192">
        <f t="shared" si="8"/>
        <v>0</v>
      </c>
      <c r="U24" s="212">
        <f t="shared" si="9"/>
        <v>0</v>
      </c>
      <c r="V24" s="3"/>
      <c r="W24" s="192">
        <f t="shared" si="10"/>
        <v>0</v>
      </c>
      <c r="X24" s="212">
        <f t="shared" si="11"/>
        <v>0</v>
      </c>
      <c r="Y24" s="3"/>
      <c r="Z24" s="192">
        <f t="shared" si="12"/>
        <v>0</v>
      </c>
      <c r="AA24" s="212">
        <f t="shared" si="13"/>
        <v>0</v>
      </c>
      <c r="AB24" s="3"/>
      <c r="AC24" s="192">
        <f t="shared" si="14"/>
        <v>0</v>
      </c>
      <c r="AD24" s="212">
        <f t="shared" si="15"/>
        <v>0</v>
      </c>
      <c r="AE24" s="3"/>
      <c r="AF24" s="192">
        <f t="shared" si="16"/>
        <v>0</v>
      </c>
      <c r="AG24" s="309"/>
      <c r="AH24" s="310"/>
      <c r="AI24" s="310"/>
      <c r="AJ24" s="311"/>
    </row>
    <row r="25" spans="1:36" ht="12.75" customHeight="1" x14ac:dyDescent="0.35">
      <c r="A25" s="157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32">
        <f>'GRADED SPEC (ALPHA)'!I25</f>
        <v>0</v>
      </c>
      <c r="G25" s="2"/>
      <c r="H25" s="33">
        <f t="shared" si="0"/>
        <v>0</v>
      </c>
      <c r="I25" s="212">
        <f t="shared" si="1"/>
        <v>0</v>
      </c>
      <c r="J25" s="2"/>
      <c r="K25" s="192">
        <f t="shared" si="2"/>
        <v>0</v>
      </c>
      <c r="L25" s="212">
        <f t="shared" si="3"/>
        <v>0</v>
      </c>
      <c r="M25" s="2"/>
      <c r="N25" s="192">
        <f t="shared" si="4"/>
        <v>0</v>
      </c>
      <c r="O25" s="212">
        <f t="shared" si="5"/>
        <v>0</v>
      </c>
      <c r="P25" s="2"/>
      <c r="Q25" s="192">
        <f t="shared" si="6"/>
        <v>0</v>
      </c>
      <c r="R25" s="212">
        <f t="shared" si="7"/>
        <v>0</v>
      </c>
      <c r="S25" s="2"/>
      <c r="T25" s="192">
        <f t="shared" si="8"/>
        <v>0</v>
      </c>
      <c r="U25" s="212">
        <f t="shared" si="9"/>
        <v>0</v>
      </c>
      <c r="V25" s="2"/>
      <c r="W25" s="192">
        <f t="shared" si="10"/>
        <v>0</v>
      </c>
      <c r="X25" s="212">
        <f t="shared" si="11"/>
        <v>0</v>
      </c>
      <c r="Y25" s="2"/>
      <c r="Z25" s="192">
        <f t="shared" si="12"/>
        <v>0</v>
      </c>
      <c r="AA25" s="212">
        <f t="shared" si="13"/>
        <v>0</v>
      </c>
      <c r="AB25" s="2"/>
      <c r="AC25" s="192">
        <f t="shared" si="14"/>
        <v>0</v>
      </c>
      <c r="AD25" s="212">
        <f t="shared" si="15"/>
        <v>0</v>
      </c>
      <c r="AE25" s="2"/>
      <c r="AF25" s="192">
        <f t="shared" si="16"/>
        <v>0</v>
      </c>
      <c r="AG25" s="309"/>
      <c r="AH25" s="310"/>
      <c r="AI25" s="310"/>
      <c r="AJ25" s="311"/>
    </row>
    <row r="26" spans="1:36" ht="12.75" customHeight="1" x14ac:dyDescent="0.35">
      <c r="A26" s="157">
        <f>'PROTO SPEC'!A26</f>
        <v>0</v>
      </c>
      <c r="B26" s="360" t="str">
        <f>'PROTO SPEC'!B26</f>
        <v>19. 1/2 Elbow width - 21cm down from underarm</v>
      </c>
      <c r="C26" s="361"/>
      <c r="D26" s="361"/>
      <c r="E26" s="361"/>
      <c r="F26" s="32">
        <f>'GRADED SPEC (ALPHA)'!I26</f>
        <v>0</v>
      </c>
      <c r="G26" s="3"/>
      <c r="H26" s="33">
        <f t="shared" si="0"/>
        <v>0</v>
      </c>
      <c r="I26" s="212">
        <f t="shared" si="1"/>
        <v>0</v>
      </c>
      <c r="J26" s="3"/>
      <c r="K26" s="192">
        <f t="shared" si="2"/>
        <v>0</v>
      </c>
      <c r="L26" s="212">
        <f t="shared" si="3"/>
        <v>0</v>
      </c>
      <c r="M26" s="3"/>
      <c r="N26" s="192">
        <f t="shared" si="4"/>
        <v>0</v>
      </c>
      <c r="O26" s="212">
        <f t="shared" si="5"/>
        <v>0</v>
      </c>
      <c r="P26" s="3"/>
      <c r="Q26" s="192">
        <f t="shared" si="6"/>
        <v>0</v>
      </c>
      <c r="R26" s="212">
        <f t="shared" si="7"/>
        <v>0</v>
      </c>
      <c r="S26" s="3"/>
      <c r="T26" s="192">
        <f t="shared" si="8"/>
        <v>0</v>
      </c>
      <c r="U26" s="212">
        <f t="shared" si="9"/>
        <v>0</v>
      </c>
      <c r="V26" s="3"/>
      <c r="W26" s="192">
        <f t="shared" si="10"/>
        <v>0</v>
      </c>
      <c r="X26" s="212">
        <f t="shared" si="11"/>
        <v>0</v>
      </c>
      <c r="Y26" s="3"/>
      <c r="Z26" s="192">
        <f t="shared" si="12"/>
        <v>0</v>
      </c>
      <c r="AA26" s="212">
        <f t="shared" si="13"/>
        <v>0</v>
      </c>
      <c r="AB26" s="3"/>
      <c r="AC26" s="192">
        <f t="shared" si="14"/>
        <v>0</v>
      </c>
      <c r="AD26" s="212">
        <f t="shared" si="15"/>
        <v>0</v>
      </c>
      <c r="AE26" s="3"/>
      <c r="AF26" s="192">
        <f t="shared" si="16"/>
        <v>0</v>
      </c>
      <c r="AG26" s="309"/>
      <c r="AH26" s="310"/>
      <c r="AI26" s="310"/>
      <c r="AJ26" s="311"/>
    </row>
    <row r="27" spans="1:36" ht="12.75" customHeight="1" x14ac:dyDescent="0.25">
      <c r="A27" s="157"/>
      <c r="B27" s="360" t="str">
        <f>'PROTO SPEC'!B27</f>
        <v>20. 1/2 Cuff width</v>
      </c>
      <c r="C27" s="361"/>
      <c r="D27" s="361"/>
      <c r="E27" s="361"/>
      <c r="F27" s="32">
        <f>'GRADED SPEC (ALPHA)'!I27</f>
        <v>0</v>
      </c>
      <c r="G27" s="3"/>
      <c r="H27" s="33">
        <f t="shared" si="0"/>
        <v>0</v>
      </c>
      <c r="I27" s="212">
        <f t="shared" si="1"/>
        <v>0</v>
      </c>
      <c r="J27" s="3"/>
      <c r="K27" s="192">
        <f t="shared" si="2"/>
        <v>0</v>
      </c>
      <c r="L27" s="212">
        <f t="shared" si="3"/>
        <v>0</v>
      </c>
      <c r="M27" s="3"/>
      <c r="N27" s="192">
        <f t="shared" si="4"/>
        <v>0</v>
      </c>
      <c r="O27" s="212">
        <f t="shared" si="5"/>
        <v>0</v>
      </c>
      <c r="P27" s="3"/>
      <c r="Q27" s="192">
        <f t="shared" si="6"/>
        <v>0</v>
      </c>
      <c r="R27" s="212">
        <f t="shared" si="7"/>
        <v>0</v>
      </c>
      <c r="S27" s="3"/>
      <c r="T27" s="192">
        <f t="shared" si="8"/>
        <v>0</v>
      </c>
      <c r="U27" s="212">
        <f t="shared" si="9"/>
        <v>0</v>
      </c>
      <c r="V27" s="3"/>
      <c r="W27" s="192">
        <f t="shared" si="10"/>
        <v>0</v>
      </c>
      <c r="X27" s="212">
        <f t="shared" si="11"/>
        <v>0</v>
      </c>
      <c r="Y27" s="3"/>
      <c r="Z27" s="192">
        <f t="shared" si="12"/>
        <v>0</v>
      </c>
      <c r="AA27" s="212">
        <f t="shared" si="13"/>
        <v>0</v>
      </c>
      <c r="AB27" s="3"/>
      <c r="AC27" s="192">
        <f t="shared" si="14"/>
        <v>0</v>
      </c>
      <c r="AD27" s="212">
        <f t="shared" si="15"/>
        <v>0</v>
      </c>
      <c r="AE27" s="3"/>
      <c r="AF27" s="192">
        <f t="shared" si="16"/>
        <v>0</v>
      </c>
      <c r="AG27" s="309"/>
      <c r="AH27" s="315"/>
      <c r="AI27" s="315"/>
      <c r="AJ27" s="316"/>
    </row>
    <row r="28" spans="1:36" ht="12.75" customHeight="1" x14ac:dyDescent="0.25">
      <c r="A28" s="157"/>
      <c r="B28" s="360" t="str">
        <f>'PROTO SPEC'!B28</f>
        <v>21. Cuff depth</v>
      </c>
      <c r="C28" s="361"/>
      <c r="D28" s="361"/>
      <c r="E28" s="361"/>
      <c r="F28" s="32">
        <f>'GRADED SPEC (ALPHA)'!I28</f>
        <v>0</v>
      </c>
      <c r="G28" s="3"/>
      <c r="H28" s="33">
        <f t="shared" si="0"/>
        <v>0</v>
      </c>
      <c r="I28" s="212">
        <f t="shared" si="1"/>
        <v>0</v>
      </c>
      <c r="J28" s="3"/>
      <c r="K28" s="192">
        <f t="shared" si="2"/>
        <v>0</v>
      </c>
      <c r="L28" s="212">
        <f t="shared" si="3"/>
        <v>0</v>
      </c>
      <c r="M28" s="3"/>
      <c r="N28" s="192">
        <f t="shared" si="4"/>
        <v>0</v>
      </c>
      <c r="O28" s="212">
        <f t="shared" si="5"/>
        <v>0</v>
      </c>
      <c r="P28" s="3"/>
      <c r="Q28" s="192">
        <f t="shared" si="6"/>
        <v>0</v>
      </c>
      <c r="R28" s="212">
        <f t="shared" si="7"/>
        <v>0</v>
      </c>
      <c r="S28" s="3"/>
      <c r="T28" s="192">
        <f t="shared" si="8"/>
        <v>0</v>
      </c>
      <c r="U28" s="212">
        <f t="shared" si="9"/>
        <v>0</v>
      </c>
      <c r="V28" s="3"/>
      <c r="W28" s="192">
        <f t="shared" si="10"/>
        <v>0</v>
      </c>
      <c r="X28" s="212">
        <f t="shared" si="11"/>
        <v>0</v>
      </c>
      <c r="Y28" s="3"/>
      <c r="Z28" s="192">
        <f t="shared" si="12"/>
        <v>0</v>
      </c>
      <c r="AA28" s="212">
        <f t="shared" si="13"/>
        <v>0</v>
      </c>
      <c r="AB28" s="3"/>
      <c r="AC28" s="192">
        <f t="shared" si="14"/>
        <v>0</v>
      </c>
      <c r="AD28" s="212">
        <f t="shared" si="15"/>
        <v>0</v>
      </c>
      <c r="AE28" s="3"/>
      <c r="AF28" s="192">
        <f t="shared" si="16"/>
        <v>0</v>
      </c>
      <c r="AG28" s="309"/>
      <c r="AH28" s="315"/>
      <c r="AI28" s="315"/>
      <c r="AJ28" s="316"/>
    </row>
    <row r="29" spans="1:36" ht="12.75" customHeight="1" x14ac:dyDescent="0.25">
      <c r="A29" s="157"/>
      <c r="B29" s="360" t="str">
        <f>'PROTO SPEC'!B29</f>
        <v>22. Hood height at CF</v>
      </c>
      <c r="C29" s="361"/>
      <c r="D29" s="361"/>
      <c r="E29" s="361"/>
      <c r="F29" s="32">
        <f>'GRADED SPEC (ALPHA)'!I29</f>
        <v>0</v>
      </c>
      <c r="G29" s="3"/>
      <c r="H29" s="33">
        <f t="shared" si="0"/>
        <v>0</v>
      </c>
      <c r="I29" s="212">
        <f t="shared" si="1"/>
        <v>0</v>
      </c>
      <c r="J29" s="3"/>
      <c r="K29" s="192">
        <f t="shared" si="2"/>
        <v>0</v>
      </c>
      <c r="L29" s="212">
        <f t="shared" si="3"/>
        <v>0</v>
      </c>
      <c r="M29" s="3"/>
      <c r="N29" s="192">
        <f t="shared" si="4"/>
        <v>0</v>
      </c>
      <c r="O29" s="212">
        <f t="shared" si="5"/>
        <v>0</v>
      </c>
      <c r="P29" s="3"/>
      <c r="Q29" s="192">
        <f t="shared" si="6"/>
        <v>0</v>
      </c>
      <c r="R29" s="212">
        <f t="shared" si="7"/>
        <v>0</v>
      </c>
      <c r="S29" s="3"/>
      <c r="T29" s="192">
        <f t="shared" si="8"/>
        <v>0</v>
      </c>
      <c r="U29" s="212">
        <f t="shared" si="9"/>
        <v>0</v>
      </c>
      <c r="V29" s="3"/>
      <c r="W29" s="192">
        <f t="shared" si="10"/>
        <v>0</v>
      </c>
      <c r="X29" s="212">
        <f t="shared" si="11"/>
        <v>0</v>
      </c>
      <c r="Y29" s="3"/>
      <c r="Z29" s="192">
        <f t="shared" si="12"/>
        <v>0</v>
      </c>
      <c r="AA29" s="212">
        <f t="shared" si="13"/>
        <v>0</v>
      </c>
      <c r="AB29" s="3"/>
      <c r="AC29" s="192">
        <f t="shared" si="14"/>
        <v>0</v>
      </c>
      <c r="AD29" s="212">
        <f t="shared" si="15"/>
        <v>0</v>
      </c>
      <c r="AE29" s="3"/>
      <c r="AF29" s="192">
        <f t="shared" si="16"/>
        <v>0</v>
      </c>
      <c r="AG29" s="309"/>
      <c r="AH29" s="315"/>
      <c r="AI29" s="315"/>
      <c r="AJ29" s="316"/>
    </row>
    <row r="30" spans="1:36" ht="12.75" customHeight="1" x14ac:dyDescent="0.25">
      <c r="A30" s="157"/>
      <c r="B30" s="360" t="str">
        <f>'PROTO SPEC'!B30</f>
        <v>23. Hood circumference</v>
      </c>
      <c r="C30" s="361"/>
      <c r="D30" s="361"/>
      <c r="E30" s="361"/>
      <c r="F30" s="32">
        <f>'GRADED SPEC (ALPHA)'!I30</f>
        <v>0</v>
      </c>
      <c r="G30" s="3"/>
      <c r="H30" s="33">
        <f t="shared" si="0"/>
        <v>0</v>
      </c>
      <c r="I30" s="212">
        <f t="shared" si="1"/>
        <v>0</v>
      </c>
      <c r="J30" s="3"/>
      <c r="K30" s="192">
        <f t="shared" si="2"/>
        <v>0</v>
      </c>
      <c r="L30" s="212">
        <f t="shared" si="3"/>
        <v>0</v>
      </c>
      <c r="M30" s="3"/>
      <c r="N30" s="192">
        <f t="shared" si="4"/>
        <v>0</v>
      </c>
      <c r="O30" s="212">
        <f t="shared" si="5"/>
        <v>0</v>
      </c>
      <c r="P30" s="3"/>
      <c r="Q30" s="192">
        <f t="shared" si="6"/>
        <v>0</v>
      </c>
      <c r="R30" s="212">
        <f t="shared" si="7"/>
        <v>0</v>
      </c>
      <c r="S30" s="3"/>
      <c r="T30" s="192">
        <f t="shared" si="8"/>
        <v>0</v>
      </c>
      <c r="U30" s="212">
        <f t="shared" si="9"/>
        <v>0</v>
      </c>
      <c r="V30" s="3"/>
      <c r="W30" s="192">
        <f t="shared" si="10"/>
        <v>0</v>
      </c>
      <c r="X30" s="212">
        <f t="shared" si="11"/>
        <v>0</v>
      </c>
      <c r="Y30" s="3"/>
      <c r="Z30" s="192">
        <f t="shared" si="12"/>
        <v>0</v>
      </c>
      <c r="AA30" s="212">
        <f t="shared" si="13"/>
        <v>0</v>
      </c>
      <c r="AB30" s="3"/>
      <c r="AC30" s="192">
        <f t="shared" si="14"/>
        <v>0</v>
      </c>
      <c r="AD30" s="212">
        <f t="shared" si="15"/>
        <v>0</v>
      </c>
      <c r="AE30" s="3"/>
      <c r="AF30" s="192">
        <f t="shared" si="16"/>
        <v>0</v>
      </c>
      <c r="AG30" s="309"/>
      <c r="AH30" s="315"/>
      <c r="AI30" s="315"/>
      <c r="AJ30" s="316"/>
    </row>
    <row r="31" spans="1:36" ht="12.75" customHeight="1" x14ac:dyDescent="0.25">
      <c r="A31" s="157"/>
      <c r="B31" s="360" t="str">
        <f>'PROTO SPEC'!B31</f>
        <v>24. Hood width at widest point</v>
      </c>
      <c r="C31" s="361"/>
      <c r="D31" s="361"/>
      <c r="E31" s="361"/>
      <c r="F31" s="32">
        <f>'GRADED SPEC (ALPHA)'!I31</f>
        <v>0</v>
      </c>
      <c r="G31" s="3"/>
      <c r="H31" s="33">
        <f t="shared" si="0"/>
        <v>0</v>
      </c>
      <c r="I31" s="212">
        <f t="shared" si="1"/>
        <v>0</v>
      </c>
      <c r="J31" s="3"/>
      <c r="K31" s="192">
        <f t="shared" si="2"/>
        <v>0</v>
      </c>
      <c r="L31" s="212">
        <f t="shared" si="3"/>
        <v>0</v>
      </c>
      <c r="M31" s="3"/>
      <c r="N31" s="192">
        <f t="shared" si="4"/>
        <v>0</v>
      </c>
      <c r="O31" s="212">
        <f t="shared" si="5"/>
        <v>0</v>
      </c>
      <c r="P31" s="3"/>
      <c r="Q31" s="192">
        <f t="shared" si="6"/>
        <v>0</v>
      </c>
      <c r="R31" s="212">
        <f t="shared" si="7"/>
        <v>0</v>
      </c>
      <c r="S31" s="3"/>
      <c r="T31" s="192">
        <f t="shared" si="8"/>
        <v>0</v>
      </c>
      <c r="U31" s="212">
        <f t="shared" si="9"/>
        <v>0</v>
      </c>
      <c r="V31" s="3"/>
      <c r="W31" s="192">
        <f t="shared" si="10"/>
        <v>0</v>
      </c>
      <c r="X31" s="212">
        <f t="shared" si="11"/>
        <v>0</v>
      </c>
      <c r="Y31" s="3"/>
      <c r="Z31" s="192">
        <f t="shared" si="12"/>
        <v>0</v>
      </c>
      <c r="AA31" s="212">
        <f t="shared" si="13"/>
        <v>0</v>
      </c>
      <c r="AB31" s="3"/>
      <c r="AC31" s="192">
        <f t="shared" si="14"/>
        <v>0</v>
      </c>
      <c r="AD31" s="212">
        <f t="shared" si="15"/>
        <v>0</v>
      </c>
      <c r="AE31" s="3"/>
      <c r="AF31" s="192">
        <f t="shared" si="16"/>
        <v>0</v>
      </c>
      <c r="AG31" s="309"/>
      <c r="AH31" s="315"/>
      <c r="AI31" s="315"/>
      <c r="AJ31" s="316"/>
    </row>
    <row r="32" spans="1:36" ht="12.75" customHeight="1" x14ac:dyDescent="0.25">
      <c r="A32" s="157"/>
      <c r="B32" s="360" t="str">
        <f>'PROTO SPEC'!B32</f>
        <v>25. Tie length visible</v>
      </c>
      <c r="C32" s="361"/>
      <c r="D32" s="361"/>
      <c r="E32" s="361"/>
      <c r="F32" s="32">
        <f>'GRADED SPEC (ALPHA)'!I32</f>
        <v>0</v>
      </c>
      <c r="G32" s="3"/>
      <c r="H32" s="33">
        <f t="shared" si="0"/>
        <v>0</v>
      </c>
      <c r="I32" s="212">
        <f t="shared" si="1"/>
        <v>0</v>
      </c>
      <c r="J32" s="3"/>
      <c r="K32" s="192">
        <f t="shared" si="2"/>
        <v>0</v>
      </c>
      <c r="L32" s="212">
        <f t="shared" si="3"/>
        <v>0</v>
      </c>
      <c r="M32" s="3"/>
      <c r="N32" s="192">
        <f t="shared" si="4"/>
        <v>0</v>
      </c>
      <c r="O32" s="212">
        <f t="shared" si="5"/>
        <v>0</v>
      </c>
      <c r="P32" s="3"/>
      <c r="Q32" s="192">
        <f t="shared" si="6"/>
        <v>0</v>
      </c>
      <c r="R32" s="212">
        <f t="shared" si="7"/>
        <v>0</v>
      </c>
      <c r="S32" s="3"/>
      <c r="T32" s="192">
        <f t="shared" si="8"/>
        <v>0</v>
      </c>
      <c r="U32" s="212">
        <f t="shared" si="9"/>
        <v>0</v>
      </c>
      <c r="V32" s="3"/>
      <c r="W32" s="192">
        <f t="shared" si="10"/>
        <v>0</v>
      </c>
      <c r="X32" s="212">
        <f t="shared" si="11"/>
        <v>0</v>
      </c>
      <c r="Y32" s="3"/>
      <c r="Z32" s="192">
        <f t="shared" si="12"/>
        <v>0</v>
      </c>
      <c r="AA32" s="212">
        <f t="shared" si="13"/>
        <v>0</v>
      </c>
      <c r="AB32" s="3"/>
      <c r="AC32" s="192">
        <f t="shared" si="14"/>
        <v>0</v>
      </c>
      <c r="AD32" s="212">
        <f t="shared" si="15"/>
        <v>0</v>
      </c>
      <c r="AE32" s="3"/>
      <c r="AF32" s="192">
        <f t="shared" si="16"/>
        <v>0</v>
      </c>
      <c r="AG32" s="309"/>
      <c r="AH32" s="315"/>
      <c r="AI32" s="315"/>
      <c r="AJ32" s="316"/>
    </row>
    <row r="33" spans="1:36" ht="12.75" customHeight="1" x14ac:dyDescent="0.25">
      <c r="A33" s="157"/>
      <c r="B33" s="360" t="str">
        <f>'PROTO SPEC'!B33</f>
        <v>26. Zip length</v>
      </c>
      <c r="C33" s="361"/>
      <c r="D33" s="361"/>
      <c r="E33" s="361"/>
      <c r="F33" s="32">
        <f>'GRADED SPEC (ALPHA)'!I33</f>
        <v>0</v>
      </c>
      <c r="G33" s="3"/>
      <c r="H33" s="33">
        <f t="shared" si="0"/>
        <v>0</v>
      </c>
      <c r="I33" s="212">
        <f t="shared" si="1"/>
        <v>0</v>
      </c>
      <c r="J33" s="3"/>
      <c r="K33" s="192">
        <f t="shared" si="2"/>
        <v>0</v>
      </c>
      <c r="L33" s="212">
        <f t="shared" si="3"/>
        <v>0</v>
      </c>
      <c r="M33" s="3"/>
      <c r="N33" s="192">
        <f t="shared" si="4"/>
        <v>0</v>
      </c>
      <c r="O33" s="212">
        <f t="shared" si="5"/>
        <v>0</v>
      </c>
      <c r="P33" s="3"/>
      <c r="Q33" s="192">
        <f t="shared" si="6"/>
        <v>0</v>
      </c>
      <c r="R33" s="212">
        <f t="shared" si="7"/>
        <v>0</v>
      </c>
      <c r="S33" s="3"/>
      <c r="T33" s="192">
        <f t="shared" si="8"/>
        <v>0</v>
      </c>
      <c r="U33" s="212">
        <f t="shared" si="9"/>
        <v>0</v>
      </c>
      <c r="V33" s="3"/>
      <c r="W33" s="192">
        <f t="shared" si="10"/>
        <v>0</v>
      </c>
      <c r="X33" s="212">
        <f t="shared" si="11"/>
        <v>0</v>
      </c>
      <c r="Y33" s="3"/>
      <c r="Z33" s="192">
        <f t="shared" si="12"/>
        <v>0</v>
      </c>
      <c r="AA33" s="212">
        <f t="shared" si="13"/>
        <v>0</v>
      </c>
      <c r="AB33" s="3"/>
      <c r="AC33" s="192">
        <f t="shared" si="14"/>
        <v>0</v>
      </c>
      <c r="AD33" s="212">
        <f t="shared" si="15"/>
        <v>0</v>
      </c>
      <c r="AE33" s="3"/>
      <c r="AF33" s="192">
        <f t="shared" si="16"/>
        <v>0</v>
      </c>
      <c r="AG33" s="309"/>
      <c r="AH33" s="315"/>
      <c r="AI33" s="315"/>
      <c r="AJ33" s="316"/>
    </row>
    <row r="34" spans="1:36" ht="12.75" customHeight="1" x14ac:dyDescent="0.25">
      <c r="A34" s="157"/>
      <c r="B34" s="360" t="str">
        <f>'PROTO SPEC'!B34</f>
        <v>27. Pocket position from HSP</v>
      </c>
      <c r="C34" s="361"/>
      <c r="D34" s="361"/>
      <c r="E34" s="361"/>
      <c r="F34" s="32">
        <f>'GRADED SPEC (ALPHA)'!I34</f>
        <v>0</v>
      </c>
      <c r="G34" s="3"/>
      <c r="H34" s="33">
        <f t="shared" si="0"/>
        <v>0</v>
      </c>
      <c r="I34" s="212">
        <f t="shared" si="1"/>
        <v>0</v>
      </c>
      <c r="J34" s="3"/>
      <c r="K34" s="192">
        <f t="shared" si="2"/>
        <v>0</v>
      </c>
      <c r="L34" s="212">
        <f t="shared" si="3"/>
        <v>0</v>
      </c>
      <c r="M34" s="3"/>
      <c r="N34" s="192">
        <f t="shared" si="4"/>
        <v>0</v>
      </c>
      <c r="O34" s="212">
        <f t="shared" si="5"/>
        <v>0</v>
      </c>
      <c r="P34" s="3"/>
      <c r="Q34" s="192">
        <f t="shared" si="6"/>
        <v>0</v>
      </c>
      <c r="R34" s="212">
        <f t="shared" si="7"/>
        <v>0</v>
      </c>
      <c r="S34" s="3"/>
      <c r="T34" s="192">
        <f t="shared" si="8"/>
        <v>0</v>
      </c>
      <c r="U34" s="212">
        <f t="shared" si="9"/>
        <v>0</v>
      </c>
      <c r="V34" s="3"/>
      <c r="W34" s="192">
        <f t="shared" si="10"/>
        <v>0</v>
      </c>
      <c r="X34" s="212">
        <f t="shared" si="11"/>
        <v>0</v>
      </c>
      <c r="Y34" s="3"/>
      <c r="Z34" s="192">
        <f t="shared" si="12"/>
        <v>0</v>
      </c>
      <c r="AA34" s="212">
        <f t="shared" si="13"/>
        <v>0</v>
      </c>
      <c r="AB34" s="3"/>
      <c r="AC34" s="192">
        <f t="shared" si="14"/>
        <v>0</v>
      </c>
      <c r="AD34" s="212">
        <f t="shared" si="15"/>
        <v>0</v>
      </c>
      <c r="AE34" s="3"/>
      <c r="AF34" s="192">
        <f t="shared" si="16"/>
        <v>0</v>
      </c>
      <c r="AG34" s="309"/>
      <c r="AH34" s="315"/>
      <c r="AI34" s="315"/>
      <c r="AJ34" s="316"/>
    </row>
    <row r="35" spans="1:36" ht="12.75" customHeight="1" x14ac:dyDescent="0.25">
      <c r="A35" s="157"/>
      <c r="B35" s="360" t="str">
        <f>'PROTO SPEC'!B35</f>
        <v>28. Pocket position from CF</v>
      </c>
      <c r="C35" s="361"/>
      <c r="D35" s="361"/>
      <c r="E35" s="361"/>
      <c r="F35" s="32">
        <f>'GRADED SPEC (ALPHA)'!I35</f>
        <v>0</v>
      </c>
      <c r="G35" s="3"/>
      <c r="H35" s="33">
        <f t="shared" si="0"/>
        <v>0</v>
      </c>
      <c r="I35" s="212">
        <f t="shared" si="1"/>
        <v>0</v>
      </c>
      <c r="J35" s="3"/>
      <c r="K35" s="192">
        <f t="shared" si="2"/>
        <v>0</v>
      </c>
      <c r="L35" s="212">
        <f t="shared" si="3"/>
        <v>0</v>
      </c>
      <c r="M35" s="3"/>
      <c r="N35" s="192">
        <f t="shared" si="4"/>
        <v>0</v>
      </c>
      <c r="O35" s="212">
        <f t="shared" si="5"/>
        <v>0</v>
      </c>
      <c r="P35" s="3"/>
      <c r="Q35" s="192">
        <f t="shared" si="6"/>
        <v>0</v>
      </c>
      <c r="R35" s="212">
        <f t="shared" si="7"/>
        <v>0</v>
      </c>
      <c r="S35" s="3"/>
      <c r="T35" s="192">
        <f t="shared" si="8"/>
        <v>0</v>
      </c>
      <c r="U35" s="212">
        <f t="shared" si="9"/>
        <v>0</v>
      </c>
      <c r="V35" s="3"/>
      <c r="W35" s="192">
        <f t="shared" si="10"/>
        <v>0</v>
      </c>
      <c r="X35" s="212">
        <f t="shared" si="11"/>
        <v>0</v>
      </c>
      <c r="Y35" s="3"/>
      <c r="Z35" s="192">
        <f t="shared" si="12"/>
        <v>0</v>
      </c>
      <c r="AA35" s="212">
        <f t="shared" si="13"/>
        <v>0</v>
      </c>
      <c r="AB35" s="3"/>
      <c r="AC35" s="192">
        <f t="shared" si="14"/>
        <v>0</v>
      </c>
      <c r="AD35" s="212">
        <f t="shared" si="15"/>
        <v>0</v>
      </c>
      <c r="AE35" s="3"/>
      <c r="AF35" s="192">
        <f t="shared" si="16"/>
        <v>0</v>
      </c>
      <c r="AG35" s="309"/>
      <c r="AH35" s="315"/>
      <c r="AI35" s="315"/>
      <c r="AJ35" s="316"/>
    </row>
    <row r="36" spans="1:36" ht="12.75" customHeight="1" x14ac:dyDescent="0.25">
      <c r="A36" s="157"/>
      <c r="B36" s="360" t="str">
        <f>'PROTO SPEC'!B36</f>
        <v>29. Pocket opening</v>
      </c>
      <c r="C36" s="361"/>
      <c r="D36" s="361"/>
      <c r="E36" s="361"/>
      <c r="F36" s="32">
        <f>'GRADED SPEC (ALPHA)'!I36</f>
        <v>0</v>
      </c>
      <c r="G36" s="3"/>
      <c r="H36" s="33">
        <f t="shared" si="0"/>
        <v>0</v>
      </c>
      <c r="I36" s="212">
        <f t="shared" si="1"/>
        <v>0</v>
      </c>
      <c r="J36" s="3"/>
      <c r="K36" s="192">
        <f t="shared" si="2"/>
        <v>0</v>
      </c>
      <c r="L36" s="212">
        <f t="shared" si="3"/>
        <v>0</v>
      </c>
      <c r="M36" s="3"/>
      <c r="N36" s="192">
        <f t="shared" si="4"/>
        <v>0</v>
      </c>
      <c r="O36" s="212">
        <f t="shared" si="5"/>
        <v>0</v>
      </c>
      <c r="P36" s="3"/>
      <c r="Q36" s="192">
        <f t="shared" si="6"/>
        <v>0</v>
      </c>
      <c r="R36" s="212">
        <f t="shared" si="7"/>
        <v>0</v>
      </c>
      <c r="S36" s="3"/>
      <c r="T36" s="192">
        <f t="shared" si="8"/>
        <v>0</v>
      </c>
      <c r="U36" s="212">
        <f t="shared" si="9"/>
        <v>0</v>
      </c>
      <c r="V36" s="3"/>
      <c r="W36" s="192">
        <f t="shared" si="10"/>
        <v>0</v>
      </c>
      <c r="X36" s="212">
        <f t="shared" si="11"/>
        <v>0</v>
      </c>
      <c r="Y36" s="3"/>
      <c r="Z36" s="192">
        <f t="shared" si="12"/>
        <v>0</v>
      </c>
      <c r="AA36" s="212">
        <f t="shared" si="13"/>
        <v>0</v>
      </c>
      <c r="AB36" s="3"/>
      <c r="AC36" s="192">
        <f t="shared" si="14"/>
        <v>0</v>
      </c>
      <c r="AD36" s="212">
        <f t="shared" si="15"/>
        <v>0</v>
      </c>
      <c r="AE36" s="3"/>
      <c r="AF36" s="192">
        <f t="shared" si="16"/>
        <v>0</v>
      </c>
      <c r="AG36" s="309"/>
      <c r="AH36" s="315"/>
      <c r="AI36" s="315"/>
      <c r="AJ36" s="316"/>
    </row>
    <row r="37" spans="1:36" ht="12.75" customHeight="1" x14ac:dyDescent="0.25">
      <c r="A37" s="157"/>
      <c r="B37" s="360" t="str">
        <f>'PROTO SPEC'!B37</f>
        <v>30. Pocket  (top edge)</v>
      </c>
      <c r="C37" s="361"/>
      <c r="D37" s="361"/>
      <c r="E37" s="361"/>
      <c r="F37" s="32">
        <f>'GRADED SPEC (ALPHA)'!I37</f>
        <v>0</v>
      </c>
      <c r="G37" s="3"/>
      <c r="H37" s="33">
        <f t="shared" si="0"/>
        <v>0</v>
      </c>
      <c r="I37" s="212">
        <f t="shared" si="1"/>
        <v>0</v>
      </c>
      <c r="J37" s="3"/>
      <c r="K37" s="192">
        <f t="shared" si="2"/>
        <v>0</v>
      </c>
      <c r="L37" s="212">
        <f t="shared" si="3"/>
        <v>0</v>
      </c>
      <c r="M37" s="3"/>
      <c r="N37" s="192">
        <f t="shared" si="4"/>
        <v>0</v>
      </c>
      <c r="O37" s="212">
        <f t="shared" si="5"/>
        <v>0</v>
      </c>
      <c r="P37" s="3"/>
      <c r="Q37" s="192">
        <f t="shared" si="6"/>
        <v>0</v>
      </c>
      <c r="R37" s="212">
        <f t="shared" si="7"/>
        <v>0</v>
      </c>
      <c r="S37" s="3"/>
      <c r="T37" s="192">
        <f t="shared" si="8"/>
        <v>0</v>
      </c>
      <c r="U37" s="212">
        <f t="shared" si="9"/>
        <v>0</v>
      </c>
      <c r="V37" s="3"/>
      <c r="W37" s="192">
        <f t="shared" si="10"/>
        <v>0</v>
      </c>
      <c r="X37" s="212">
        <f t="shared" si="11"/>
        <v>0</v>
      </c>
      <c r="Y37" s="3"/>
      <c r="Z37" s="192">
        <f t="shared" si="12"/>
        <v>0</v>
      </c>
      <c r="AA37" s="212">
        <f t="shared" si="13"/>
        <v>0</v>
      </c>
      <c r="AB37" s="3"/>
      <c r="AC37" s="192">
        <f t="shared" si="14"/>
        <v>0</v>
      </c>
      <c r="AD37" s="212">
        <f t="shared" si="15"/>
        <v>0</v>
      </c>
      <c r="AE37" s="3"/>
      <c r="AF37" s="192">
        <f t="shared" si="16"/>
        <v>0</v>
      </c>
      <c r="AG37" s="309"/>
      <c r="AH37" s="315"/>
      <c r="AI37" s="315"/>
      <c r="AJ37" s="316"/>
    </row>
    <row r="38" spans="1:36" ht="12.75" customHeight="1" x14ac:dyDescent="0.25">
      <c r="A38" s="157">
        <f>'PROTO SPEC'!A38</f>
        <v>0</v>
      </c>
      <c r="B38" s="360" t="str">
        <f>'PROTO SPEC'!B38</f>
        <v>31. Pocket depth</v>
      </c>
      <c r="C38" s="361"/>
      <c r="D38" s="361"/>
      <c r="E38" s="361"/>
      <c r="F38" s="32">
        <f>'GRADED SPEC (ALPHA)'!I38</f>
        <v>0</v>
      </c>
      <c r="G38" s="2"/>
      <c r="H38" s="33">
        <f t="shared" si="0"/>
        <v>0</v>
      </c>
      <c r="I38" s="212">
        <f t="shared" si="1"/>
        <v>0</v>
      </c>
      <c r="J38" s="2"/>
      <c r="K38" s="192">
        <f t="shared" si="2"/>
        <v>0</v>
      </c>
      <c r="L38" s="212">
        <f t="shared" si="3"/>
        <v>0</v>
      </c>
      <c r="M38" s="2"/>
      <c r="N38" s="192">
        <f t="shared" si="4"/>
        <v>0</v>
      </c>
      <c r="O38" s="212">
        <f t="shared" si="5"/>
        <v>0</v>
      </c>
      <c r="P38" s="2"/>
      <c r="Q38" s="192">
        <f t="shared" si="6"/>
        <v>0</v>
      </c>
      <c r="R38" s="212">
        <f t="shared" si="7"/>
        <v>0</v>
      </c>
      <c r="S38" s="2"/>
      <c r="T38" s="192">
        <f t="shared" si="8"/>
        <v>0</v>
      </c>
      <c r="U38" s="212">
        <f t="shared" si="9"/>
        <v>0</v>
      </c>
      <c r="V38" s="2"/>
      <c r="W38" s="192">
        <f t="shared" si="10"/>
        <v>0</v>
      </c>
      <c r="X38" s="212">
        <f t="shared" si="11"/>
        <v>0</v>
      </c>
      <c r="Y38" s="2"/>
      <c r="Z38" s="192">
        <f t="shared" si="12"/>
        <v>0</v>
      </c>
      <c r="AA38" s="212">
        <f t="shared" si="13"/>
        <v>0</v>
      </c>
      <c r="AB38" s="2"/>
      <c r="AC38" s="192">
        <f t="shared" si="14"/>
        <v>0</v>
      </c>
      <c r="AD38" s="212">
        <f t="shared" si="15"/>
        <v>0</v>
      </c>
      <c r="AE38" s="2"/>
      <c r="AF38" s="192">
        <f t="shared" si="16"/>
        <v>0</v>
      </c>
      <c r="AG38" s="309"/>
      <c r="AH38" s="315"/>
      <c r="AI38" s="315"/>
      <c r="AJ38" s="316"/>
    </row>
    <row r="39" spans="1:36" ht="12.75" customHeight="1" x14ac:dyDescent="0.25">
      <c r="A39" s="83"/>
      <c r="B39" s="83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238"/>
      <c r="P39" s="81"/>
      <c r="Q39" s="81"/>
      <c r="R39" s="238">
        <f>F39</f>
        <v>0</v>
      </c>
      <c r="S39" s="81"/>
      <c r="T39" s="81"/>
      <c r="U39" s="238">
        <f t="shared" si="9"/>
        <v>0</v>
      </c>
      <c r="V39" s="81"/>
      <c r="W39" s="81"/>
      <c r="X39" s="238">
        <f t="shared" si="11"/>
        <v>0</v>
      </c>
      <c r="Y39" s="81"/>
      <c r="Z39" s="81"/>
      <c r="AA39" s="238">
        <f t="shared" si="13"/>
        <v>0</v>
      </c>
      <c r="AB39" s="81"/>
      <c r="AC39" s="81"/>
      <c r="AD39" s="238">
        <f t="shared" si="15"/>
        <v>0</v>
      </c>
      <c r="AE39" s="81"/>
      <c r="AF39" s="81"/>
      <c r="AG39" s="81"/>
      <c r="AH39" s="81"/>
      <c r="AI39" s="81"/>
      <c r="AJ39" s="82"/>
    </row>
    <row r="40" spans="1:36" ht="12.75" customHeight="1" x14ac:dyDescent="0.35">
      <c r="A40" s="157" t="e">
        <f>'PROTO SPEC'!#REF!</f>
        <v>#REF!</v>
      </c>
      <c r="B40" s="459" t="str">
        <f>'PROTO SPEC'!B40</f>
        <v>32. Print position from HSP - Restless ambition</v>
      </c>
      <c r="C40" s="460"/>
      <c r="D40" s="460"/>
      <c r="E40" s="460"/>
      <c r="F40" s="32">
        <f>'GRADED SPEC (ALPHA)'!I40</f>
        <v>0</v>
      </c>
      <c r="G40" s="3"/>
      <c r="H40" s="33">
        <f t="shared" ref="H40:H55" si="17">G40+(-F40)</f>
        <v>0</v>
      </c>
      <c r="I40" s="212">
        <f t="shared" si="1"/>
        <v>0</v>
      </c>
      <c r="J40" s="3"/>
      <c r="K40" s="192">
        <f t="shared" si="2"/>
        <v>0</v>
      </c>
      <c r="L40" s="212">
        <f t="shared" si="3"/>
        <v>0</v>
      </c>
      <c r="M40" s="3"/>
      <c r="N40" s="192">
        <f t="shared" si="4"/>
        <v>0</v>
      </c>
      <c r="O40" s="212">
        <f t="shared" si="5"/>
        <v>0</v>
      </c>
      <c r="P40" s="3"/>
      <c r="Q40" s="192">
        <f t="shared" ref="Q40:Q55" si="18">P40+(-O40)</f>
        <v>0</v>
      </c>
      <c r="R40" s="212">
        <f t="shared" si="7"/>
        <v>0</v>
      </c>
      <c r="S40" s="3"/>
      <c r="T40" s="192">
        <f t="shared" ref="T40:T55" si="19">S40+(-R40)</f>
        <v>0</v>
      </c>
      <c r="U40" s="212">
        <f t="shared" si="9"/>
        <v>0</v>
      </c>
      <c r="V40" s="3"/>
      <c r="W40" s="192">
        <f t="shared" ref="W40:W55" si="20">V40+(-U40)</f>
        <v>0</v>
      </c>
      <c r="X40" s="212">
        <f t="shared" si="11"/>
        <v>0</v>
      </c>
      <c r="Y40" s="3"/>
      <c r="Z40" s="192">
        <f t="shared" ref="Z40:Z55" si="21">Y40+(-X40)</f>
        <v>0</v>
      </c>
      <c r="AA40" s="212">
        <f t="shared" si="13"/>
        <v>0</v>
      </c>
      <c r="AB40" s="3"/>
      <c r="AC40" s="192">
        <f t="shared" ref="AC40:AC55" si="22">AB40+(-AA40)</f>
        <v>0</v>
      </c>
      <c r="AD40" s="212">
        <f t="shared" si="15"/>
        <v>0</v>
      </c>
      <c r="AE40" s="3"/>
      <c r="AF40" s="192">
        <f t="shared" ref="AF40:AF55" si="23">AE40+(-AD40)</f>
        <v>0</v>
      </c>
      <c r="AG40" s="332"/>
      <c r="AH40" s="333"/>
      <c r="AI40" s="333"/>
      <c r="AJ40" s="334"/>
    </row>
    <row r="41" spans="1:36" ht="12.75" customHeight="1" x14ac:dyDescent="0.35">
      <c r="A41" s="157">
        <f>'PROTO SPEC'!A40</f>
        <v>0</v>
      </c>
      <c r="B41" s="459" t="str">
        <f>'PROTO SPEC'!B41</f>
        <v>33. Print position from CF - Restless ambition</v>
      </c>
      <c r="C41" s="460"/>
      <c r="D41" s="460"/>
      <c r="E41" s="460"/>
      <c r="F41" s="32">
        <f>'GRADED SPEC (ALPHA)'!I41</f>
        <v>0</v>
      </c>
      <c r="G41" s="2"/>
      <c r="H41" s="33">
        <f t="shared" si="17"/>
        <v>0</v>
      </c>
      <c r="I41" s="212">
        <f t="shared" si="1"/>
        <v>0</v>
      </c>
      <c r="J41" s="2"/>
      <c r="K41" s="192">
        <f t="shared" si="2"/>
        <v>0</v>
      </c>
      <c r="L41" s="212">
        <f t="shared" si="3"/>
        <v>0</v>
      </c>
      <c r="M41" s="2"/>
      <c r="N41" s="192">
        <f t="shared" si="4"/>
        <v>0</v>
      </c>
      <c r="O41" s="212">
        <f t="shared" si="5"/>
        <v>0</v>
      </c>
      <c r="P41" s="2"/>
      <c r="Q41" s="192">
        <f t="shared" si="18"/>
        <v>0</v>
      </c>
      <c r="R41" s="212">
        <f t="shared" si="7"/>
        <v>0</v>
      </c>
      <c r="S41" s="2"/>
      <c r="T41" s="192">
        <f t="shared" si="19"/>
        <v>0</v>
      </c>
      <c r="U41" s="212">
        <f t="shared" si="9"/>
        <v>0</v>
      </c>
      <c r="V41" s="2"/>
      <c r="W41" s="192">
        <f t="shared" si="20"/>
        <v>0</v>
      </c>
      <c r="X41" s="212">
        <f t="shared" si="11"/>
        <v>0</v>
      </c>
      <c r="Y41" s="2"/>
      <c r="Z41" s="192">
        <f t="shared" si="21"/>
        <v>0</v>
      </c>
      <c r="AA41" s="212">
        <f t="shared" si="13"/>
        <v>0</v>
      </c>
      <c r="AB41" s="2"/>
      <c r="AC41" s="192">
        <f t="shared" si="22"/>
        <v>0</v>
      </c>
      <c r="AD41" s="212">
        <f t="shared" si="15"/>
        <v>0</v>
      </c>
      <c r="AE41" s="2"/>
      <c r="AF41" s="192">
        <f t="shared" si="23"/>
        <v>0</v>
      </c>
      <c r="AG41" s="309"/>
      <c r="AH41" s="310"/>
      <c r="AI41" s="310"/>
      <c r="AJ41" s="311"/>
    </row>
    <row r="42" spans="1:36" ht="12.75" customHeight="1" x14ac:dyDescent="0.35">
      <c r="A42" s="157">
        <f>'PROTO SPEC'!A41</f>
        <v>0</v>
      </c>
      <c r="B42" s="459" t="str">
        <f>'PROTO SPEC'!B42</f>
        <v>34. Print position from HSP - McLaren lockup</v>
      </c>
      <c r="C42" s="460"/>
      <c r="D42" s="460"/>
      <c r="E42" s="460"/>
      <c r="F42" s="32">
        <f>'GRADED SPEC (ALPHA)'!I42</f>
        <v>0</v>
      </c>
      <c r="G42" s="2"/>
      <c r="H42" s="33">
        <f>G42+(-F42)</f>
        <v>0</v>
      </c>
      <c r="I42" s="212">
        <f t="shared" si="1"/>
        <v>0</v>
      </c>
      <c r="J42" s="2"/>
      <c r="K42" s="192">
        <f t="shared" si="2"/>
        <v>0</v>
      </c>
      <c r="L42" s="212">
        <f t="shared" si="3"/>
        <v>0</v>
      </c>
      <c r="M42" s="2"/>
      <c r="N42" s="192">
        <f t="shared" si="4"/>
        <v>0</v>
      </c>
      <c r="O42" s="212">
        <f t="shared" si="5"/>
        <v>0</v>
      </c>
      <c r="P42" s="2"/>
      <c r="Q42" s="192">
        <f t="shared" si="18"/>
        <v>0</v>
      </c>
      <c r="R42" s="212">
        <f t="shared" si="7"/>
        <v>0</v>
      </c>
      <c r="S42" s="2"/>
      <c r="T42" s="192">
        <f t="shared" si="19"/>
        <v>0</v>
      </c>
      <c r="U42" s="212">
        <f t="shared" si="9"/>
        <v>0</v>
      </c>
      <c r="V42" s="2"/>
      <c r="W42" s="192">
        <f t="shared" si="20"/>
        <v>0</v>
      </c>
      <c r="X42" s="212">
        <f t="shared" si="11"/>
        <v>0</v>
      </c>
      <c r="Y42" s="2"/>
      <c r="Z42" s="192">
        <f t="shared" si="21"/>
        <v>0</v>
      </c>
      <c r="AA42" s="212">
        <f t="shared" si="13"/>
        <v>0</v>
      </c>
      <c r="AB42" s="2"/>
      <c r="AC42" s="192">
        <f t="shared" si="22"/>
        <v>0</v>
      </c>
      <c r="AD42" s="212">
        <f t="shared" si="15"/>
        <v>0</v>
      </c>
      <c r="AE42" s="2"/>
      <c r="AF42" s="192">
        <f t="shared" si="23"/>
        <v>0</v>
      </c>
      <c r="AG42" s="309"/>
      <c r="AH42" s="310"/>
      <c r="AI42" s="310"/>
      <c r="AJ42" s="311"/>
    </row>
    <row r="43" spans="1:36" ht="12.75" customHeight="1" x14ac:dyDescent="0.35">
      <c r="A43" s="157">
        <f>'PROTO SPEC'!A42</f>
        <v>0</v>
      </c>
      <c r="B43" s="459" t="str">
        <f>'PROTO SPEC'!B43</f>
        <v>35. Print position from CF - McLaren lockup</v>
      </c>
      <c r="C43" s="460"/>
      <c r="D43" s="460"/>
      <c r="E43" s="460"/>
      <c r="F43" s="32">
        <f>'GRADED SPEC (ALPHA)'!I43</f>
        <v>0</v>
      </c>
      <c r="G43" s="2"/>
      <c r="H43" s="33">
        <f t="shared" si="17"/>
        <v>0</v>
      </c>
      <c r="I43" s="212">
        <f t="shared" si="1"/>
        <v>0</v>
      </c>
      <c r="J43" s="2"/>
      <c r="K43" s="192">
        <f t="shared" si="2"/>
        <v>0</v>
      </c>
      <c r="L43" s="212">
        <f t="shared" si="3"/>
        <v>0</v>
      </c>
      <c r="M43" s="2"/>
      <c r="N43" s="192">
        <f t="shared" si="4"/>
        <v>0</v>
      </c>
      <c r="O43" s="212">
        <f t="shared" si="5"/>
        <v>0</v>
      </c>
      <c r="P43" s="2"/>
      <c r="Q43" s="192">
        <f t="shared" si="18"/>
        <v>0</v>
      </c>
      <c r="R43" s="212">
        <f t="shared" si="7"/>
        <v>0</v>
      </c>
      <c r="S43" s="2"/>
      <c r="T43" s="192">
        <f t="shared" si="19"/>
        <v>0</v>
      </c>
      <c r="U43" s="212">
        <f t="shared" si="9"/>
        <v>0</v>
      </c>
      <c r="V43" s="2"/>
      <c r="W43" s="192">
        <f t="shared" si="20"/>
        <v>0</v>
      </c>
      <c r="X43" s="212">
        <f t="shared" si="11"/>
        <v>0</v>
      </c>
      <c r="Y43" s="2"/>
      <c r="Z43" s="192">
        <f t="shared" si="21"/>
        <v>0</v>
      </c>
      <c r="AA43" s="212">
        <f t="shared" si="13"/>
        <v>0</v>
      </c>
      <c r="AB43" s="2"/>
      <c r="AC43" s="192">
        <f t="shared" si="22"/>
        <v>0</v>
      </c>
      <c r="AD43" s="212">
        <f t="shared" si="15"/>
        <v>0</v>
      </c>
      <c r="AE43" s="2"/>
      <c r="AF43" s="192">
        <f t="shared" si="23"/>
        <v>0</v>
      </c>
      <c r="AG43" s="309"/>
      <c r="AH43" s="310"/>
      <c r="AI43" s="310"/>
      <c r="AJ43" s="311"/>
    </row>
    <row r="44" spans="1:36" ht="12.75" customHeight="1" x14ac:dyDescent="0.35">
      <c r="A44" s="157" t="e">
        <f>'PROTO SPEC'!#REF!</f>
        <v>#REF!</v>
      </c>
      <c r="B44" s="459" t="str">
        <f>'PROTO SPEC'!B44</f>
        <v>36. Print position from cuff edge - Podium</v>
      </c>
      <c r="C44" s="460"/>
      <c r="D44" s="460"/>
      <c r="E44" s="460"/>
      <c r="F44" s="32">
        <f>'GRADED SPEC (ALPHA)'!I44</f>
        <v>0</v>
      </c>
      <c r="G44" s="2"/>
      <c r="H44" s="33">
        <f t="shared" si="17"/>
        <v>0</v>
      </c>
      <c r="I44" s="212">
        <f t="shared" si="1"/>
        <v>0</v>
      </c>
      <c r="J44" s="2"/>
      <c r="K44" s="192">
        <f t="shared" si="2"/>
        <v>0</v>
      </c>
      <c r="L44" s="212">
        <f t="shared" si="3"/>
        <v>0</v>
      </c>
      <c r="M44" s="2"/>
      <c r="N44" s="192">
        <f t="shared" si="4"/>
        <v>0</v>
      </c>
      <c r="O44" s="212">
        <f t="shared" si="5"/>
        <v>0</v>
      </c>
      <c r="P44" s="2"/>
      <c r="Q44" s="192">
        <f t="shared" si="18"/>
        <v>0</v>
      </c>
      <c r="R44" s="212">
        <f t="shared" si="7"/>
        <v>0</v>
      </c>
      <c r="S44" s="2"/>
      <c r="T44" s="192">
        <f t="shared" si="19"/>
        <v>0</v>
      </c>
      <c r="U44" s="212">
        <f t="shared" si="9"/>
        <v>0</v>
      </c>
      <c r="V44" s="2"/>
      <c r="W44" s="192">
        <f t="shared" si="20"/>
        <v>0</v>
      </c>
      <c r="X44" s="212">
        <f t="shared" si="11"/>
        <v>0</v>
      </c>
      <c r="Y44" s="2"/>
      <c r="Z44" s="192">
        <f t="shared" si="21"/>
        <v>0</v>
      </c>
      <c r="AA44" s="212">
        <f t="shared" si="13"/>
        <v>0</v>
      </c>
      <c r="AB44" s="2"/>
      <c r="AC44" s="192">
        <f t="shared" si="22"/>
        <v>0</v>
      </c>
      <c r="AD44" s="212">
        <f t="shared" si="15"/>
        <v>0</v>
      </c>
      <c r="AE44" s="2"/>
      <c r="AF44" s="192">
        <f t="shared" si="23"/>
        <v>0</v>
      </c>
      <c r="AG44" s="309"/>
      <c r="AH44" s="310"/>
      <c r="AI44" s="310"/>
      <c r="AJ44" s="311"/>
    </row>
    <row r="45" spans="1:36" ht="12.75" customHeight="1" x14ac:dyDescent="0.35">
      <c r="A45" s="157">
        <f>'PROTO SPEC'!A44</f>
        <v>0</v>
      </c>
      <c r="B45" s="459" t="str">
        <f>'PROTO SPEC'!B45</f>
        <v>37. Print position from shoulder point - Velocity (REISS 1971)</v>
      </c>
      <c r="C45" s="460"/>
      <c r="D45" s="460"/>
      <c r="E45" s="460"/>
      <c r="F45" s="32">
        <f>'GRADED SPEC (ALPHA)'!I45</f>
        <v>0</v>
      </c>
      <c r="G45" s="2"/>
      <c r="H45" s="33">
        <f t="shared" si="17"/>
        <v>0</v>
      </c>
      <c r="I45" s="212">
        <f t="shared" si="1"/>
        <v>0</v>
      </c>
      <c r="J45" s="2"/>
      <c r="K45" s="192">
        <f t="shared" si="2"/>
        <v>0</v>
      </c>
      <c r="L45" s="212">
        <f t="shared" si="3"/>
        <v>0</v>
      </c>
      <c r="M45" s="2"/>
      <c r="N45" s="192">
        <f t="shared" si="4"/>
        <v>0</v>
      </c>
      <c r="O45" s="212">
        <f t="shared" si="5"/>
        <v>0</v>
      </c>
      <c r="P45" s="2"/>
      <c r="Q45" s="192">
        <f t="shared" si="18"/>
        <v>0</v>
      </c>
      <c r="R45" s="212">
        <f t="shared" si="7"/>
        <v>0</v>
      </c>
      <c r="S45" s="2"/>
      <c r="T45" s="192">
        <f t="shared" si="19"/>
        <v>0</v>
      </c>
      <c r="U45" s="212">
        <f t="shared" si="9"/>
        <v>0</v>
      </c>
      <c r="V45" s="2"/>
      <c r="W45" s="192">
        <f t="shared" si="20"/>
        <v>0</v>
      </c>
      <c r="X45" s="212">
        <f t="shared" si="11"/>
        <v>0</v>
      </c>
      <c r="Y45" s="2"/>
      <c r="Z45" s="192">
        <f t="shared" si="21"/>
        <v>0</v>
      </c>
      <c r="AA45" s="212">
        <f t="shared" si="13"/>
        <v>0</v>
      </c>
      <c r="AB45" s="2"/>
      <c r="AC45" s="192">
        <f t="shared" si="22"/>
        <v>0</v>
      </c>
      <c r="AD45" s="212">
        <f t="shared" si="15"/>
        <v>0</v>
      </c>
      <c r="AE45" s="2"/>
      <c r="AF45" s="192">
        <f t="shared" si="23"/>
        <v>0</v>
      </c>
      <c r="AG45" s="309"/>
      <c r="AH45" s="310"/>
      <c r="AI45" s="310"/>
      <c r="AJ45" s="311"/>
    </row>
    <row r="46" spans="1:36" ht="12.75" customHeight="1" x14ac:dyDescent="0.35">
      <c r="A46" s="157">
        <f>'PROTO SPEC'!A45</f>
        <v>0</v>
      </c>
      <c r="B46" s="459" t="str">
        <f>'PROTO SPEC'!B46</f>
        <v>38. Print position from cuff edge - Speedmark</v>
      </c>
      <c r="C46" s="460"/>
      <c r="D46" s="460"/>
      <c r="E46" s="460"/>
      <c r="F46" s="32">
        <f>'GRADED SPEC (ALPHA)'!I46</f>
        <v>0</v>
      </c>
      <c r="G46" s="2"/>
      <c r="H46" s="33">
        <f t="shared" si="17"/>
        <v>0</v>
      </c>
      <c r="I46" s="212">
        <f t="shared" si="1"/>
        <v>0</v>
      </c>
      <c r="J46" s="2"/>
      <c r="K46" s="192">
        <f t="shared" si="2"/>
        <v>0</v>
      </c>
      <c r="L46" s="212">
        <f t="shared" si="3"/>
        <v>0</v>
      </c>
      <c r="M46" s="2"/>
      <c r="N46" s="192">
        <f t="shared" si="4"/>
        <v>0</v>
      </c>
      <c r="O46" s="212">
        <f t="shared" si="5"/>
        <v>0</v>
      </c>
      <c r="P46" s="2"/>
      <c r="Q46" s="192">
        <f t="shared" si="18"/>
        <v>0</v>
      </c>
      <c r="R46" s="212">
        <f t="shared" si="7"/>
        <v>0</v>
      </c>
      <c r="S46" s="2"/>
      <c r="T46" s="192">
        <f t="shared" si="19"/>
        <v>0</v>
      </c>
      <c r="U46" s="212">
        <f t="shared" si="9"/>
        <v>0</v>
      </c>
      <c r="V46" s="2"/>
      <c r="W46" s="192">
        <f t="shared" si="20"/>
        <v>0</v>
      </c>
      <c r="X46" s="212">
        <f t="shared" si="11"/>
        <v>0</v>
      </c>
      <c r="Y46" s="2"/>
      <c r="Z46" s="192">
        <f t="shared" si="21"/>
        <v>0</v>
      </c>
      <c r="AA46" s="212">
        <f t="shared" si="13"/>
        <v>0</v>
      </c>
      <c r="AB46" s="2"/>
      <c r="AC46" s="192">
        <f t="shared" si="22"/>
        <v>0</v>
      </c>
      <c r="AD46" s="212">
        <f t="shared" si="15"/>
        <v>0</v>
      </c>
      <c r="AE46" s="2"/>
      <c r="AF46" s="192">
        <f t="shared" si="23"/>
        <v>0</v>
      </c>
      <c r="AG46" s="309"/>
      <c r="AH46" s="310"/>
      <c r="AI46" s="310"/>
      <c r="AJ46" s="311"/>
    </row>
    <row r="47" spans="1:36" ht="12.75" customHeight="1" x14ac:dyDescent="0.35">
      <c r="A47" s="157">
        <f>'PROTO SPEC'!A46</f>
        <v>0</v>
      </c>
      <c r="B47" s="459" t="str">
        <f>'PROTO SPEC'!B47</f>
        <v>39. Print position from CB neck - Motorsport</v>
      </c>
      <c r="C47" s="460"/>
      <c r="D47" s="460"/>
      <c r="E47" s="460"/>
      <c r="F47" s="32">
        <f>'GRADED SPEC (ALPHA)'!I47</f>
        <v>0</v>
      </c>
      <c r="G47" s="2"/>
      <c r="H47" s="33">
        <f t="shared" si="17"/>
        <v>0</v>
      </c>
      <c r="I47" s="212">
        <f t="shared" si="1"/>
        <v>0</v>
      </c>
      <c r="J47" s="2"/>
      <c r="K47" s="192">
        <f t="shared" si="2"/>
        <v>0</v>
      </c>
      <c r="L47" s="212">
        <f t="shared" si="3"/>
        <v>0</v>
      </c>
      <c r="M47" s="2"/>
      <c r="N47" s="192">
        <f t="shared" si="4"/>
        <v>0</v>
      </c>
      <c r="O47" s="212">
        <f t="shared" si="5"/>
        <v>0</v>
      </c>
      <c r="P47" s="2"/>
      <c r="Q47" s="192">
        <f t="shared" si="18"/>
        <v>0</v>
      </c>
      <c r="R47" s="212">
        <f t="shared" si="7"/>
        <v>0</v>
      </c>
      <c r="S47" s="2"/>
      <c r="T47" s="192">
        <f t="shared" si="19"/>
        <v>0</v>
      </c>
      <c r="U47" s="212">
        <f t="shared" si="9"/>
        <v>0</v>
      </c>
      <c r="V47" s="2"/>
      <c r="W47" s="192">
        <f t="shared" si="20"/>
        <v>0</v>
      </c>
      <c r="X47" s="212">
        <f t="shared" si="11"/>
        <v>0</v>
      </c>
      <c r="Y47" s="2"/>
      <c r="Z47" s="192">
        <f t="shared" si="21"/>
        <v>0</v>
      </c>
      <c r="AA47" s="212">
        <f t="shared" si="13"/>
        <v>0</v>
      </c>
      <c r="AB47" s="2"/>
      <c r="AC47" s="192">
        <f t="shared" si="22"/>
        <v>0</v>
      </c>
      <c r="AD47" s="212">
        <f t="shared" si="15"/>
        <v>0</v>
      </c>
      <c r="AE47" s="2"/>
      <c r="AF47" s="192">
        <f t="shared" si="23"/>
        <v>0</v>
      </c>
      <c r="AG47" s="309"/>
      <c r="AH47" s="310"/>
      <c r="AI47" s="310"/>
      <c r="AJ47" s="311"/>
    </row>
    <row r="48" spans="1:36" ht="12.75" customHeight="1" x14ac:dyDescent="0.35">
      <c r="A48" s="157">
        <f>'PROTO SPEC'!A47</f>
        <v>0</v>
      </c>
      <c r="B48" s="459" t="str">
        <f>'PROTO SPEC'!B48</f>
        <v>40. Print position from CB neck - Multiple print</v>
      </c>
      <c r="C48" s="460"/>
      <c r="D48" s="460"/>
      <c r="E48" s="460"/>
      <c r="F48" s="32">
        <f>'GRADED SPEC (ALPHA)'!I48</f>
        <v>0</v>
      </c>
      <c r="G48" s="2"/>
      <c r="H48" s="33">
        <f t="shared" si="17"/>
        <v>0</v>
      </c>
      <c r="I48" s="212">
        <f t="shared" si="1"/>
        <v>0</v>
      </c>
      <c r="J48" s="2"/>
      <c r="K48" s="192">
        <f t="shared" si="2"/>
        <v>0</v>
      </c>
      <c r="L48" s="212">
        <f t="shared" si="3"/>
        <v>0</v>
      </c>
      <c r="M48" s="2"/>
      <c r="N48" s="192">
        <f t="shared" si="4"/>
        <v>0</v>
      </c>
      <c r="O48" s="212">
        <f t="shared" si="5"/>
        <v>0</v>
      </c>
      <c r="P48" s="2"/>
      <c r="Q48" s="192">
        <f t="shared" si="18"/>
        <v>0</v>
      </c>
      <c r="R48" s="212">
        <f t="shared" si="7"/>
        <v>0</v>
      </c>
      <c r="S48" s="2"/>
      <c r="T48" s="192">
        <f t="shared" si="19"/>
        <v>0</v>
      </c>
      <c r="U48" s="212">
        <f t="shared" si="9"/>
        <v>0</v>
      </c>
      <c r="V48" s="2"/>
      <c r="W48" s="192">
        <f t="shared" si="20"/>
        <v>0</v>
      </c>
      <c r="X48" s="212">
        <f t="shared" si="11"/>
        <v>0</v>
      </c>
      <c r="Y48" s="2"/>
      <c r="Z48" s="192">
        <f t="shared" si="21"/>
        <v>0</v>
      </c>
      <c r="AA48" s="212">
        <f t="shared" si="13"/>
        <v>0</v>
      </c>
      <c r="AB48" s="2"/>
      <c r="AC48" s="192">
        <f t="shared" si="22"/>
        <v>0</v>
      </c>
      <c r="AD48" s="212">
        <f t="shared" si="15"/>
        <v>0</v>
      </c>
      <c r="AE48" s="2"/>
      <c r="AF48" s="192">
        <f t="shared" si="23"/>
        <v>0</v>
      </c>
      <c r="AG48" s="309"/>
      <c r="AH48" s="310"/>
      <c r="AI48" s="310"/>
      <c r="AJ48" s="311"/>
    </row>
    <row r="49" spans="1:36" ht="12.75" customHeight="1" x14ac:dyDescent="0.35">
      <c r="A49" s="157">
        <f>'PROTO SPEC'!A48</f>
        <v>0</v>
      </c>
      <c r="B49" s="459" t="str">
        <f>'PROTO SPEC'!B49</f>
        <v>41. Print position from CB neck - Speedmark</v>
      </c>
      <c r="C49" s="460"/>
      <c r="D49" s="460"/>
      <c r="E49" s="460"/>
      <c r="F49" s="32">
        <f>'GRADED SPEC (ALPHA)'!I49</f>
        <v>0</v>
      </c>
      <c r="G49" s="2"/>
      <c r="H49" s="33">
        <f t="shared" si="17"/>
        <v>0</v>
      </c>
      <c r="I49" s="212">
        <f t="shared" si="1"/>
        <v>0</v>
      </c>
      <c r="J49" s="2"/>
      <c r="K49" s="192">
        <f t="shared" si="2"/>
        <v>0</v>
      </c>
      <c r="L49" s="212">
        <f t="shared" si="3"/>
        <v>0</v>
      </c>
      <c r="M49" s="2"/>
      <c r="N49" s="192">
        <f t="shared" si="4"/>
        <v>0</v>
      </c>
      <c r="O49" s="212">
        <f t="shared" si="5"/>
        <v>0</v>
      </c>
      <c r="P49" s="2"/>
      <c r="Q49" s="192">
        <f t="shared" si="18"/>
        <v>0</v>
      </c>
      <c r="R49" s="212">
        <f t="shared" si="7"/>
        <v>0</v>
      </c>
      <c r="S49" s="2"/>
      <c r="T49" s="192">
        <f t="shared" si="19"/>
        <v>0</v>
      </c>
      <c r="U49" s="212">
        <f t="shared" si="9"/>
        <v>0</v>
      </c>
      <c r="V49" s="2"/>
      <c r="W49" s="192">
        <f t="shared" si="20"/>
        <v>0</v>
      </c>
      <c r="X49" s="212">
        <f t="shared" si="11"/>
        <v>0</v>
      </c>
      <c r="Y49" s="2"/>
      <c r="Z49" s="192">
        <f t="shared" si="21"/>
        <v>0</v>
      </c>
      <c r="AA49" s="212">
        <f t="shared" si="13"/>
        <v>0</v>
      </c>
      <c r="AB49" s="2"/>
      <c r="AC49" s="192">
        <f t="shared" si="22"/>
        <v>0</v>
      </c>
      <c r="AD49" s="212">
        <f t="shared" si="15"/>
        <v>0</v>
      </c>
      <c r="AE49" s="2"/>
      <c r="AF49" s="192">
        <f t="shared" si="23"/>
        <v>0</v>
      </c>
      <c r="AG49" s="309"/>
      <c r="AH49" s="310"/>
      <c r="AI49" s="310"/>
      <c r="AJ49" s="311"/>
    </row>
    <row r="50" spans="1:36" ht="12.75" customHeight="1" x14ac:dyDescent="0.35">
      <c r="A50" s="157">
        <f>'PROTO SPEC'!A49</f>
        <v>0</v>
      </c>
      <c r="B50" s="459">
        <f>'PROTO SPEC'!B50</f>
        <v>0</v>
      </c>
      <c r="C50" s="460"/>
      <c r="D50" s="460"/>
      <c r="E50" s="460"/>
      <c r="F50" s="32">
        <f>'GRADED SPEC (ALPHA)'!I50</f>
        <v>0</v>
      </c>
      <c r="G50" s="2"/>
      <c r="H50" s="33">
        <f t="shared" si="17"/>
        <v>0</v>
      </c>
      <c r="I50" s="212">
        <f t="shared" ref="I50:I55" si="24">F50</f>
        <v>0</v>
      </c>
      <c r="J50" s="2"/>
      <c r="K50" s="192">
        <f t="shared" ref="K50:K55" si="25">J50+(-I50)</f>
        <v>0</v>
      </c>
      <c r="L50" s="212">
        <f t="shared" ref="L50:L55" si="26">I50</f>
        <v>0</v>
      </c>
      <c r="M50" s="2"/>
      <c r="N50" s="192">
        <f t="shared" ref="N50:N55" si="27">M50+(-L50)</f>
        <v>0</v>
      </c>
      <c r="O50" s="212">
        <f t="shared" si="5"/>
        <v>0</v>
      </c>
      <c r="P50" s="2"/>
      <c r="Q50" s="192">
        <f t="shared" si="18"/>
        <v>0</v>
      </c>
      <c r="R50" s="212">
        <f t="shared" si="7"/>
        <v>0</v>
      </c>
      <c r="S50" s="2"/>
      <c r="T50" s="192">
        <f t="shared" si="19"/>
        <v>0</v>
      </c>
      <c r="U50" s="212">
        <f t="shared" si="9"/>
        <v>0</v>
      </c>
      <c r="V50" s="2"/>
      <c r="W50" s="192">
        <f t="shared" si="20"/>
        <v>0</v>
      </c>
      <c r="X50" s="212">
        <f t="shared" si="11"/>
        <v>0</v>
      </c>
      <c r="Y50" s="2"/>
      <c r="Z50" s="192">
        <f t="shared" si="21"/>
        <v>0</v>
      </c>
      <c r="AA50" s="212">
        <f t="shared" si="13"/>
        <v>0</v>
      </c>
      <c r="AB50" s="2"/>
      <c r="AC50" s="192">
        <f t="shared" si="22"/>
        <v>0</v>
      </c>
      <c r="AD50" s="212">
        <f t="shared" si="15"/>
        <v>0</v>
      </c>
      <c r="AE50" s="2"/>
      <c r="AF50" s="192">
        <f t="shared" si="23"/>
        <v>0</v>
      </c>
      <c r="AG50" s="309"/>
      <c r="AH50" s="310"/>
      <c r="AI50" s="310"/>
      <c r="AJ50" s="311"/>
    </row>
    <row r="51" spans="1:36" ht="12.75" customHeight="1" x14ac:dyDescent="0.35">
      <c r="A51" s="157">
        <f>'PROTO SPEC'!A50</f>
        <v>0</v>
      </c>
      <c r="B51" s="459">
        <f>'PROTO SPEC'!B51</f>
        <v>0</v>
      </c>
      <c r="C51" s="460"/>
      <c r="D51" s="460"/>
      <c r="E51" s="460"/>
      <c r="F51" s="32">
        <f>'GRADED SPEC (ALPHA)'!I51</f>
        <v>0</v>
      </c>
      <c r="G51" s="2"/>
      <c r="H51" s="33">
        <f t="shared" si="17"/>
        <v>0</v>
      </c>
      <c r="I51" s="212">
        <f t="shared" si="24"/>
        <v>0</v>
      </c>
      <c r="J51" s="2"/>
      <c r="K51" s="192">
        <f t="shared" si="25"/>
        <v>0</v>
      </c>
      <c r="L51" s="212">
        <f t="shared" si="26"/>
        <v>0</v>
      </c>
      <c r="M51" s="2"/>
      <c r="N51" s="192">
        <f t="shared" si="27"/>
        <v>0</v>
      </c>
      <c r="O51" s="212">
        <f t="shared" si="5"/>
        <v>0</v>
      </c>
      <c r="P51" s="2"/>
      <c r="Q51" s="192">
        <f t="shared" si="18"/>
        <v>0</v>
      </c>
      <c r="R51" s="212">
        <f t="shared" si="7"/>
        <v>0</v>
      </c>
      <c r="S51" s="2"/>
      <c r="T51" s="192">
        <f t="shared" si="19"/>
        <v>0</v>
      </c>
      <c r="U51" s="212">
        <f t="shared" si="9"/>
        <v>0</v>
      </c>
      <c r="V51" s="2"/>
      <c r="W51" s="192">
        <f t="shared" si="20"/>
        <v>0</v>
      </c>
      <c r="X51" s="212">
        <f t="shared" si="11"/>
        <v>0</v>
      </c>
      <c r="Y51" s="2"/>
      <c r="Z51" s="192">
        <f t="shared" si="21"/>
        <v>0</v>
      </c>
      <c r="AA51" s="212">
        <f t="shared" si="13"/>
        <v>0</v>
      </c>
      <c r="AB51" s="2"/>
      <c r="AC51" s="192">
        <f t="shared" si="22"/>
        <v>0</v>
      </c>
      <c r="AD51" s="212">
        <f t="shared" si="15"/>
        <v>0</v>
      </c>
      <c r="AE51" s="2"/>
      <c r="AF51" s="192">
        <f t="shared" si="23"/>
        <v>0</v>
      </c>
      <c r="AG51" s="309"/>
      <c r="AH51" s="310"/>
      <c r="AI51" s="310"/>
      <c r="AJ51" s="311"/>
    </row>
    <row r="52" spans="1:36" ht="12.75" customHeight="1" x14ac:dyDescent="0.35">
      <c r="A52" s="157">
        <f>'PROTO SPEC'!A51</f>
        <v>0</v>
      </c>
      <c r="B52" s="459">
        <f>'PROTO SPEC'!B52</f>
        <v>0</v>
      </c>
      <c r="C52" s="460"/>
      <c r="D52" s="460"/>
      <c r="E52" s="460"/>
      <c r="F52" s="32">
        <f>'GRADED SPEC (ALPHA)'!I52</f>
        <v>0</v>
      </c>
      <c r="G52" s="2"/>
      <c r="H52" s="33">
        <f t="shared" si="17"/>
        <v>0</v>
      </c>
      <c r="I52" s="212">
        <f t="shared" si="24"/>
        <v>0</v>
      </c>
      <c r="J52" s="2"/>
      <c r="K52" s="192">
        <f t="shared" si="25"/>
        <v>0</v>
      </c>
      <c r="L52" s="212">
        <f t="shared" si="26"/>
        <v>0</v>
      </c>
      <c r="M52" s="2"/>
      <c r="N52" s="192">
        <f t="shared" si="27"/>
        <v>0</v>
      </c>
      <c r="O52" s="212">
        <f t="shared" ref="O52:O55" si="28">F52</f>
        <v>0</v>
      </c>
      <c r="P52" s="2"/>
      <c r="Q52" s="192">
        <f t="shared" si="18"/>
        <v>0</v>
      </c>
      <c r="R52" s="212">
        <f t="shared" ref="R52:R55" si="29">F52</f>
        <v>0</v>
      </c>
      <c r="S52" s="2"/>
      <c r="T52" s="192">
        <f t="shared" si="19"/>
        <v>0</v>
      </c>
      <c r="U52" s="212">
        <f t="shared" ref="U52:U55" si="30">F52</f>
        <v>0</v>
      </c>
      <c r="V52" s="2"/>
      <c r="W52" s="192">
        <f t="shared" si="20"/>
        <v>0</v>
      </c>
      <c r="X52" s="212">
        <f t="shared" ref="X52:X55" si="31">F52</f>
        <v>0</v>
      </c>
      <c r="Y52" s="2"/>
      <c r="Z52" s="192">
        <f t="shared" si="21"/>
        <v>0</v>
      </c>
      <c r="AA52" s="212">
        <f t="shared" ref="AA52:AA55" si="32">F52</f>
        <v>0</v>
      </c>
      <c r="AB52" s="2"/>
      <c r="AC52" s="192">
        <f t="shared" si="22"/>
        <v>0</v>
      </c>
      <c r="AD52" s="212">
        <f t="shared" ref="AD52:AD55" si="33">F52</f>
        <v>0</v>
      </c>
      <c r="AE52" s="2"/>
      <c r="AF52" s="192">
        <f t="shared" si="23"/>
        <v>0</v>
      </c>
      <c r="AG52" s="309"/>
      <c r="AH52" s="310"/>
      <c r="AI52" s="310"/>
      <c r="AJ52" s="311"/>
    </row>
    <row r="53" spans="1:36" ht="12.75" customHeight="1" x14ac:dyDescent="0.35">
      <c r="A53" s="157">
        <f>'PROTO SPEC'!A52</f>
        <v>0</v>
      </c>
      <c r="B53" s="459">
        <f>'PROTO SPEC'!B53</f>
        <v>0</v>
      </c>
      <c r="C53" s="460"/>
      <c r="D53" s="460"/>
      <c r="E53" s="460"/>
      <c r="F53" s="32">
        <f>'GRADED SPEC (ALPHA)'!I53</f>
        <v>0</v>
      </c>
      <c r="G53" s="2"/>
      <c r="H53" s="33">
        <f t="shared" si="17"/>
        <v>0</v>
      </c>
      <c r="I53" s="212">
        <f t="shared" si="24"/>
        <v>0</v>
      </c>
      <c r="J53" s="2"/>
      <c r="K53" s="192">
        <f t="shared" si="25"/>
        <v>0</v>
      </c>
      <c r="L53" s="212">
        <f t="shared" si="26"/>
        <v>0</v>
      </c>
      <c r="M53" s="2"/>
      <c r="N53" s="192">
        <f t="shared" si="27"/>
        <v>0</v>
      </c>
      <c r="O53" s="212">
        <f t="shared" si="28"/>
        <v>0</v>
      </c>
      <c r="P53" s="2"/>
      <c r="Q53" s="192">
        <f t="shared" si="18"/>
        <v>0</v>
      </c>
      <c r="R53" s="212">
        <f t="shared" si="29"/>
        <v>0</v>
      </c>
      <c r="S53" s="2"/>
      <c r="T53" s="192">
        <f t="shared" si="19"/>
        <v>0</v>
      </c>
      <c r="U53" s="212">
        <f t="shared" si="30"/>
        <v>0</v>
      </c>
      <c r="V53" s="2"/>
      <c r="W53" s="192">
        <f t="shared" si="20"/>
        <v>0</v>
      </c>
      <c r="X53" s="212">
        <f t="shared" si="31"/>
        <v>0</v>
      </c>
      <c r="Y53" s="2"/>
      <c r="Z53" s="192">
        <f t="shared" si="21"/>
        <v>0</v>
      </c>
      <c r="AA53" s="212">
        <f t="shared" si="32"/>
        <v>0</v>
      </c>
      <c r="AB53" s="2"/>
      <c r="AC53" s="192">
        <f t="shared" si="22"/>
        <v>0</v>
      </c>
      <c r="AD53" s="212">
        <f t="shared" si="33"/>
        <v>0</v>
      </c>
      <c r="AE53" s="2"/>
      <c r="AF53" s="192">
        <f t="shared" si="23"/>
        <v>0</v>
      </c>
      <c r="AG53" s="309"/>
      <c r="AH53" s="310"/>
      <c r="AI53" s="310"/>
      <c r="AJ53" s="311"/>
    </row>
    <row r="54" spans="1:36" ht="12.75" customHeight="1" x14ac:dyDescent="0.35">
      <c r="A54" s="157">
        <f>'PROTO SPEC'!A53</f>
        <v>0</v>
      </c>
      <c r="B54" s="459">
        <f>'PROTO SPEC'!B54</f>
        <v>0</v>
      </c>
      <c r="C54" s="460"/>
      <c r="D54" s="460"/>
      <c r="E54" s="460"/>
      <c r="F54" s="32">
        <f>'GRADED SPEC (ALPHA)'!I54</f>
        <v>0</v>
      </c>
      <c r="G54" s="2"/>
      <c r="H54" s="33">
        <f t="shared" si="17"/>
        <v>0</v>
      </c>
      <c r="I54" s="212">
        <f t="shared" si="24"/>
        <v>0</v>
      </c>
      <c r="J54" s="2"/>
      <c r="K54" s="192">
        <f t="shared" si="25"/>
        <v>0</v>
      </c>
      <c r="L54" s="212">
        <f t="shared" si="26"/>
        <v>0</v>
      </c>
      <c r="M54" s="2"/>
      <c r="N54" s="192">
        <f t="shared" si="27"/>
        <v>0</v>
      </c>
      <c r="O54" s="212">
        <f t="shared" si="28"/>
        <v>0</v>
      </c>
      <c r="P54" s="2"/>
      <c r="Q54" s="192">
        <f t="shared" si="18"/>
        <v>0</v>
      </c>
      <c r="R54" s="212">
        <f t="shared" si="29"/>
        <v>0</v>
      </c>
      <c r="S54" s="2"/>
      <c r="T54" s="192">
        <f t="shared" si="19"/>
        <v>0</v>
      </c>
      <c r="U54" s="212">
        <f t="shared" si="30"/>
        <v>0</v>
      </c>
      <c r="V54" s="2"/>
      <c r="W54" s="192">
        <f t="shared" si="20"/>
        <v>0</v>
      </c>
      <c r="X54" s="212">
        <f t="shared" si="31"/>
        <v>0</v>
      </c>
      <c r="Y54" s="2"/>
      <c r="Z54" s="192">
        <f t="shared" si="21"/>
        <v>0</v>
      </c>
      <c r="AA54" s="212">
        <f t="shared" si="32"/>
        <v>0</v>
      </c>
      <c r="AB54" s="2"/>
      <c r="AC54" s="192">
        <f t="shared" si="22"/>
        <v>0</v>
      </c>
      <c r="AD54" s="212">
        <f t="shared" si="33"/>
        <v>0</v>
      </c>
      <c r="AE54" s="2"/>
      <c r="AF54" s="192">
        <f t="shared" si="23"/>
        <v>0</v>
      </c>
      <c r="AG54" s="309"/>
      <c r="AH54" s="310"/>
      <c r="AI54" s="310"/>
      <c r="AJ54" s="311"/>
    </row>
    <row r="55" spans="1:36" ht="12.75" customHeight="1" x14ac:dyDescent="0.35">
      <c r="A55" s="157">
        <f>'PROTO SPEC'!A54</f>
        <v>0</v>
      </c>
      <c r="B55" s="459">
        <f>'PROTO SPEC'!B55</f>
        <v>0</v>
      </c>
      <c r="C55" s="460"/>
      <c r="D55" s="460"/>
      <c r="E55" s="460"/>
      <c r="F55" s="32">
        <f>'GRADED SPEC (ALPHA)'!I55</f>
        <v>0</v>
      </c>
      <c r="G55" s="2"/>
      <c r="H55" s="33">
        <f t="shared" si="17"/>
        <v>0</v>
      </c>
      <c r="I55" s="212">
        <f t="shared" si="24"/>
        <v>0</v>
      </c>
      <c r="J55" s="2"/>
      <c r="K55" s="192">
        <f t="shared" si="25"/>
        <v>0</v>
      </c>
      <c r="L55" s="212">
        <f t="shared" si="26"/>
        <v>0</v>
      </c>
      <c r="M55" s="2"/>
      <c r="N55" s="192">
        <f t="shared" si="27"/>
        <v>0</v>
      </c>
      <c r="O55" s="212">
        <f t="shared" si="28"/>
        <v>0</v>
      </c>
      <c r="P55" s="2"/>
      <c r="Q55" s="192">
        <f t="shared" si="18"/>
        <v>0</v>
      </c>
      <c r="R55" s="212">
        <f t="shared" si="29"/>
        <v>0</v>
      </c>
      <c r="S55" s="2"/>
      <c r="T55" s="192">
        <f t="shared" si="19"/>
        <v>0</v>
      </c>
      <c r="U55" s="212">
        <f t="shared" si="30"/>
        <v>0</v>
      </c>
      <c r="V55" s="2"/>
      <c r="W55" s="192">
        <f t="shared" si="20"/>
        <v>0</v>
      </c>
      <c r="X55" s="212">
        <f t="shared" si="31"/>
        <v>0</v>
      </c>
      <c r="Y55" s="2"/>
      <c r="Z55" s="192">
        <f t="shared" si="21"/>
        <v>0</v>
      </c>
      <c r="AA55" s="212">
        <f t="shared" si="32"/>
        <v>0</v>
      </c>
      <c r="AB55" s="2"/>
      <c r="AC55" s="192">
        <f t="shared" si="22"/>
        <v>0</v>
      </c>
      <c r="AD55" s="212">
        <f t="shared" si="33"/>
        <v>0</v>
      </c>
      <c r="AE55" s="2"/>
      <c r="AF55" s="192">
        <f t="shared" si="23"/>
        <v>0</v>
      </c>
      <c r="AG55" s="309"/>
      <c r="AH55" s="310"/>
      <c r="AI55" s="310"/>
      <c r="AJ55" s="311"/>
    </row>
  </sheetData>
  <mergeCells count="108">
    <mergeCell ref="AG43:AJ43"/>
    <mergeCell ref="AG45:AJ45"/>
    <mergeCell ref="B40:E40"/>
    <mergeCell ref="A6:AJ6"/>
    <mergeCell ref="AG44:AJ44"/>
    <mergeCell ref="AG40:AJ40"/>
    <mergeCell ref="AG41:AJ41"/>
    <mergeCell ref="AG42:AJ42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13:AJ13"/>
    <mergeCell ref="AG14:AJ14"/>
    <mergeCell ref="B17:E17"/>
    <mergeCell ref="AG17:AJ17"/>
    <mergeCell ref="B18:E18"/>
    <mergeCell ref="AG18:AJ18"/>
    <mergeCell ref="B19:E19"/>
    <mergeCell ref="AG19:AJ19"/>
    <mergeCell ref="AG50:AJ50"/>
    <mergeCell ref="AG51:AJ51"/>
    <mergeCell ref="AG46:AJ46"/>
    <mergeCell ref="AG47:AJ47"/>
    <mergeCell ref="AG48:AJ48"/>
    <mergeCell ref="AG49:AJ49"/>
    <mergeCell ref="AG55:AJ55"/>
    <mergeCell ref="AG52:AJ52"/>
    <mergeCell ref="AG53:AJ53"/>
    <mergeCell ref="AG54:AJ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8:AJ8"/>
    <mergeCell ref="AG26:AJ26"/>
    <mergeCell ref="B38:E38"/>
    <mergeCell ref="AG38:AJ38"/>
    <mergeCell ref="B20:E20"/>
    <mergeCell ref="AG20:AJ20"/>
    <mergeCell ref="B21:E21"/>
    <mergeCell ref="AG21:AJ21"/>
    <mergeCell ref="B22:E22"/>
    <mergeCell ref="AG22:AJ22"/>
    <mergeCell ref="AG23:AJ23"/>
    <mergeCell ref="B24:E24"/>
    <mergeCell ref="AG24:AJ24"/>
    <mergeCell ref="B25:E25"/>
    <mergeCell ref="AG25:AJ25"/>
    <mergeCell ref="AG37:AJ37"/>
    <mergeCell ref="AG36:AJ36"/>
    <mergeCell ref="AG35:AJ35"/>
    <mergeCell ref="AG27:AJ27"/>
    <mergeCell ref="AG28:AJ28"/>
    <mergeCell ref="AG29:AJ29"/>
    <mergeCell ref="B45:E45"/>
    <mergeCell ref="B23:E2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55:E55"/>
    <mergeCell ref="B48:E48"/>
    <mergeCell ref="B41:E41"/>
    <mergeCell ref="A1:B2"/>
    <mergeCell ref="C1:AJ2"/>
    <mergeCell ref="A3:B3"/>
    <mergeCell ref="A4:B4"/>
    <mergeCell ref="A5:B5"/>
    <mergeCell ref="B54:E54"/>
    <mergeCell ref="B51:E51"/>
    <mergeCell ref="B52:E52"/>
    <mergeCell ref="B53:E53"/>
    <mergeCell ref="B49:E49"/>
    <mergeCell ref="B50:E50"/>
    <mergeCell ref="B46:E46"/>
    <mergeCell ref="B47:E47"/>
    <mergeCell ref="B42:E42"/>
    <mergeCell ref="B43:E43"/>
    <mergeCell ref="B44:E44"/>
    <mergeCell ref="AG30:AJ30"/>
    <mergeCell ref="AG31:AJ31"/>
    <mergeCell ref="AG32:AJ32"/>
    <mergeCell ref="AG33:AJ33"/>
    <mergeCell ref="AG34:AJ34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zoomScale="66" zoomScaleNormal="100" zoomScaleSheetLayoutView="66" workbookViewId="0">
      <selection activeCell="L11" sqref="L11:V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453125" style="1" customWidth="1"/>
    <col min="5" max="5" width="11.5429687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453125" style="1" customWidth="1"/>
    <col min="16" max="16" width="11.54296875" style="1" customWidth="1"/>
    <col min="17" max="17" width="6.453125" style="1" customWidth="1"/>
    <col min="18" max="18" width="5.1796875" style="1" customWidth="1"/>
    <col min="19" max="19" width="12.5429687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74"/>
      <c r="B1" s="274"/>
      <c r="C1" s="298" t="s">
        <v>391</v>
      </c>
      <c r="D1" s="299"/>
      <c r="E1" s="299"/>
      <c r="F1" s="299"/>
      <c r="G1" s="299"/>
      <c r="H1" s="299"/>
      <c r="I1" s="299"/>
      <c r="J1" s="299"/>
      <c r="K1" s="299"/>
      <c r="L1" s="274"/>
      <c r="M1" s="274"/>
      <c r="N1" s="298" t="s">
        <v>391</v>
      </c>
      <c r="O1" s="299"/>
      <c r="P1" s="299"/>
      <c r="Q1" s="299"/>
      <c r="R1" s="299"/>
      <c r="S1" s="299"/>
      <c r="T1" s="299"/>
      <c r="U1" s="299"/>
      <c r="V1" s="299"/>
    </row>
    <row r="2" spans="1:22" s="1" customFormat="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  <c r="L2" s="274"/>
      <c r="M2" s="274"/>
      <c r="N2" s="300"/>
      <c r="O2" s="301"/>
      <c r="P2" s="301"/>
      <c r="Q2" s="301"/>
      <c r="R2" s="301"/>
      <c r="S2" s="301"/>
      <c r="T2" s="301"/>
      <c r="U2" s="301"/>
      <c r="V2" s="301"/>
    </row>
    <row r="3" spans="1:22" s="1" customFormat="1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07" t="str">
        <f>'DESIGN FRONT SHEET'!E3</f>
        <v>UN AVAILABLE</v>
      </c>
      <c r="G3" s="276"/>
      <c r="H3" s="276"/>
      <c r="I3" s="36" t="s">
        <v>153</v>
      </c>
      <c r="J3" s="287" t="str">
        <f>'DESIGN FRONT SHEET'!G3</f>
        <v>FRAN</v>
      </c>
      <c r="K3" s="287"/>
      <c r="L3" s="408" t="s">
        <v>149</v>
      </c>
      <c r="M3" s="408"/>
      <c r="N3" s="276" t="str">
        <f>'DESIGN FRONT SHEET'!B3</f>
        <v>MCLAREN SEASON 3</v>
      </c>
      <c r="O3" s="277"/>
      <c r="P3" s="36" t="s">
        <v>151</v>
      </c>
      <c r="Q3" s="407" t="str">
        <f>'DESIGN FRONT SHEET'!E3</f>
        <v>UN AVAILABLE</v>
      </c>
      <c r="R3" s="276"/>
      <c r="S3" s="276"/>
      <c r="T3" s="36" t="s">
        <v>153</v>
      </c>
      <c r="U3" s="287" t="str">
        <f>'DESIGN FRONT SHEET'!G3</f>
        <v>FRAN</v>
      </c>
      <c r="V3" s="287"/>
    </row>
    <row r="4" spans="1:22" s="1" customFormat="1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287"/>
      <c r="K4" s="287"/>
      <c r="L4" s="408" t="s">
        <v>155</v>
      </c>
      <c r="M4" s="408"/>
      <c r="N4" s="276" t="str">
        <f>'DESIGN FRONT SHEET'!B4</f>
        <v>ASHLAM</v>
      </c>
      <c r="O4" s="277"/>
      <c r="P4" s="36" t="s">
        <v>157</v>
      </c>
      <c r="Q4" s="407" t="str">
        <f>'DESIGN FRONT SHEET'!E4</f>
        <v>VIETNAM</v>
      </c>
      <c r="R4" s="276"/>
      <c r="S4" s="276"/>
      <c r="T4" s="36" t="s">
        <v>159</v>
      </c>
      <c r="U4" s="287"/>
      <c r="V4" s="287"/>
    </row>
    <row r="5" spans="1:22" s="1" customFormat="1" ht="13.75" customHeight="1" x14ac:dyDescent="0.25">
      <c r="A5" s="408" t="s">
        <v>161</v>
      </c>
      <c r="B5" s="408" t="s">
        <v>161</v>
      </c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36" t="s">
        <v>340</v>
      </c>
      <c r="J5" s="414"/>
      <c r="K5" s="414"/>
      <c r="L5" s="408" t="s">
        <v>161</v>
      </c>
      <c r="M5" s="408" t="s">
        <v>161</v>
      </c>
      <c r="N5" s="276" t="str">
        <f>'DESIGN FRONT SHEET'!B5</f>
        <v>ZIP THROUG HOODIE</v>
      </c>
      <c r="O5" s="277"/>
      <c r="P5" s="36" t="s">
        <v>163</v>
      </c>
      <c r="Q5" s="407" t="str">
        <f>'DESIGN FRONT SHEET'!E5</f>
        <v>AIME LEON DORE</v>
      </c>
      <c r="R5" s="276"/>
      <c r="S5" s="276"/>
      <c r="T5" s="36" t="s">
        <v>340</v>
      </c>
      <c r="U5" s="414"/>
      <c r="V5" s="414"/>
    </row>
    <row r="6" spans="1:22" ht="13.75" customHeight="1" x14ac:dyDescent="0.35">
      <c r="A6" s="417"/>
      <c r="B6" s="409"/>
      <c r="C6" s="409"/>
      <c r="D6" s="409"/>
      <c r="E6" s="409"/>
      <c r="F6" s="409"/>
      <c r="G6" s="409"/>
      <c r="H6" s="409"/>
      <c r="I6" s="409"/>
      <c r="J6" s="409"/>
      <c r="K6" s="410"/>
      <c r="L6" s="417"/>
      <c r="M6" s="409"/>
      <c r="N6" s="409"/>
      <c r="O6" s="409"/>
      <c r="P6" s="409"/>
      <c r="Q6" s="409"/>
      <c r="R6" s="409"/>
      <c r="S6" s="409"/>
      <c r="T6" s="409"/>
      <c r="U6" s="409"/>
      <c r="V6" s="410"/>
    </row>
    <row r="7" spans="1:22" ht="13.75" customHeight="1" x14ac:dyDescent="0.35">
      <c r="A7" s="418" t="s">
        <v>392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  <c r="L7" s="418" t="s">
        <v>392</v>
      </c>
      <c r="M7" s="418"/>
      <c r="N7" s="419"/>
      <c r="O7" s="419"/>
      <c r="P7" s="419"/>
      <c r="Q7" s="419"/>
      <c r="R7" s="419"/>
      <c r="S7" s="419"/>
      <c r="T7" s="419"/>
      <c r="U7" s="419"/>
      <c r="V7" s="419"/>
    </row>
    <row r="8" spans="1:22" ht="13.75" customHeight="1" x14ac:dyDescent="0.35">
      <c r="A8" s="418" t="s">
        <v>393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  <c r="L8" s="418" t="s">
        <v>393</v>
      </c>
      <c r="M8" s="418"/>
      <c r="N8" s="423"/>
      <c r="O8" s="423"/>
      <c r="P8" s="423"/>
      <c r="Q8" s="423"/>
      <c r="R8" s="423"/>
      <c r="S8" s="423"/>
      <c r="T8" s="423"/>
      <c r="U8" s="423"/>
      <c r="V8" s="423"/>
    </row>
    <row r="9" spans="1:22" ht="13.75" customHeight="1" x14ac:dyDescent="0.35">
      <c r="A9" s="418" t="s">
        <v>394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  <c r="L9" s="418" t="s">
        <v>394</v>
      </c>
      <c r="M9" s="418"/>
      <c r="N9" s="423"/>
      <c r="O9" s="423"/>
      <c r="P9" s="423"/>
      <c r="Q9" s="423"/>
      <c r="R9" s="423"/>
      <c r="S9" s="423"/>
      <c r="T9" s="423"/>
      <c r="U9" s="423"/>
      <c r="V9" s="423"/>
    </row>
    <row r="10" spans="1:22" ht="13.75" customHeight="1" x14ac:dyDescent="0.35">
      <c r="A10" s="418" t="s">
        <v>395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  <c r="L10" s="418" t="s">
        <v>395</v>
      </c>
      <c r="M10" s="418"/>
      <c r="N10" s="423"/>
      <c r="O10" s="423"/>
      <c r="P10" s="423"/>
      <c r="Q10" s="423"/>
      <c r="R10" s="423"/>
      <c r="S10" s="423"/>
      <c r="T10" s="423"/>
      <c r="U10" s="423"/>
      <c r="V10" s="423"/>
    </row>
    <row r="11" spans="1:22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  <c r="L11" s="420"/>
      <c r="M11" s="421"/>
      <c r="N11" s="421"/>
      <c r="O11" s="421"/>
      <c r="P11" s="421"/>
      <c r="Q11" s="421"/>
      <c r="R11" s="421"/>
      <c r="S11" s="421"/>
      <c r="T11" s="421"/>
      <c r="U11" s="421"/>
      <c r="V11" s="422"/>
    </row>
    <row r="12" spans="1:22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  <c r="L12" s="433"/>
      <c r="M12" s="434"/>
      <c r="N12" s="434"/>
      <c r="O12" s="434"/>
      <c r="P12" s="434"/>
      <c r="Q12" s="434"/>
      <c r="R12" s="434"/>
      <c r="S12" s="434"/>
      <c r="T12" s="434"/>
      <c r="U12" s="434"/>
      <c r="V12" s="435"/>
    </row>
    <row r="13" spans="1:22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  <c r="L13" s="428"/>
      <c r="M13" s="431"/>
      <c r="N13" s="431"/>
      <c r="O13" s="431"/>
      <c r="P13" s="431"/>
      <c r="Q13" s="431"/>
      <c r="R13" s="431"/>
      <c r="S13" s="431"/>
      <c r="T13" s="431"/>
      <c r="U13" s="431"/>
      <c r="V13" s="432"/>
    </row>
    <row r="14" spans="1:22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  <c r="L14" s="428"/>
      <c r="M14" s="431"/>
      <c r="N14" s="431"/>
      <c r="O14" s="431"/>
      <c r="P14" s="431"/>
      <c r="Q14" s="431"/>
      <c r="R14" s="431"/>
      <c r="S14" s="431"/>
      <c r="T14" s="431"/>
      <c r="U14" s="431"/>
      <c r="V14" s="432"/>
    </row>
    <row r="15" spans="1:22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  <c r="L15" s="428"/>
      <c r="M15" s="431"/>
      <c r="N15" s="431"/>
      <c r="O15" s="431"/>
      <c r="P15" s="431"/>
      <c r="Q15" s="431"/>
      <c r="R15" s="431"/>
      <c r="S15" s="431"/>
      <c r="T15" s="431"/>
      <c r="U15" s="431"/>
      <c r="V15" s="432"/>
    </row>
    <row r="16" spans="1:22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  <c r="L16" s="428"/>
      <c r="M16" s="431"/>
      <c r="N16" s="431"/>
      <c r="O16" s="431"/>
      <c r="P16" s="431"/>
      <c r="Q16" s="431"/>
      <c r="R16" s="431"/>
      <c r="S16" s="431"/>
      <c r="T16" s="431"/>
      <c r="U16" s="431"/>
      <c r="V16" s="432"/>
    </row>
    <row r="17" spans="1:22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  <c r="L17" s="428"/>
      <c r="M17" s="431"/>
      <c r="N17" s="431"/>
      <c r="O17" s="431"/>
      <c r="P17" s="431"/>
      <c r="Q17" s="431"/>
      <c r="R17" s="431"/>
      <c r="S17" s="431"/>
      <c r="T17" s="431"/>
      <c r="U17" s="431"/>
      <c r="V17" s="432"/>
    </row>
    <row r="18" spans="1:22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  <c r="L18" s="428"/>
      <c r="M18" s="431"/>
      <c r="N18" s="431"/>
      <c r="O18" s="431"/>
      <c r="P18" s="431"/>
      <c r="Q18" s="431"/>
      <c r="R18" s="431"/>
      <c r="S18" s="431"/>
      <c r="T18" s="431"/>
      <c r="U18" s="431"/>
      <c r="V18" s="432"/>
    </row>
    <row r="19" spans="1:22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  <c r="L19" s="428"/>
      <c r="M19" s="431"/>
      <c r="N19" s="431"/>
      <c r="O19" s="431"/>
      <c r="P19" s="431"/>
      <c r="Q19" s="431"/>
      <c r="R19" s="431"/>
      <c r="S19" s="431"/>
      <c r="T19" s="431"/>
      <c r="U19" s="431"/>
      <c r="V19" s="432"/>
    </row>
    <row r="20" spans="1:22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  <c r="L20" s="428"/>
      <c r="M20" s="431"/>
      <c r="N20" s="431"/>
      <c r="O20" s="431"/>
      <c r="P20" s="431"/>
      <c r="Q20" s="431"/>
      <c r="R20" s="431"/>
      <c r="S20" s="431"/>
      <c r="T20" s="431"/>
      <c r="U20" s="431"/>
      <c r="V20" s="432"/>
    </row>
    <row r="21" spans="1:22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  <c r="L21" s="428"/>
      <c r="M21" s="431"/>
      <c r="N21" s="431"/>
      <c r="O21" s="431"/>
      <c r="P21" s="431"/>
      <c r="Q21" s="431"/>
      <c r="R21" s="431"/>
      <c r="S21" s="431"/>
      <c r="T21" s="431"/>
      <c r="U21" s="431"/>
      <c r="V21" s="432"/>
    </row>
    <row r="22" spans="1:22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  <c r="L22" s="428"/>
      <c r="M22" s="431"/>
      <c r="N22" s="431"/>
      <c r="O22" s="431"/>
      <c r="P22" s="431"/>
      <c r="Q22" s="431"/>
      <c r="R22" s="431"/>
      <c r="S22" s="431"/>
      <c r="T22" s="431"/>
      <c r="U22" s="431"/>
      <c r="V22" s="432"/>
    </row>
    <row r="23" spans="1:22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  <c r="L23" s="428"/>
      <c r="M23" s="431"/>
      <c r="N23" s="431"/>
      <c r="O23" s="431"/>
      <c r="P23" s="431"/>
      <c r="Q23" s="431"/>
      <c r="R23" s="431"/>
      <c r="S23" s="431"/>
      <c r="T23" s="431"/>
      <c r="U23" s="431"/>
      <c r="V23" s="432"/>
    </row>
    <row r="24" spans="1:22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  <c r="L24" s="428"/>
      <c r="M24" s="431"/>
      <c r="N24" s="431"/>
      <c r="O24" s="431"/>
      <c r="P24" s="431"/>
      <c r="Q24" s="431"/>
      <c r="R24" s="431"/>
      <c r="S24" s="431"/>
      <c r="T24" s="431"/>
      <c r="U24" s="431"/>
      <c r="V24" s="432"/>
    </row>
    <row r="25" spans="1:22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  <c r="L25" s="428"/>
      <c r="M25" s="431"/>
      <c r="N25" s="431"/>
      <c r="O25" s="431"/>
      <c r="P25" s="431"/>
      <c r="Q25" s="431"/>
      <c r="R25" s="431"/>
      <c r="S25" s="431"/>
      <c r="T25" s="431"/>
      <c r="U25" s="431"/>
      <c r="V25" s="432"/>
    </row>
    <row r="26" spans="1:22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  <c r="L26" s="428"/>
      <c r="M26" s="431"/>
      <c r="N26" s="431"/>
      <c r="O26" s="431"/>
      <c r="P26" s="431"/>
      <c r="Q26" s="431"/>
      <c r="R26" s="431"/>
      <c r="S26" s="431"/>
      <c r="T26" s="431"/>
      <c r="U26" s="431"/>
      <c r="V26" s="432"/>
    </row>
    <row r="27" spans="1:22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  <c r="L27" s="428"/>
      <c r="M27" s="431"/>
      <c r="N27" s="431"/>
      <c r="O27" s="431"/>
      <c r="P27" s="431"/>
      <c r="Q27" s="431"/>
      <c r="R27" s="431"/>
      <c r="S27" s="431"/>
      <c r="T27" s="431"/>
      <c r="U27" s="431"/>
      <c r="V27" s="432"/>
    </row>
    <row r="28" spans="1:22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  <c r="L28" s="428"/>
      <c r="M28" s="431"/>
      <c r="N28" s="431"/>
      <c r="O28" s="431"/>
      <c r="P28" s="431"/>
      <c r="Q28" s="431"/>
      <c r="R28" s="431"/>
      <c r="S28" s="431"/>
      <c r="T28" s="431"/>
      <c r="U28" s="431"/>
      <c r="V28" s="432"/>
    </row>
    <row r="29" spans="1:22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  <c r="L29" s="428"/>
      <c r="M29" s="431"/>
      <c r="N29" s="431"/>
      <c r="O29" s="431"/>
      <c r="P29" s="431"/>
      <c r="Q29" s="431"/>
      <c r="R29" s="431"/>
      <c r="S29" s="431"/>
      <c r="T29" s="431"/>
      <c r="U29" s="431"/>
      <c r="V29" s="432"/>
    </row>
    <row r="30" spans="1:22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  <c r="L30" s="428"/>
      <c r="M30" s="431"/>
      <c r="N30" s="431"/>
      <c r="O30" s="431"/>
      <c r="P30" s="431"/>
      <c r="Q30" s="431"/>
      <c r="R30" s="431"/>
      <c r="S30" s="431"/>
      <c r="T30" s="431"/>
      <c r="U30" s="431"/>
      <c r="V30" s="432"/>
    </row>
    <row r="31" spans="1:22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  <c r="L31" s="428"/>
      <c r="M31" s="431"/>
      <c r="N31" s="431"/>
      <c r="O31" s="431"/>
      <c r="P31" s="431"/>
      <c r="Q31" s="431"/>
      <c r="R31" s="431"/>
      <c r="S31" s="431"/>
      <c r="T31" s="431"/>
      <c r="U31" s="431"/>
      <c r="V31" s="432"/>
    </row>
    <row r="32" spans="1:22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  <c r="L32" s="428"/>
      <c r="M32" s="431"/>
      <c r="N32" s="431"/>
      <c r="O32" s="431"/>
      <c r="P32" s="431"/>
      <c r="Q32" s="431"/>
      <c r="R32" s="431"/>
      <c r="S32" s="431"/>
      <c r="T32" s="431"/>
      <c r="U32" s="431"/>
      <c r="V32" s="432"/>
    </row>
    <row r="33" spans="1:22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  <c r="L33" s="428"/>
      <c r="M33" s="429"/>
      <c r="N33" s="429"/>
      <c r="O33" s="429"/>
      <c r="P33" s="429"/>
      <c r="Q33" s="429"/>
      <c r="R33" s="429"/>
      <c r="S33" s="429"/>
      <c r="T33" s="429"/>
      <c r="U33" s="429"/>
      <c r="V33" s="430"/>
    </row>
    <row r="34" spans="1:22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  <c r="L34" s="428"/>
      <c r="M34" s="429"/>
      <c r="N34" s="429"/>
      <c r="O34" s="429"/>
      <c r="P34" s="429"/>
      <c r="Q34" s="429"/>
      <c r="R34" s="429"/>
      <c r="S34" s="429"/>
      <c r="T34" s="429"/>
      <c r="U34" s="429"/>
      <c r="V34" s="430"/>
    </row>
    <row r="35" spans="1:22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  <c r="L35" s="428"/>
      <c r="M35" s="429"/>
      <c r="N35" s="429"/>
      <c r="O35" s="429"/>
      <c r="P35" s="429"/>
      <c r="Q35" s="429"/>
      <c r="R35" s="429"/>
      <c r="S35" s="429"/>
      <c r="T35" s="429"/>
      <c r="U35" s="429"/>
      <c r="V35" s="430"/>
    </row>
    <row r="36" spans="1:22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  <c r="L36" s="428"/>
      <c r="M36" s="429"/>
      <c r="N36" s="429"/>
      <c r="O36" s="429"/>
      <c r="P36" s="429"/>
      <c r="Q36" s="429"/>
      <c r="R36" s="429"/>
      <c r="S36" s="429"/>
      <c r="T36" s="429"/>
      <c r="U36" s="429"/>
      <c r="V36" s="430"/>
    </row>
    <row r="37" spans="1:22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  <c r="L37" s="428"/>
      <c r="M37" s="429"/>
      <c r="N37" s="429"/>
      <c r="O37" s="429"/>
      <c r="P37" s="429"/>
      <c r="Q37" s="429"/>
      <c r="R37" s="429"/>
      <c r="S37" s="429"/>
      <c r="T37" s="429"/>
      <c r="U37" s="429"/>
      <c r="V37" s="430"/>
    </row>
    <row r="38" spans="1:22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  <c r="L38" s="428"/>
      <c r="M38" s="429"/>
      <c r="N38" s="429"/>
      <c r="O38" s="429"/>
      <c r="P38" s="429"/>
      <c r="Q38" s="429"/>
      <c r="R38" s="429"/>
      <c r="S38" s="429"/>
      <c r="T38" s="429"/>
      <c r="U38" s="429"/>
      <c r="V38" s="430"/>
    </row>
    <row r="39" spans="1:22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  <c r="L39" s="428"/>
      <c r="M39" s="429"/>
      <c r="N39" s="429"/>
      <c r="O39" s="429"/>
      <c r="P39" s="429"/>
      <c r="Q39" s="429"/>
      <c r="R39" s="429"/>
      <c r="S39" s="429"/>
      <c r="T39" s="429"/>
      <c r="U39" s="429"/>
      <c r="V39" s="430"/>
    </row>
    <row r="40" spans="1:22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  <c r="L40" s="428"/>
      <c r="M40" s="429"/>
      <c r="N40" s="429"/>
      <c r="O40" s="429"/>
      <c r="P40" s="429"/>
      <c r="Q40" s="429"/>
      <c r="R40" s="429"/>
      <c r="S40" s="429"/>
      <c r="T40" s="429"/>
      <c r="U40" s="429"/>
      <c r="V40" s="430"/>
    </row>
    <row r="41" spans="1:22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  <c r="L41" s="428"/>
      <c r="M41" s="429"/>
      <c r="N41" s="429"/>
      <c r="O41" s="429"/>
      <c r="P41" s="429"/>
      <c r="Q41" s="429"/>
      <c r="R41" s="429"/>
      <c r="S41" s="429"/>
      <c r="T41" s="429"/>
      <c r="U41" s="429"/>
      <c r="V41" s="430"/>
    </row>
    <row r="42" spans="1:22" s="1" customFormat="1" ht="13.75" customHeight="1" x14ac:dyDescent="0.25">
      <c r="A42" s="274"/>
      <c r="B42" s="274"/>
      <c r="C42" s="298" t="s">
        <v>391</v>
      </c>
      <c r="D42" s="299"/>
      <c r="E42" s="299"/>
      <c r="F42" s="299"/>
      <c r="G42" s="299"/>
      <c r="H42" s="299"/>
      <c r="I42" s="299"/>
      <c r="J42" s="299"/>
      <c r="K42" s="299"/>
      <c r="L42" s="274"/>
      <c r="M42" s="274"/>
      <c r="N42" s="298" t="s">
        <v>391</v>
      </c>
      <c r="O42" s="299"/>
      <c r="P42" s="299"/>
      <c r="Q42" s="299"/>
      <c r="R42" s="299"/>
      <c r="S42" s="299"/>
      <c r="T42" s="299"/>
      <c r="U42" s="299"/>
      <c r="V42" s="299"/>
    </row>
    <row r="43" spans="1:22" s="1" customFormat="1" ht="13.75" customHeight="1" x14ac:dyDescent="0.25">
      <c r="A43" s="274"/>
      <c r="B43" s="274"/>
      <c r="C43" s="300"/>
      <c r="D43" s="301"/>
      <c r="E43" s="301"/>
      <c r="F43" s="301"/>
      <c r="G43" s="301"/>
      <c r="H43" s="301"/>
      <c r="I43" s="301"/>
      <c r="J43" s="301"/>
      <c r="K43" s="301"/>
      <c r="L43" s="274"/>
      <c r="M43" s="274"/>
      <c r="N43" s="300"/>
      <c r="O43" s="301"/>
      <c r="P43" s="301"/>
      <c r="Q43" s="301"/>
      <c r="R43" s="301"/>
      <c r="S43" s="301"/>
      <c r="T43" s="301"/>
      <c r="U43" s="301"/>
      <c r="V43" s="301"/>
    </row>
    <row r="44" spans="1:22" s="1" customFormat="1" ht="13.75" customHeight="1" x14ac:dyDescent="0.25">
      <c r="A44" s="408" t="s">
        <v>149</v>
      </c>
      <c r="B44" s="408"/>
      <c r="C44" s="276" t="str">
        <f>'DESIGN FRONT SHEET'!B3</f>
        <v>MCLAREN SEASON 3</v>
      </c>
      <c r="D44" s="277"/>
      <c r="E44" s="36" t="s">
        <v>151</v>
      </c>
      <c r="F44" s="407" t="str">
        <f>'DESIGN FRONT SHEET'!E3</f>
        <v>UN AVAILABLE</v>
      </c>
      <c r="G44" s="276"/>
      <c r="H44" s="276"/>
      <c r="I44" s="36" t="s">
        <v>153</v>
      </c>
      <c r="J44" s="287" t="str">
        <f>'DESIGN FRONT SHEET'!G3</f>
        <v>FRAN</v>
      </c>
      <c r="K44" s="287"/>
      <c r="L44" s="408" t="s">
        <v>149</v>
      </c>
      <c r="M44" s="408"/>
      <c r="N44" s="276" t="str">
        <f>'DESIGN FRONT SHEET'!B3</f>
        <v>MCLAREN SEASON 3</v>
      </c>
      <c r="O44" s="277"/>
      <c r="P44" s="36" t="s">
        <v>151</v>
      </c>
      <c r="Q44" s="407" t="str">
        <f>'DESIGN FRONT SHEET'!E3</f>
        <v>UN AVAILABLE</v>
      </c>
      <c r="R44" s="276"/>
      <c r="S44" s="276"/>
      <c r="T44" s="36" t="s">
        <v>153</v>
      </c>
      <c r="U44" s="287" t="str">
        <f>'DESIGN FRONT SHEET'!G3</f>
        <v>FRAN</v>
      </c>
      <c r="V44" s="287"/>
    </row>
    <row r="45" spans="1:22" s="1" customFormat="1" ht="13.75" customHeight="1" x14ac:dyDescent="0.25">
      <c r="A45" s="408" t="s">
        <v>155</v>
      </c>
      <c r="B45" s="408"/>
      <c r="C45" s="276" t="str">
        <f>'DESIGN FRONT SHEET'!B4</f>
        <v>ASHLAM</v>
      </c>
      <c r="D45" s="277"/>
      <c r="E45" s="36" t="s">
        <v>157</v>
      </c>
      <c r="F45" s="407" t="str">
        <f>'DESIGN FRONT SHEET'!E4</f>
        <v>VIETNAM</v>
      </c>
      <c r="G45" s="276"/>
      <c r="H45" s="276"/>
      <c r="I45" s="36" t="s">
        <v>159</v>
      </c>
      <c r="J45" s="287"/>
      <c r="K45" s="287"/>
      <c r="L45" s="408" t="s">
        <v>155</v>
      </c>
      <c r="M45" s="408"/>
      <c r="N45" s="276" t="str">
        <f>'DESIGN FRONT SHEET'!B4</f>
        <v>ASHLAM</v>
      </c>
      <c r="O45" s="277"/>
      <c r="P45" s="36" t="s">
        <v>157</v>
      </c>
      <c r="Q45" s="407" t="str">
        <f>'DESIGN FRONT SHEET'!E4</f>
        <v>VIETNAM</v>
      </c>
      <c r="R45" s="276"/>
      <c r="S45" s="276"/>
      <c r="T45" s="36" t="s">
        <v>159</v>
      </c>
      <c r="U45" s="287"/>
      <c r="V45" s="287"/>
    </row>
    <row r="46" spans="1:22" s="1" customFormat="1" ht="13.75" customHeight="1" x14ac:dyDescent="0.25">
      <c r="A46" s="408" t="s">
        <v>161</v>
      </c>
      <c r="B46" s="408" t="s">
        <v>161</v>
      </c>
      <c r="C46" s="276" t="str">
        <f>'DESIGN FRONT SHEET'!B5</f>
        <v>ZIP THROUG HOODIE</v>
      </c>
      <c r="D46" s="277"/>
      <c r="E46" s="36" t="s">
        <v>163</v>
      </c>
      <c r="F46" s="407" t="str">
        <f>'DESIGN FRONT SHEET'!E5</f>
        <v>AIME LEON DORE</v>
      </c>
      <c r="G46" s="276"/>
      <c r="H46" s="276"/>
      <c r="I46" s="36" t="s">
        <v>340</v>
      </c>
      <c r="J46" s="414"/>
      <c r="K46" s="414"/>
      <c r="L46" s="408" t="s">
        <v>161</v>
      </c>
      <c r="M46" s="408" t="s">
        <v>161</v>
      </c>
      <c r="N46" s="276" t="str">
        <f>'DESIGN FRONT SHEET'!B5</f>
        <v>ZIP THROUG HOODIE</v>
      </c>
      <c r="O46" s="277"/>
      <c r="P46" s="36" t="s">
        <v>163</v>
      </c>
      <c r="Q46" s="407" t="str">
        <f>'DESIGN FRONT SHEET'!E5</f>
        <v>AIME LEON DORE</v>
      </c>
      <c r="R46" s="276"/>
      <c r="S46" s="276"/>
      <c r="T46" s="36" t="s">
        <v>340</v>
      </c>
      <c r="U46" s="414"/>
      <c r="V46" s="414"/>
    </row>
    <row r="47" spans="1:22" ht="13.75" customHeight="1" x14ac:dyDescent="0.35">
      <c r="A47" s="417"/>
      <c r="B47" s="409"/>
      <c r="C47" s="409"/>
      <c r="D47" s="409"/>
      <c r="E47" s="409"/>
      <c r="F47" s="409"/>
      <c r="G47" s="409"/>
      <c r="H47" s="409"/>
      <c r="I47" s="409"/>
      <c r="J47" s="409"/>
      <c r="K47" s="410"/>
      <c r="L47" s="417"/>
      <c r="M47" s="409"/>
      <c r="N47" s="409"/>
      <c r="O47" s="409"/>
      <c r="P47" s="409"/>
      <c r="Q47" s="409"/>
      <c r="R47" s="409"/>
      <c r="S47" s="409"/>
      <c r="T47" s="409"/>
      <c r="U47" s="409"/>
      <c r="V47" s="410"/>
    </row>
    <row r="48" spans="1:22" ht="13.75" customHeight="1" x14ac:dyDescent="0.35">
      <c r="A48" s="418" t="s">
        <v>392</v>
      </c>
      <c r="B48" s="418"/>
      <c r="C48" s="419"/>
      <c r="D48" s="419"/>
      <c r="E48" s="419"/>
      <c r="F48" s="419"/>
      <c r="G48" s="419"/>
      <c r="H48" s="419"/>
      <c r="I48" s="419"/>
      <c r="J48" s="419"/>
      <c r="K48" s="419"/>
      <c r="L48" s="418" t="s">
        <v>392</v>
      </c>
      <c r="M48" s="418"/>
      <c r="N48" s="419"/>
      <c r="O48" s="419"/>
      <c r="P48" s="419"/>
      <c r="Q48" s="419"/>
      <c r="R48" s="419"/>
      <c r="S48" s="419"/>
      <c r="T48" s="419"/>
      <c r="U48" s="419"/>
      <c r="V48" s="419"/>
    </row>
    <row r="49" spans="1:22" ht="13.75" customHeight="1" x14ac:dyDescent="0.35">
      <c r="A49" s="418" t="s">
        <v>393</v>
      </c>
      <c r="B49" s="418"/>
      <c r="C49" s="423"/>
      <c r="D49" s="423"/>
      <c r="E49" s="423"/>
      <c r="F49" s="423"/>
      <c r="G49" s="423"/>
      <c r="H49" s="423"/>
      <c r="I49" s="423"/>
      <c r="J49" s="423"/>
      <c r="K49" s="423"/>
      <c r="L49" s="418" t="s">
        <v>393</v>
      </c>
      <c r="M49" s="418"/>
      <c r="N49" s="423"/>
      <c r="O49" s="423"/>
      <c r="P49" s="423"/>
      <c r="Q49" s="423"/>
      <c r="R49" s="423"/>
      <c r="S49" s="423"/>
      <c r="T49" s="423"/>
      <c r="U49" s="423"/>
      <c r="V49" s="423"/>
    </row>
    <row r="50" spans="1:22" ht="13.75" customHeight="1" x14ac:dyDescent="0.35">
      <c r="A50" s="418" t="s">
        <v>394</v>
      </c>
      <c r="B50" s="418"/>
      <c r="C50" s="423"/>
      <c r="D50" s="423"/>
      <c r="E50" s="423"/>
      <c r="F50" s="423"/>
      <c r="G50" s="423"/>
      <c r="H50" s="423"/>
      <c r="I50" s="423"/>
      <c r="J50" s="423"/>
      <c r="K50" s="423"/>
      <c r="L50" s="418" t="s">
        <v>394</v>
      </c>
      <c r="M50" s="418"/>
      <c r="N50" s="423"/>
      <c r="O50" s="423"/>
      <c r="P50" s="423"/>
      <c r="Q50" s="423"/>
      <c r="R50" s="423"/>
      <c r="S50" s="423"/>
      <c r="T50" s="423"/>
      <c r="U50" s="423"/>
      <c r="V50" s="423"/>
    </row>
    <row r="51" spans="1:22" ht="13.75" customHeight="1" x14ac:dyDescent="0.35">
      <c r="A51" s="418" t="s">
        <v>395</v>
      </c>
      <c r="B51" s="418"/>
      <c r="C51" s="423"/>
      <c r="D51" s="423"/>
      <c r="E51" s="423"/>
      <c r="F51" s="423"/>
      <c r="G51" s="423"/>
      <c r="H51" s="423"/>
      <c r="I51" s="423"/>
      <c r="J51" s="423"/>
      <c r="K51" s="423"/>
      <c r="L51" s="418" t="s">
        <v>395</v>
      </c>
      <c r="M51" s="418"/>
      <c r="N51" s="423"/>
      <c r="O51" s="423"/>
      <c r="P51" s="423"/>
      <c r="Q51" s="423"/>
      <c r="R51" s="423"/>
      <c r="S51" s="423"/>
      <c r="T51" s="423"/>
      <c r="U51" s="423"/>
      <c r="V51" s="423"/>
    </row>
    <row r="52" spans="1:22" ht="269.5" customHeight="1" x14ac:dyDescent="0.35">
      <c r="A52" s="420"/>
      <c r="B52" s="421"/>
      <c r="C52" s="421"/>
      <c r="D52" s="421"/>
      <c r="E52" s="421"/>
      <c r="F52" s="421"/>
      <c r="G52" s="421"/>
      <c r="H52" s="421"/>
      <c r="I52" s="421"/>
      <c r="J52" s="421"/>
      <c r="K52" s="422"/>
      <c r="L52" s="420"/>
      <c r="M52" s="421"/>
      <c r="N52" s="421"/>
      <c r="O52" s="421"/>
      <c r="P52" s="421"/>
      <c r="Q52" s="421"/>
      <c r="R52" s="421"/>
      <c r="S52" s="421"/>
      <c r="T52" s="421"/>
      <c r="U52" s="421"/>
      <c r="V52" s="422"/>
    </row>
    <row r="53" spans="1:22" x14ac:dyDescent="0.35">
      <c r="A53" s="433"/>
      <c r="B53" s="434"/>
      <c r="C53" s="434"/>
      <c r="D53" s="434"/>
      <c r="E53" s="434"/>
      <c r="F53" s="434"/>
      <c r="G53" s="434"/>
      <c r="H53" s="434"/>
      <c r="I53" s="434"/>
      <c r="J53" s="434"/>
      <c r="K53" s="435"/>
      <c r="L53" s="433"/>
      <c r="M53" s="434"/>
      <c r="N53" s="434"/>
      <c r="O53" s="434"/>
      <c r="P53" s="434"/>
      <c r="Q53" s="434"/>
      <c r="R53" s="434"/>
      <c r="S53" s="434"/>
      <c r="T53" s="434"/>
      <c r="U53" s="434"/>
      <c r="V53" s="435"/>
    </row>
    <row r="54" spans="1:22" x14ac:dyDescent="0.35">
      <c r="A54" s="428"/>
      <c r="B54" s="431"/>
      <c r="C54" s="431"/>
      <c r="D54" s="431"/>
      <c r="E54" s="431"/>
      <c r="F54" s="431"/>
      <c r="G54" s="431"/>
      <c r="H54" s="431"/>
      <c r="I54" s="431"/>
      <c r="J54" s="431"/>
      <c r="K54" s="432"/>
      <c r="L54" s="428"/>
      <c r="M54" s="431"/>
      <c r="N54" s="431"/>
      <c r="O54" s="431"/>
      <c r="P54" s="431"/>
      <c r="Q54" s="431"/>
      <c r="R54" s="431"/>
      <c r="S54" s="431"/>
      <c r="T54" s="431"/>
      <c r="U54" s="431"/>
      <c r="V54" s="432"/>
    </row>
    <row r="55" spans="1:22" x14ac:dyDescent="0.35">
      <c r="A55" s="428"/>
      <c r="B55" s="431"/>
      <c r="C55" s="431"/>
      <c r="D55" s="431"/>
      <c r="E55" s="431"/>
      <c r="F55" s="431"/>
      <c r="G55" s="431"/>
      <c r="H55" s="431"/>
      <c r="I55" s="431"/>
      <c r="J55" s="431"/>
      <c r="K55" s="432"/>
      <c r="L55" s="428"/>
      <c r="M55" s="431"/>
      <c r="N55" s="431"/>
      <c r="O55" s="431"/>
      <c r="P55" s="431"/>
      <c r="Q55" s="431"/>
      <c r="R55" s="431"/>
      <c r="S55" s="431"/>
      <c r="T55" s="431"/>
      <c r="U55" s="431"/>
      <c r="V55" s="432"/>
    </row>
    <row r="56" spans="1:22" x14ac:dyDescent="0.35">
      <c r="A56" s="428"/>
      <c r="B56" s="431"/>
      <c r="C56" s="431"/>
      <c r="D56" s="431"/>
      <c r="E56" s="431"/>
      <c r="F56" s="431"/>
      <c r="G56" s="431"/>
      <c r="H56" s="431"/>
      <c r="I56" s="431"/>
      <c r="J56" s="431"/>
      <c r="K56" s="432"/>
      <c r="L56" s="428"/>
      <c r="M56" s="431"/>
      <c r="N56" s="431"/>
      <c r="O56" s="431"/>
      <c r="P56" s="431"/>
      <c r="Q56" s="431"/>
      <c r="R56" s="431"/>
      <c r="S56" s="431"/>
      <c r="T56" s="431"/>
      <c r="U56" s="431"/>
      <c r="V56" s="432"/>
    </row>
    <row r="57" spans="1:22" x14ac:dyDescent="0.35">
      <c r="A57" s="428"/>
      <c r="B57" s="431"/>
      <c r="C57" s="431"/>
      <c r="D57" s="431"/>
      <c r="E57" s="431"/>
      <c r="F57" s="431"/>
      <c r="G57" s="431"/>
      <c r="H57" s="431"/>
      <c r="I57" s="431"/>
      <c r="J57" s="431"/>
      <c r="K57" s="432"/>
      <c r="L57" s="428"/>
      <c r="M57" s="431"/>
      <c r="N57" s="431"/>
      <c r="O57" s="431"/>
      <c r="P57" s="431"/>
      <c r="Q57" s="431"/>
      <c r="R57" s="431"/>
      <c r="S57" s="431"/>
      <c r="T57" s="431"/>
      <c r="U57" s="431"/>
      <c r="V57" s="432"/>
    </row>
    <row r="58" spans="1:22" x14ac:dyDescent="0.35">
      <c r="A58" s="428"/>
      <c r="B58" s="431"/>
      <c r="C58" s="431"/>
      <c r="D58" s="431"/>
      <c r="E58" s="431"/>
      <c r="F58" s="431"/>
      <c r="G58" s="431"/>
      <c r="H58" s="431"/>
      <c r="I58" s="431"/>
      <c r="J58" s="431"/>
      <c r="K58" s="432"/>
      <c r="L58" s="428"/>
      <c r="M58" s="431"/>
      <c r="N58" s="431"/>
      <c r="O58" s="431"/>
      <c r="P58" s="431"/>
      <c r="Q58" s="431"/>
      <c r="R58" s="431"/>
      <c r="S58" s="431"/>
      <c r="T58" s="431"/>
      <c r="U58" s="431"/>
      <c r="V58" s="432"/>
    </row>
    <row r="59" spans="1:22" x14ac:dyDescent="0.35">
      <c r="A59" s="428"/>
      <c r="B59" s="431"/>
      <c r="C59" s="431"/>
      <c r="D59" s="431"/>
      <c r="E59" s="431"/>
      <c r="F59" s="431"/>
      <c r="G59" s="431"/>
      <c r="H59" s="431"/>
      <c r="I59" s="431"/>
      <c r="J59" s="431"/>
      <c r="K59" s="432"/>
      <c r="L59" s="428"/>
      <c r="M59" s="431"/>
      <c r="N59" s="431"/>
      <c r="O59" s="431"/>
      <c r="P59" s="431"/>
      <c r="Q59" s="431"/>
      <c r="R59" s="431"/>
      <c r="S59" s="431"/>
      <c r="T59" s="431"/>
      <c r="U59" s="431"/>
      <c r="V59" s="432"/>
    </row>
    <row r="60" spans="1:22" x14ac:dyDescent="0.35">
      <c r="A60" s="428"/>
      <c r="B60" s="431"/>
      <c r="C60" s="431"/>
      <c r="D60" s="431"/>
      <c r="E60" s="431"/>
      <c r="F60" s="431"/>
      <c r="G60" s="431"/>
      <c r="H60" s="431"/>
      <c r="I60" s="431"/>
      <c r="J60" s="431"/>
      <c r="K60" s="432"/>
      <c r="L60" s="428"/>
      <c r="M60" s="431"/>
      <c r="N60" s="431"/>
      <c r="O60" s="431"/>
      <c r="P60" s="431"/>
      <c r="Q60" s="431"/>
      <c r="R60" s="431"/>
      <c r="S60" s="431"/>
      <c r="T60" s="431"/>
      <c r="U60" s="431"/>
      <c r="V60" s="432"/>
    </row>
    <row r="61" spans="1:22" x14ac:dyDescent="0.35">
      <c r="A61" s="428"/>
      <c r="B61" s="431"/>
      <c r="C61" s="431"/>
      <c r="D61" s="431"/>
      <c r="E61" s="431"/>
      <c r="F61" s="431"/>
      <c r="G61" s="431"/>
      <c r="H61" s="431"/>
      <c r="I61" s="431"/>
      <c r="J61" s="431"/>
      <c r="K61" s="432"/>
      <c r="L61" s="428"/>
      <c r="M61" s="431"/>
      <c r="N61" s="431"/>
      <c r="O61" s="431"/>
      <c r="P61" s="431"/>
      <c r="Q61" s="431"/>
      <c r="R61" s="431"/>
      <c r="S61" s="431"/>
      <c r="T61" s="431"/>
      <c r="U61" s="431"/>
      <c r="V61" s="432"/>
    </row>
    <row r="62" spans="1:22" x14ac:dyDescent="0.35">
      <c r="A62" s="428"/>
      <c r="B62" s="431"/>
      <c r="C62" s="431"/>
      <c r="D62" s="431"/>
      <c r="E62" s="431"/>
      <c r="F62" s="431"/>
      <c r="G62" s="431"/>
      <c r="H62" s="431"/>
      <c r="I62" s="431"/>
      <c r="J62" s="431"/>
      <c r="K62" s="432"/>
      <c r="L62" s="428"/>
      <c r="M62" s="431"/>
      <c r="N62" s="431"/>
      <c r="O62" s="431"/>
      <c r="P62" s="431"/>
      <c r="Q62" s="431"/>
      <c r="R62" s="431"/>
      <c r="S62" s="431"/>
      <c r="T62" s="431"/>
      <c r="U62" s="431"/>
      <c r="V62" s="432"/>
    </row>
    <row r="63" spans="1:22" x14ac:dyDescent="0.35">
      <c r="A63" s="428"/>
      <c r="B63" s="431"/>
      <c r="C63" s="431"/>
      <c r="D63" s="431"/>
      <c r="E63" s="431"/>
      <c r="F63" s="431"/>
      <c r="G63" s="431"/>
      <c r="H63" s="431"/>
      <c r="I63" s="431"/>
      <c r="J63" s="431"/>
      <c r="K63" s="432"/>
      <c r="L63" s="428"/>
      <c r="M63" s="431"/>
      <c r="N63" s="431"/>
      <c r="O63" s="431"/>
      <c r="P63" s="431"/>
      <c r="Q63" s="431"/>
      <c r="R63" s="431"/>
      <c r="S63" s="431"/>
      <c r="T63" s="431"/>
      <c r="U63" s="431"/>
      <c r="V63" s="432"/>
    </row>
    <row r="64" spans="1:22" x14ac:dyDescent="0.35">
      <c r="A64" s="428"/>
      <c r="B64" s="431"/>
      <c r="C64" s="431"/>
      <c r="D64" s="431"/>
      <c r="E64" s="431"/>
      <c r="F64" s="431"/>
      <c r="G64" s="431"/>
      <c r="H64" s="431"/>
      <c r="I64" s="431"/>
      <c r="J64" s="431"/>
      <c r="K64" s="432"/>
      <c r="L64" s="428"/>
      <c r="M64" s="431"/>
      <c r="N64" s="431"/>
      <c r="O64" s="431"/>
      <c r="P64" s="431"/>
      <c r="Q64" s="431"/>
      <c r="R64" s="431"/>
      <c r="S64" s="431"/>
      <c r="T64" s="431"/>
      <c r="U64" s="431"/>
      <c r="V64" s="432"/>
    </row>
    <row r="65" spans="1:22" x14ac:dyDescent="0.35">
      <c r="A65" s="428"/>
      <c r="B65" s="431"/>
      <c r="C65" s="431"/>
      <c r="D65" s="431"/>
      <c r="E65" s="431"/>
      <c r="F65" s="431"/>
      <c r="G65" s="431"/>
      <c r="H65" s="431"/>
      <c r="I65" s="431"/>
      <c r="J65" s="431"/>
      <c r="K65" s="432"/>
      <c r="L65" s="428"/>
      <c r="M65" s="431"/>
      <c r="N65" s="431"/>
      <c r="O65" s="431"/>
      <c r="P65" s="431"/>
      <c r="Q65" s="431"/>
      <c r="R65" s="431"/>
      <c r="S65" s="431"/>
      <c r="T65" s="431"/>
      <c r="U65" s="431"/>
      <c r="V65" s="432"/>
    </row>
    <row r="66" spans="1:22" x14ac:dyDescent="0.35">
      <c r="A66" s="428"/>
      <c r="B66" s="431"/>
      <c r="C66" s="431"/>
      <c r="D66" s="431"/>
      <c r="E66" s="431"/>
      <c r="F66" s="431"/>
      <c r="G66" s="431"/>
      <c r="H66" s="431"/>
      <c r="I66" s="431"/>
      <c r="J66" s="431"/>
      <c r="K66" s="432"/>
      <c r="L66" s="428"/>
      <c r="M66" s="431"/>
      <c r="N66" s="431"/>
      <c r="O66" s="431"/>
      <c r="P66" s="431"/>
      <c r="Q66" s="431"/>
      <c r="R66" s="431"/>
      <c r="S66" s="431"/>
      <c r="T66" s="431"/>
      <c r="U66" s="431"/>
      <c r="V66" s="432"/>
    </row>
    <row r="67" spans="1:22" x14ac:dyDescent="0.35">
      <c r="A67" s="428"/>
      <c r="B67" s="431"/>
      <c r="C67" s="431"/>
      <c r="D67" s="431"/>
      <c r="E67" s="431"/>
      <c r="F67" s="431"/>
      <c r="G67" s="431"/>
      <c r="H67" s="431"/>
      <c r="I67" s="431"/>
      <c r="J67" s="431"/>
      <c r="K67" s="432"/>
      <c r="L67" s="428"/>
      <c r="M67" s="431"/>
      <c r="N67" s="431"/>
      <c r="O67" s="431"/>
      <c r="P67" s="431"/>
      <c r="Q67" s="431"/>
      <c r="R67" s="431"/>
      <c r="S67" s="431"/>
      <c r="T67" s="431"/>
      <c r="U67" s="431"/>
      <c r="V67" s="432"/>
    </row>
    <row r="68" spans="1:22" x14ac:dyDescent="0.35">
      <c r="A68" s="428"/>
      <c r="B68" s="431"/>
      <c r="C68" s="431"/>
      <c r="D68" s="431"/>
      <c r="E68" s="431"/>
      <c r="F68" s="431"/>
      <c r="G68" s="431"/>
      <c r="H68" s="431"/>
      <c r="I68" s="431"/>
      <c r="J68" s="431"/>
      <c r="K68" s="432"/>
      <c r="L68" s="428"/>
      <c r="M68" s="431"/>
      <c r="N68" s="431"/>
      <c r="O68" s="431"/>
      <c r="P68" s="431"/>
      <c r="Q68" s="431"/>
      <c r="R68" s="431"/>
      <c r="S68" s="431"/>
      <c r="T68" s="431"/>
      <c r="U68" s="431"/>
      <c r="V68" s="432"/>
    </row>
    <row r="69" spans="1:22" x14ac:dyDescent="0.35">
      <c r="A69" s="428"/>
      <c r="B69" s="431"/>
      <c r="C69" s="431"/>
      <c r="D69" s="431"/>
      <c r="E69" s="431"/>
      <c r="F69" s="431"/>
      <c r="G69" s="431"/>
      <c r="H69" s="431"/>
      <c r="I69" s="431"/>
      <c r="J69" s="431"/>
      <c r="K69" s="432"/>
      <c r="L69" s="428"/>
      <c r="M69" s="431"/>
      <c r="N69" s="431"/>
      <c r="O69" s="431"/>
      <c r="P69" s="431"/>
      <c r="Q69" s="431"/>
      <c r="R69" s="431"/>
      <c r="S69" s="431"/>
      <c r="T69" s="431"/>
      <c r="U69" s="431"/>
      <c r="V69" s="432"/>
    </row>
    <row r="70" spans="1:22" x14ac:dyDescent="0.35">
      <c r="A70" s="428"/>
      <c r="B70" s="431"/>
      <c r="C70" s="431"/>
      <c r="D70" s="431"/>
      <c r="E70" s="431"/>
      <c r="F70" s="431"/>
      <c r="G70" s="431"/>
      <c r="H70" s="431"/>
      <c r="I70" s="431"/>
      <c r="J70" s="431"/>
      <c r="K70" s="432"/>
      <c r="L70" s="428"/>
      <c r="M70" s="431"/>
      <c r="N70" s="431"/>
      <c r="O70" s="431"/>
      <c r="P70" s="431"/>
      <c r="Q70" s="431"/>
      <c r="R70" s="431"/>
      <c r="S70" s="431"/>
      <c r="T70" s="431"/>
      <c r="U70" s="431"/>
      <c r="V70" s="432"/>
    </row>
    <row r="71" spans="1:22" x14ac:dyDescent="0.35">
      <c r="A71" s="428"/>
      <c r="B71" s="431"/>
      <c r="C71" s="431"/>
      <c r="D71" s="431"/>
      <c r="E71" s="431"/>
      <c r="F71" s="431"/>
      <c r="G71" s="431"/>
      <c r="H71" s="431"/>
      <c r="I71" s="431"/>
      <c r="J71" s="431"/>
      <c r="K71" s="432"/>
      <c r="L71" s="428"/>
      <c r="M71" s="431"/>
      <c r="N71" s="431"/>
      <c r="O71" s="431"/>
      <c r="P71" s="431"/>
      <c r="Q71" s="431"/>
      <c r="R71" s="431"/>
      <c r="S71" s="431"/>
      <c r="T71" s="431"/>
      <c r="U71" s="431"/>
      <c r="V71" s="432"/>
    </row>
    <row r="72" spans="1:22" x14ac:dyDescent="0.35">
      <c r="A72" s="428"/>
      <c r="B72" s="431"/>
      <c r="C72" s="431"/>
      <c r="D72" s="431"/>
      <c r="E72" s="431"/>
      <c r="F72" s="431"/>
      <c r="G72" s="431"/>
      <c r="H72" s="431"/>
      <c r="I72" s="431"/>
      <c r="J72" s="431"/>
      <c r="K72" s="432"/>
      <c r="L72" s="428"/>
      <c r="M72" s="431"/>
      <c r="N72" s="431"/>
      <c r="O72" s="431"/>
      <c r="P72" s="431"/>
      <c r="Q72" s="431"/>
      <c r="R72" s="431"/>
      <c r="S72" s="431"/>
      <c r="T72" s="431"/>
      <c r="U72" s="431"/>
      <c r="V72" s="432"/>
    </row>
    <row r="73" spans="1:22" x14ac:dyDescent="0.35">
      <c r="A73" s="428"/>
      <c r="B73" s="431"/>
      <c r="C73" s="431"/>
      <c r="D73" s="431"/>
      <c r="E73" s="431"/>
      <c r="F73" s="431"/>
      <c r="G73" s="431"/>
      <c r="H73" s="431"/>
      <c r="I73" s="431"/>
      <c r="J73" s="431"/>
      <c r="K73" s="432"/>
      <c r="L73" s="428"/>
      <c r="M73" s="431"/>
      <c r="N73" s="431"/>
      <c r="O73" s="431"/>
      <c r="P73" s="431"/>
      <c r="Q73" s="431"/>
      <c r="R73" s="431"/>
      <c r="S73" s="431"/>
      <c r="T73" s="431"/>
      <c r="U73" s="431"/>
      <c r="V73" s="432"/>
    </row>
    <row r="74" spans="1:22" x14ac:dyDescent="0.35">
      <c r="A74" s="428"/>
      <c r="B74" s="429"/>
      <c r="C74" s="429"/>
      <c r="D74" s="429"/>
      <c r="E74" s="429"/>
      <c r="F74" s="429"/>
      <c r="G74" s="429"/>
      <c r="H74" s="429"/>
      <c r="I74" s="429"/>
      <c r="J74" s="429"/>
      <c r="K74" s="430"/>
      <c r="L74" s="428"/>
      <c r="M74" s="429"/>
      <c r="N74" s="429"/>
      <c r="O74" s="429"/>
      <c r="P74" s="429"/>
      <c r="Q74" s="429"/>
      <c r="R74" s="429"/>
      <c r="S74" s="429"/>
      <c r="T74" s="429"/>
      <c r="U74" s="429"/>
      <c r="V74" s="430"/>
    </row>
    <row r="75" spans="1:22" x14ac:dyDescent="0.35">
      <c r="A75" s="428"/>
      <c r="B75" s="429"/>
      <c r="C75" s="429"/>
      <c r="D75" s="429"/>
      <c r="E75" s="429"/>
      <c r="F75" s="429"/>
      <c r="G75" s="429"/>
      <c r="H75" s="429"/>
      <c r="I75" s="429"/>
      <c r="J75" s="429"/>
      <c r="K75" s="430"/>
      <c r="L75" s="428"/>
      <c r="M75" s="429"/>
      <c r="N75" s="429"/>
      <c r="O75" s="429"/>
      <c r="P75" s="429"/>
      <c r="Q75" s="429"/>
      <c r="R75" s="429"/>
      <c r="S75" s="429"/>
      <c r="T75" s="429"/>
      <c r="U75" s="429"/>
      <c r="V75" s="430"/>
    </row>
    <row r="76" spans="1:22" x14ac:dyDescent="0.35">
      <c r="A76" s="428"/>
      <c r="B76" s="429"/>
      <c r="C76" s="429"/>
      <c r="D76" s="429"/>
      <c r="E76" s="429"/>
      <c r="F76" s="429"/>
      <c r="G76" s="429"/>
      <c r="H76" s="429"/>
      <c r="I76" s="429"/>
      <c r="J76" s="429"/>
      <c r="K76" s="430"/>
      <c r="L76" s="428"/>
      <c r="M76" s="429"/>
      <c r="N76" s="429"/>
      <c r="O76" s="429"/>
      <c r="P76" s="429"/>
      <c r="Q76" s="429"/>
      <c r="R76" s="429"/>
      <c r="S76" s="429"/>
      <c r="T76" s="429"/>
      <c r="U76" s="429"/>
      <c r="V76" s="430"/>
    </row>
    <row r="77" spans="1:22" x14ac:dyDescent="0.35">
      <c r="A77" s="428"/>
      <c r="B77" s="429"/>
      <c r="C77" s="429"/>
      <c r="D77" s="429"/>
      <c r="E77" s="429"/>
      <c r="F77" s="429"/>
      <c r="G77" s="429"/>
      <c r="H77" s="429"/>
      <c r="I77" s="429"/>
      <c r="J77" s="429"/>
      <c r="K77" s="430"/>
      <c r="L77" s="428"/>
      <c r="M77" s="429"/>
      <c r="N77" s="429"/>
      <c r="O77" s="429"/>
      <c r="P77" s="429"/>
      <c r="Q77" s="429"/>
      <c r="R77" s="429"/>
      <c r="S77" s="429"/>
      <c r="T77" s="429"/>
      <c r="U77" s="429"/>
      <c r="V77" s="430"/>
    </row>
    <row r="78" spans="1:22" x14ac:dyDescent="0.35">
      <c r="A78" s="428"/>
      <c r="B78" s="429"/>
      <c r="C78" s="429"/>
      <c r="D78" s="429"/>
      <c r="E78" s="429"/>
      <c r="F78" s="429"/>
      <c r="G78" s="429"/>
      <c r="H78" s="429"/>
      <c r="I78" s="429"/>
      <c r="J78" s="429"/>
      <c r="K78" s="430"/>
      <c r="L78" s="428"/>
      <c r="M78" s="429"/>
      <c r="N78" s="429"/>
      <c r="O78" s="429"/>
      <c r="P78" s="429"/>
      <c r="Q78" s="429"/>
      <c r="R78" s="429"/>
      <c r="S78" s="429"/>
      <c r="T78" s="429"/>
      <c r="U78" s="429"/>
      <c r="V78" s="430"/>
    </row>
    <row r="79" spans="1:22" x14ac:dyDescent="0.35">
      <c r="A79" s="428"/>
      <c r="B79" s="429"/>
      <c r="C79" s="429"/>
      <c r="D79" s="429"/>
      <c r="E79" s="429"/>
      <c r="F79" s="429"/>
      <c r="G79" s="429"/>
      <c r="H79" s="429"/>
      <c r="I79" s="429"/>
      <c r="J79" s="429"/>
      <c r="K79" s="430"/>
      <c r="L79" s="428"/>
      <c r="M79" s="429"/>
      <c r="N79" s="429"/>
      <c r="O79" s="429"/>
      <c r="P79" s="429"/>
      <c r="Q79" s="429"/>
      <c r="R79" s="429"/>
      <c r="S79" s="429"/>
      <c r="T79" s="429"/>
      <c r="U79" s="429"/>
      <c r="V79" s="430"/>
    </row>
    <row r="80" spans="1:22" x14ac:dyDescent="0.35">
      <c r="A80" s="428"/>
      <c r="B80" s="429"/>
      <c r="C80" s="429"/>
      <c r="D80" s="429"/>
      <c r="E80" s="429"/>
      <c r="F80" s="429"/>
      <c r="G80" s="429"/>
      <c r="H80" s="429"/>
      <c r="I80" s="429"/>
      <c r="J80" s="429"/>
      <c r="K80" s="430"/>
      <c r="L80" s="428"/>
      <c r="M80" s="429"/>
      <c r="N80" s="429"/>
      <c r="O80" s="429"/>
      <c r="P80" s="429"/>
      <c r="Q80" s="429"/>
      <c r="R80" s="429"/>
      <c r="S80" s="429"/>
      <c r="T80" s="429"/>
      <c r="U80" s="429"/>
      <c r="V80" s="430"/>
    </row>
    <row r="81" spans="1:22" x14ac:dyDescent="0.35">
      <c r="A81" s="428"/>
      <c r="B81" s="429"/>
      <c r="C81" s="429"/>
      <c r="D81" s="429"/>
      <c r="E81" s="429"/>
      <c r="F81" s="429"/>
      <c r="G81" s="429"/>
      <c r="H81" s="429"/>
      <c r="I81" s="429"/>
      <c r="J81" s="429"/>
      <c r="K81" s="430"/>
      <c r="L81" s="428"/>
      <c r="M81" s="429"/>
      <c r="N81" s="429"/>
      <c r="O81" s="429"/>
      <c r="P81" s="429"/>
      <c r="Q81" s="429"/>
      <c r="R81" s="429"/>
      <c r="S81" s="429"/>
      <c r="T81" s="429"/>
      <c r="U81" s="429"/>
      <c r="V81" s="430"/>
    </row>
    <row r="82" spans="1:22" x14ac:dyDescent="0.35">
      <c r="A82" s="428"/>
      <c r="B82" s="429"/>
      <c r="C82" s="429"/>
      <c r="D82" s="429"/>
      <c r="E82" s="429"/>
      <c r="F82" s="429"/>
      <c r="G82" s="429"/>
      <c r="H82" s="429"/>
      <c r="I82" s="429"/>
      <c r="J82" s="429"/>
      <c r="K82" s="430"/>
      <c r="L82" s="428"/>
      <c r="M82" s="429"/>
      <c r="N82" s="429"/>
      <c r="O82" s="429"/>
      <c r="P82" s="429"/>
      <c r="Q82" s="429"/>
      <c r="R82" s="429"/>
      <c r="S82" s="429"/>
      <c r="T82" s="429"/>
      <c r="U82" s="429"/>
      <c r="V82" s="430"/>
    </row>
    <row r="83" spans="1:22" x14ac:dyDescent="0.35">
      <c r="A83" s="431"/>
      <c r="B83" s="429"/>
      <c r="C83" s="429"/>
      <c r="D83" s="429"/>
      <c r="E83" s="429"/>
      <c r="F83" s="429"/>
      <c r="G83" s="429"/>
      <c r="H83" s="429"/>
      <c r="I83" s="429"/>
      <c r="J83" s="429"/>
      <c r="K83" s="429"/>
      <c r="L83" s="431"/>
      <c r="M83" s="429"/>
      <c r="N83" s="429"/>
      <c r="O83" s="429"/>
      <c r="P83" s="429"/>
      <c r="Q83" s="429"/>
      <c r="R83" s="429"/>
      <c r="S83" s="429"/>
      <c r="T83" s="429"/>
      <c r="U83" s="429"/>
      <c r="V83" s="429"/>
    </row>
    <row r="84" spans="1:22" x14ac:dyDescent="0.35">
      <c r="A84" s="431"/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31"/>
      <c r="M84" s="429"/>
      <c r="N84" s="429"/>
      <c r="O84" s="429"/>
      <c r="P84" s="429"/>
      <c r="Q84" s="429"/>
      <c r="R84" s="429"/>
      <c r="S84" s="429"/>
      <c r="T84" s="429"/>
      <c r="U84" s="429"/>
      <c r="V84" s="429"/>
    </row>
    <row r="85" spans="1:22" x14ac:dyDescent="0.35">
      <c r="A85" s="431"/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31"/>
      <c r="M85" s="429"/>
      <c r="N85" s="429"/>
      <c r="O85" s="429"/>
      <c r="P85" s="429"/>
      <c r="Q85" s="429"/>
      <c r="R85" s="429"/>
      <c r="S85" s="429"/>
      <c r="T85" s="429"/>
      <c r="U85" s="429"/>
      <c r="V85" s="429"/>
    </row>
    <row r="86" spans="1:22" x14ac:dyDescent="0.35">
      <c r="A86" s="431"/>
      <c r="B86" s="429"/>
      <c r="C86" s="429"/>
      <c r="D86" s="429"/>
      <c r="E86" s="429"/>
      <c r="F86" s="429"/>
      <c r="G86" s="429"/>
      <c r="H86" s="429"/>
      <c r="I86" s="429"/>
      <c r="J86" s="429"/>
      <c r="K86" s="429"/>
      <c r="L86" s="431"/>
      <c r="M86" s="429"/>
      <c r="N86" s="429"/>
      <c r="O86" s="429"/>
      <c r="P86" s="429"/>
      <c r="Q86" s="429"/>
      <c r="R86" s="429"/>
      <c r="S86" s="429"/>
      <c r="T86" s="429"/>
      <c r="U86" s="429"/>
      <c r="V86" s="429"/>
    </row>
    <row r="87" spans="1:22" x14ac:dyDescent="0.35">
      <c r="A87" s="431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31"/>
      <c r="M87" s="429"/>
      <c r="N87" s="429"/>
      <c r="O87" s="429"/>
      <c r="P87" s="429"/>
      <c r="Q87" s="429"/>
      <c r="R87" s="429"/>
      <c r="S87" s="429"/>
      <c r="T87" s="429"/>
      <c r="U87" s="429"/>
      <c r="V87" s="429"/>
    </row>
    <row r="88" spans="1:22" x14ac:dyDescent="0.35">
      <c r="A88" s="431"/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31"/>
      <c r="M88" s="429"/>
      <c r="N88" s="429"/>
      <c r="O88" s="429"/>
      <c r="P88" s="429"/>
      <c r="Q88" s="429"/>
      <c r="R88" s="429"/>
      <c r="S88" s="429"/>
      <c r="T88" s="429"/>
      <c r="U88" s="429"/>
      <c r="V88" s="429"/>
    </row>
    <row r="89" spans="1:22" x14ac:dyDescent="0.35">
      <c r="A89" s="431"/>
      <c r="B89" s="429"/>
      <c r="C89" s="429"/>
      <c r="D89" s="429"/>
      <c r="E89" s="429"/>
      <c r="F89" s="429"/>
      <c r="G89" s="429"/>
      <c r="H89" s="429"/>
      <c r="I89" s="429"/>
      <c r="J89" s="429"/>
      <c r="K89" s="429"/>
      <c r="L89" s="431"/>
      <c r="M89" s="429"/>
      <c r="N89" s="429"/>
      <c r="O89" s="429"/>
      <c r="P89" s="429"/>
      <c r="Q89" s="429"/>
      <c r="R89" s="429"/>
      <c r="S89" s="429"/>
      <c r="T89" s="429"/>
      <c r="U89" s="429"/>
      <c r="V89" s="429"/>
    </row>
    <row r="90" spans="1:22" x14ac:dyDescent="0.35">
      <c r="A90" s="431"/>
      <c r="B90" s="429"/>
      <c r="C90" s="429"/>
      <c r="D90" s="429"/>
      <c r="E90" s="429"/>
      <c r="F90" s="429"/>
      <c r="G90" s="429"/>
      <c r="H90" s="429"/>
      <c r="I90" s="429"/>
      <c r="J90" s="429"/>
      <c r="K90" s="429"/>
      <c r="L90" s="431"/>
      <c r="M90" s="429"/>
      <c r="N90" s="429"/>
      <c r="O90" s="429"/>
      <c r="P90" s="429"/>
      <c r="Q90" s="429"/>
      <c r="R90" s="429"/>
      <c r="S90" s="429"/>
      <c r="T90" s="429"/>
      <c r="U90" s="429"/>
      <c r="V90" s="429"/>
    </row>
    <row r="91" spans="1:22" x14ac:dyDescent="0.35">
      <c r="A91" s="431"/>
      <c r="B91" s="429"/>
      <c r="C91" s="429"/>
      <c r="D91" s="429"/>
      <c r="E91" s="429"/>
      <c r="F91" s="429"/>
      <c r="G91" s="429"/>
      <c r="H91" s="429"/>
      <c r="I91" s="429"/>
      <c r="J91" s="429"/>
      <c r="K91" s="429"/>
      <c r="L91" s="431"/>
      <c r="M91" s="429"/>
      <c r="N91" s="429"/>
      <c r="O91" s="429"/>
      <c r="P91" s="429"/>
      <c r="Q91" s="429"/>
      <c r="R91" s="429"/>
      <c r="S91" s="429"/>
      <c r="T91" s="429"/>
      <c r="U91" s="429"/>
      <c r="V91" s="429"/>
    </row>
    <row r="92" spans="1:22" x14ac:dyDescent="0.35">
      <c r="A92" s="431"/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31"/>
      <c r="M92" s="429"/>
      <c r="N92" s="429"/>
      <c r="O92" s="429"/>
      <c r="P92" s="429"/>
      <c r="Q92" s="429"/>
      <c r="R92" s="429"/>
      <c r="S92" s="429"/>
      <c r="T92" s="429"/>
      <c r="U92" s="429"/>
      <c r="V92" s="429"/>
    </row>
    <row r="93" spans="1:22" x14ac:dyDescent="0.35">
      <c r="A93" s="431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31"/>
      <c r="M93" s="429"/>
      <c r="N93" s="429"/>
      <c r="O93" s="429"/>
      <c r="P93" s="429"/>
      <c r="Q93" s="429"/>
      <c r="R93" s="429"/>
      <c r="S93" s="429"/>
      <c r="T93" s="429"/>
      <c r="U93" s="429"/>
      <c r="V93" s="429"/>
    </row>
    <row r="94" spans="1:22" x14ac:dyDescent="0.35">
      <c r="A94" s="431"/>
      <c r="B94" s="436"/>
      <c r="C94" s="436"/>
      <c r="D94" s="436"/>
      <c r="E94" s="436"/>
      <c r="F94" s="436"/>
      <c r="G94" s="436"/>
      <c r="H94" s="436"/>
      <c r="I94" s="436"/>
      <c r="J94" s="436"/>
      <c r="K94" s="436"/>
      <c r="L94" s="431"/>
      <c r="M94" s="436"/>
      <c r="N94" s="436"/>
      <c r="O94" s="436"/>
      <c r="P94" s="436"/>
      <c r="Q94" s="436"/>
      <c r="R94" s="436"/>
      <c r="S94" s="436"/>
      <c r="T94" s="436"/>
      <c r="U94" s="436"/>
      <c r="V94" s="436"/>
    </row>
    <row r="95" spans="1:22" x14ac:dyDescent="0.35">
      <c r="A95" s="431"/>
      <c r="B95" s="436"/>
      <c r="C95" s="436"/>
      <c r="D95" s="436"/>
      <c r="E95" s="436"/>
      <c r="F95" s="436"/>
      <c r="G95" s="436"/>
      <c r="H95" s="436"/>
      <c r="I95" s="436"/>
      <c r="J95" s="436"/>
      <c r="K95" s="436"/>
      <c r="L95" s="431"/>
      <c r="M95" s="436"/>
      <c r="N95" s="436"/>
      <c r="O95" s="436"/>
      <c r="P95" s="436"/>
      <c r="Q95" s="436"/>
      <c r="R95" s="436"/>
      <c r="S95" s="436"/>
      <c r="T95" s="436"/>
      <c r="U95" s="436"/>
      <c r="V95" s="436"/>
    </row>
    <row r="96" spans="1:22" x14ac:dyDescent="0.35">
      <c r="A96" s="431"/>
      <c r="B96" s="436"/>
      <c r="C96" s="436"/>
      <c r="D96" s="436"/>
      <c r="E96" s="436"/>
      <c r="F96" s="436"/>
      <c r="G96" s="436"/>
      <c r="H96" s="436"/>
      <c r="I96" s="436"/>
      <c r="J96" s="436"/>
      <c r="K96" s="436"/>
      <c r="L96" s="431"/>
      <c r="M96" s="436"/>
      <c r="N96" s="436"/>
      <c r="O96" s="436"/>
      <c r="P96" s="436"/>
      <c r="Q96" s="436"/>
      <c r="R96" s="436"/>
      <c r="S96" s="436"/>
      <c r="T96" s="436"/>
      <c r="U96" s="436"/>
      <c r="V96" s="436"/>
    </row>
    <row r="97" spans="1:22" x14ac:dyDescent="0.35">
      <c r="A97" s="431"/>
      <c r="B97" s="436"/>
      <c r="C97" s="436"/>
      <c r="D97" s="436"/>
      <c r="E97" s="436"/>
      <c r="F97" s="436"/>
      <c r="G97" s="436"/>
      <c r="H97" s="436"/>
      <c r="I97" s="436"/>
      <c r="J97" s="436"/>
      <c r="K97" s="436"/>
      <c r="L97" s="431"/>
      <c r="M97" s="436"/>
      <c r="N97" s="436"/>
      <c r="O97" s="436"/>
      <c r="P97" s="436"/>
      <c r="Q97" s="436"/>
      <c r="R97" s="436"/>
      <c r="S97" s="436"/>
      <c r="T97" s="436"/>
      <c r="U97" s="436"/>
      <c r="V97" s="436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31"/>
      <c r="B110" s="436"/>
      <c r="C110" s="436"/>
      <c r="D110" s="436"/>
      <c r="E110" s="436"/>
      <c r="F110" s="436"/>
      <c r="G110" s="436"/>
      <c r="H110" s="436"/>
      <c r="I110" s="436"/>
      <c r="J110" s="436"/>
      <c r="K110" s="436"/>
      <c r="L110" s="431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</row>
    <row r="111" spans="1:22" x14ac:dyDescent="0.35">
      <c r="A111" s="431"/>
      <c r="B111" s="436"/>
      <c r="C111" s="436"/>
      <c r="D111" s="436"/>
      <c r="E111" s="436"/>
      <c r="F111" s="436"/>
      <c r="G111" s="436"/>
      <c r="H111" s="436"/>
      <c r="I111" s="436"/>
      <c r="J111" s="436"/>
      <c r="K111" s="436"/>
      <c r="L111" s="431"/>
      <c r="M111" s="436"/>
      <c r="N111" s="436"/>
      <c r="O111" s="436"/>
      <c r="P111" s="436"/>
      <c r="Q111" s="436"/>
      <c r="R111" s="436"/>
      <c r="S111" s="436"/>
      <c r="T111" s="436"/>
      <c r="U111" s="436"/>
      <c r="V111" s="436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A09D7-B018-4D2F-B2DD-9C627766FD5C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7"/>
  <sheetViews>
    <sheetView showZeros="0" view="pageBreakPreview" topLeftCell="B1" zoomScale="77" zoomScaleNormal="100" zoomScaleSheetLayoutView="77" workbookViewId="0">
      <selection activeCell="AB30" sqref="AB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453125" customWidth="1"/>
    <col min="27" max="27" width="11.1796875" customWidth="1"/>
  </cols>
  <sheetData>
    <row r="1" spans="1:34" s="1" customFormat="1" ht="13.75" customHeight="1" x14ac:dyDescent="0.25">
      <c r="A1" s="471"/>
      <c r="B1" s="471"/>
      <c r="C1" s="482" t="s">
        <v>396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</row>
    <row r="2" spans="1:34" s="1" customFormat="1" ht="13.75" customHeight="1" x14ac:dyDescent="0.25">
      <c r="A2" s="471"/>
      <c r="B2" s="471"/>
      <c r="C2" s="482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34" ht="13.75" customHeight="1" x14ac:dyDescent="0.35">
      <c r="A3" s="408" t="s">
        <v>149</v>
      </c>
      <c r="B3" s="408"/>
      <c r="C3" s="276" t="str">
        <f>'DESIGN FRONT SHEET'!B3</f>
        <v>MCLAREN SEASON 3</v>
      </c>
      <c r="D3" s="276"/>
      <c r="E3" s="277"/>
      <c r="F3" s="36" t="s">
        <v>151</v>
      </c>
      <c r="G3" s="497" t="str">
        <f>'DESIGN FRONT SHEET'!E3</f>
        <v>UN AVAILABLE</v>
      </c>
      <c r="H3" s="498"/>
      <c r="I3" s="498"/>
      <c r="J3" s="498"/>
      <c r="K3" s="499"/>
      <c r="L3" s="190" t="s">
        <v>153</v>
      </c>
      <c r="M3" s="191"/>
      <c r="N3" s="486" t="str">
        <f>'DESIGN FRONT SHEET'!G3</f>
        <v>FRAN</v>
      </c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</row>
    <row r="4" spans="1:34" ht="13.75" customHeight="1" x14ac:dyDescent="0.35">
      <c r="A4" s="408" t="s">
        <v>155</v>
      </c>
      <c r="B4" s="408"/>
      <c r="C4" s="276" t="str">
        <f>'DESIGN FRONT SHEET'!B4</f>
        <v>ASHLAM</v>
      </c>
      <c r="D4" s="276"/>
      <c r="E4" s="277"/>
      <c r="F4" s="36" t="s">
        <v>157</v>
      </c>
      <c r="G4" s="497" t="str">
        <f>'DESIGN FRONT SHEET'!E4</f>
        <v>VIETNAM</v>
      </c>
      <c r="H4" s="498"/>
      <c r="I4" s="498"/>
      <c r="J4" s="498"/>
      <c r="K4" s="499"/>
      <c r="L4" s="190" t="s">
        <v>159</v>
      </c>
      <c r="M4" s="191"/>
      <c r="N4" s="486"/>
      <c r="O4" s="486"/>
      <c r="P4" s="486"/>
      <c r="Q4" s="486"/>
      <c r="R4" s="486"/>
      <c r="S4" s="486"/>
      <c r="T4" s="486"/>
      <c r="U4" s="486"/>
      <c r="V4" s="486"/>
      <c r="W4" s="486"/>
      <c r="X4" s="486"/>
      <c r="Y4" s="486"/>
      <c r="Z4" s="486"/>
      <c r="AA4" s="486"/>
    </row>
    <row r="5" spans="1:34" ht="13.75" customHeight="1" x14ac:dyDescent="0.35">
      <c r="A5" s="408" t="s">
        <v>161</v>
      </c>
      <c r="B5" s="408"/>
      <c r="C5" s="276" t="str">
        <f>'DESIGN FRONT SHEET'!B5</f>
        <v>ZIP THROUG HOODIE</v>
      </c>
      <c r="D5" s="276"/>
      <c r="E5" s="277"/>
      <c r="F5" s="36" t="s">
        <v>174</v>
      </c>
      <c r="G5" s="497" t="str">
        <f>'DESIGN FRONT SHEET'!E5</f>
        <v>AIME LEON DORE</v>
      </c>
      <c r="H5" s="498"/>
      <c r="I5" s="498"/>
      <c r="J5" s="498"/>
      <c r="K5" s="499"/>
      <c r="L5" s="190" t="s">
        <v>165</v>
      </c>
      <c r="M5" s="191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</row>
    <row r="6" spans="1:34" ht="13.75" customHeight="1" x14ac:dyDescent="0.35">
      <c r="A6" s="496" t="s">
        <v>397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</row>
    <row r="7" spans="1:34" ht="15.7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379</v>
      </c>
      <c r="G7" s="75" t="s">
        <v>380</v>
      </c>
      <c r="H7" s="75"/>
      <c r="I7" s="164" t="s">
        <v>398</v>
      </c>
      <c r="J7" s="75" t="s">
        <v>381</v>
      </c>
      <c r="K7" s="75"/>
      <c r="L7" s="164" t="s">
        <v>398</v>
      </c>
      <c r="M7" s="75" t="s">
        <v>382</v>
      </c>
      <c r="N7" s="75"/>
      <c r="O7" s="164" t="s">
        <v>398</v>
      </c>
      <c r="P7" s="75" t="s">
        <v>383</v>
      </c>
      <c r="Q7" s="76"/>
      <c r="R7" s="166" t="s">
        <v>398</v>
      </c>
      <c r="S7" s="169" t="s">
        <v>384</v>
      </c>
      <c r="T7" s="165"/>
      <c r="U7" s="166" t="s">
        <v>398</v>
      </c>
      <c r="V7" s="169" t="s">
        <v>385</v>
      </c>
      <c r="W7" s="165"/>
      <c r="X7" s="166" t="s">
        <v>398</v>
      </c>
      <c r="Y7" s="169" t="s">
        <v>386</v>
      </c>
      <c r="Z7" s="165"/>
      <c r="AA7" s="166" t="s">
        <v>398</v>
      </c>
      <c r="AB7" s="47"/>
      <c r="AC7" s="47"/>
      <c r="AD7" s="47"/>
      <c r="AE7" s="47"/>
      <c r="AF7" s="47"/>
      <c r="AG7" s="47"/>
      <c r="AH7" s="47"/>
    </row>
    <row r="8" spans="1:34" ht="15.75" customHeight="1" x14ac:dyDescent="0.35">
      <c r="A8" s="161" t="str">
        <f>'PROTO SPEC'!A8</f>
        <v>H2</v>
      </c>
      <c r="B8" s="335" t="str">
        <f>'PROTO SPEC'!B8</f>
        <v>1. Front length - SNP to bottom hem edge</v>
      </c>
      <c r="C8" s="336"/>
      <c r="D8" s="336"/>
      <c r="E8" s="336"/>
      <c r="F8" s="87">
        <f>'GRADED SPEC (ALPHA)'!F8</f>
        <v>1</v>
      </c>
      <c r="G8" s="167">
        <f>'GRADED SPEC (ALPHA)'!G8</f>
        <v>-3</v>
      </c>
      <c r="H8" s="111"/>
      <c r="I8" s="210">
        <f>H8+(-G8)</f>
        <v>3</v>
      </c>
      <c r="J8" s="168">
        <f>'GRADED SPEC (ALPHA)'!H8</f>
        <v>-1.5</v>
      </c>
      <c r="K8" s="98"/>
      <c r="L8" s="210">
        <f>K8+(-J8)</f>
        <v>1.5</v>
      </c>
      <c r="M8" s="231">
        <f>'GRADED SPEC (ALPHA)'!I8</f>
        <v>0</v>
      </c>
      <c r="N8" s="89"/>
      <c r="O8" s="210">
        <f>N8+(-M8)</f>
        <v>0</v>
      </c>
      <c r="P8" s="168">
        <f>'GRADED SPEC (ALPHA)'!J8</f>
        <v>1.5</v>
      </c>
      <c r="Q8" s="97"/>
      <c r="R8" s="232">
        <f>Q8+(-P8)</f>
        <v>-1.5</v>
      </c>
      <c r="S8" s="170">
        <f>'GRADED SPEC (ALPHA)'!K8</f>
        <v>3</v>
      </c>
      <c r="T8" s="96"/>
      <c r="U8" s="210">
        <f>T8+(-S8)</f>
        <v>-3</v>
      </c>
      <c r="V8" s="170">
        <f>'GRADED SPEC (ALPHA)'!L8</f>
        <v>4.5</v>
      </c>
      <c r="W8" s="96"/>
      <c r="X8" s="210">
        <f>W8+(-V8)</f>
        <v>-4.5</v>
      </c>
      <c r="Y8" s="170">
        <f>'GRADED SPEC (ALPHA)'!M8</f>
        <v>5</v>
      </c>
      <c r="Z8" s="96"/>
      <c r="AA8" s="210">
        <f>Z8+(-Y8)</f>
        <v>-5</v>
      </c>
      <c r="AB8" s="43"/>
      <c r="AC8" s="44"/>
      <c r="AD8" s="48"/>
      <c r="AE8" s="48"/>
      <c r="AF8" s="49"/>
      <c r="AG8" s="48"/>
      <c r="AH8" s="44"/>
    </row>
    <row r="9" spans="1:34" ht="15.75" customHeight="1" x14ac:dyDescent="0.35">
      <c r="A9" s="161" t="str">
        <f>'PROTO SPEC'!A9</f>
        <v>H3</v>
      </c>
      <c r="B9" s="335" t="str">
        <f>'PROTO SPEC'!B9</f>
        <v>2. Front length - HSP to bottom hem edge</v>
      </c>
      <c r="C9" s="336"/>
      <c r="D9" s="336"/>
      <c r="E9" s="336"/>
      <c r="F9" s="87">
        <f>'GRADED SPEC (ALPHA)'!F9</f>
        <v>1</v>
      </c>
      <c r="G9" s="167">
        <f>'GRADED SPEC (ALPHA)'!G9</f>
        <v>-3</v>
      </c>
      <c r="H9" s="111"/>
      <c r="I9" s="210">
        <f t="shared" ref="I9:I38" si="0">H9+(-G9)</f>
        <v>3</v>
      </c>
      <c r="J9" s="168">
        <f>'GRADED SPEC (ALPHA)'!H9</f>
        <v>-1.5</v>
      </c>
      <c r="K9" s="98"/>
      <c r="L9" s="210">
        <f t="shared" ref="L9:L38" si="1">K9+(-J9)</f>
        <v>1.5</v>
      </c>
      <c r="M9" s="231">
        <f>'GRADED SPEC (ALPHA)'!I9</f>
        <v>0</v>
      </c>
      <c r="N9" s="89"/>
      <c r="O9" s="210">
        <f t="shared" ref="O9:O38" si="2">N9+(-M9)</f>
        <v>0</v>
      </c>
      <c r="P9" s="168">
        <f>'GRADED SPEC (ALPHA)'!J9</f>
        <v>1.5</v>
      </c>
      <c r="Q9" s="97"/>
      <c r="R9" s="232">
        <f t="shared" ref="R9:R38" si="3">Q9+(-P9)</f>
        <v>-1.5</v>
      </c>
      <c r="S9" s="170">
        <f>'GRADED SPEC (ALPHA)'!K9</f>
        <v>3</v>
      </c>
      <c r="T9" s="96"/>
      <c r="U9" s="210">
        <f t="shared" ref="U9:U38" si="4">T9+(-S9)</f>
        <v>-3</v>
      </c>
      <c r="V9" s="170">
        <f>'GRADED SPEC (ALPHA)'!L9</f>
        <v>4.5</v>
      </c>
      <c r="W9" s="96"/>
      <c r="X9" s="210">
        <f t="shared" ref="X9:X38" si="5">W9+(-V9)</f>
        <v>-4.5</v>
      </c>
      <c r="Y9" s="170">
        <f>'GRADED SPEC (ALPHA)'!M9</f>
        <v>5</v>
      </c>
      <c r="Z9" s="96"/>
      <c r="AA9" s="210">
        <f t="shared" ref="AA9:AA38" si="6">Z9+(-Y9)</f>
        <v>-5</v>
      </c>
      <c r="AB9" s="43"/>
      <c r="AC9" s="44"/>
      <c r="AD9" s="48"/>
      <c r="AE9" s="48"/>
      <c r="AF9" s="49"/>
      <c r="AG9" s="48"/>
      <c r="AH9" s="44"/>
    </row>
    <row r="10" spans="1:34" ht="15.75" customHeight="1" x14ac:dyDescent="0.35">
      <c r="A10" s="161" t="str">
        <f>'PROTO SPEC'!A10</f>
        <v>METAL</v>
      </c>
      <c r="B10" s="335" t="str">
        <f>'PROTO SPEC'!B10</f>
        <v>3. Back length - HSP to bottom hem edge</v>
      </c>
      <c r="C10" s="336"/>
      <c r="D10" s="336"/>
      <c r="E10" s="336"/>
      <c r="F10" s="87">
        <f>'GRADED SPEC (ALPHA)'!F10</f>
        <v>1</v>
      </c>
      <c r="G10" s="167">
        <f>'GRADED SPEC (ALPHA)'!G10</f>
        <v>-3</v>
      </c>
      <c r="H10" s="111"/>
      <c r="I10" s="210">
        <f t="shared" si="0"/>
        <v>3</v>
      </c>
      <c r="J10" s="168">
        <f>'GRADED SPEC (ALPHA)'!H10</f>
        <v>-1.5</v>
      </c>
      <c r="K10" s="98"/>
      <c r="L10" s="210">
        <f t="shared" si="1"/>
        <v>1.5</v>
      </c>
      <c r="M10" s="231">
        <f>'GRADED SPEC (ALPHA)'!I10</f>
        <v>0</v>
      </c>
      <c r="N10" s="89"/>
      <c r="O10" s="210">
        <f t="shared" si="2"/>
        <v>0</v>
      </c>
      <c r="P10" s="168">
        <f>'GRADED SPEC (ALPHA)'!J10</f>
        <v>1.5</v>
      </c>
      <c r="Q10" s="97"/>
      <c r="R10" s="232">
        <f t="shared" si="3"/>
        <v>-1.5</v>
      </c>
      <c r="S10" s="170">
        <f>'GRADED SPEC (ALPHA)'!K10</f>
        <v>3</v>
      </c>
      <c r="T10" s="96"/>
      <c r="U10" s="210">
        <f t="shared" si="4"/>
        <v>-3</v>
      </c>
      <c r="V10" s="170">
        <f>'GRADED SPEC (ALPHA)'!L10</f>
        <v>4.5</v>
      </c>
      <c r="W10" s="96"/>
      <c r="X10" s="210">
        <f t="shared" si="5"/>
        <v>-4.5</v>
      </c>
      <c r="Y10" s="170">
        <f>'GRADED SPEC (ALPHA)'!M10</f>
        <v>5</v>
      </c>
      <c r="Z10" s="96"/>
      <c r="AA10" s="210">
        <f t="shared" si="6"/>
        <v>-5</v>
      </c>
    </row>
    <row r="11" spans="1:34" ht="15.75" customHeight="1" x14ac:dyDescent="0.35">
      <c r="A11" s="161">
        <f>'PROTO SPEC'!A11</f>
        <v>0</v>
      </c>
      <c r="B11" s="335" t="str">
        <f>'PROTO SPEC'!B11</f>
        <v>4. Chest - measured 2.5cm down from underarm</v>
      </c>
      <c r="C11" s="336"/>
      <c r="D11" s="336"/>
      <c r="E11" s="336"/>
      <c r="F11" s="87">
        <f>'GRADED SPEC (ALPHA)'!F11</f>
        <v>1</v>
      </c>
      <c r="G11" s="167">
        <f>'GRADED SPEC (ALPHA)'!G11</f>
        <v>-5</v>
      </c>
      <c r="H11" s="112"/>
      <c r="I11" s="210">
        <f t="shared" si="0"/>
        <v>5</v>
      </c>
      <c r="J11" s="168">
        <f>'GRADED SPEC (ALPHA)'!H11</f>
        <v>-2.5</v>
      </c>
      <c r="K11" s="98"/>
      <c r="L11" s="210">
        <f t="shared" si="1"/>
        <v>2.5</v>
      </c>
      <c r="M11" s="231">
        <f>'GRADED SPEC (ALPHA)'!I11</f>
        <v>0</v>
      </c>
      <c r="N11" s="89"/>
      <c r="O11" s="210">
        <f t="shared" si="2"/>
        <v>0</v>
      </c>
      <c r="P11" s="168">
        <f>'GRADED SPEC (ALPHA)'!J11</f>
        <v>2.5</v>
      </c>
      <c r="Q11" s="99"/>
      <c r="R11" s="232">
        <f t="shared" si="3"/>
        <v>-2.5</v>
      </c>
      <c r="S11" s="170">
        <f>'GRADED SPEC (ALPHA)'!K11</f>
        <v>5</v>
      </c>
      <c r="T11" s="96"/>
      <c r="U11" s="210">
        <f t="shared" si="4"/>
        <v>-5</v>
      </c>
      <c r="V11" s="170">
        <f>'GRADED SPEC (ALPHA)'!L11</f>
        <v>7.5</v>
      </c>
      <c r="W11" s="96"/>
      <c r="X11" s="210">
        <f t="shared" si="5"/>
        <v>-7.5</v>
      </c>
      <c r="Y11" s="170">
        <f>'GRADED SPEC (ALPHA)'!M11</f>
        <v>10</v>
      </c>
      <c r="Z11" s="96"/>
      <c r="AA11" s="210">
        <f t="shared" si="6"/>
        <v>-10</v>
      </c>
    </row>
    <row r="12" spans="1:34" ht="15.75" customHeight="1" x14ac:dyDescent="0.35">
      <c r="A12" s="161" t="str">
        <f>'PROTO SPEC'!A12</f>
        <v>EMBROIDERY</v>
      </c>
      <c r="B12" s="335" t="str">
        <f>'PROTO SPEC'!B12</f>
        <v>5. Waist position - below HSP</v>
      </c>
      <c r="C12" s="336"/>
      <c r="D12" s="336"/>
      <c r="E12" s="336"/>
      <c r="F12" s="87">
        <f>'GRADED SPEC (ALPHA)'!F12</f>
        <v>0.5</v>
      </c>
      <c r="G12" s="167">
        <f>'GRADED SPEC (ALPHA)'!G12</f>
        <v>-2</v>
      </c>
      <c r="H12" s="112"/>
      <c r="I12" s="210">
        <f t="shared" si="0"/>
        <v>2</v>
      </c>
      <c r="J12" s="168">
        <f>'GRADED SPEC (ALPHA)'!H12</f>
        <v>-1</v>
      </c>
      <c r="K12" s="98"/>
      <c r="L12" s="210">
        <f t="shared" si="1"/>
        <v>1</v>
      </c>
      <c r="M12" s="231">
        <f>'GRADED SPEC (ALPHA)'!I12</f>
        <v>0</v>
      </c>
      <c r="N12" s="89"/>
      <c r="O12" s="210">
        <f t="shared" si="2"/>
        <v>0</v>
      </c>
      <c r="P12" s="168">
        <f>'GRADED SPEC (ALPHA)'!J12</f>
        <v>1</v>
      </c>
      <c r="Q12" s="99"/>
      <c r="R12" s="232">
        <f t="shared" si="3"/>
        <v>-1</v>
      </c>
      <c r="S12" s="170">
        <f>'GRADED SPEC (ALPHA)'!K12</f>
        <v>2</v>
      </c>
      <c r="T12" s="96"/>
      <c r="U12" s="210">
        <f t="shared" si="4"/>
        <v>-2</v>
      </c>
      <c r="V12" s="170">
        <f>'GRADED SPEC (ALPHA)'!L12</f>
        <v>3</v>
      </c>
      <c r="W12" s="96"/>
      <c r="X12" s="210">
        <f t="shared" si="5"/>
        <v>-3</v>
      </c>
      <c r="Y12" s="170">
        <f>'GRADED SPEC (ALPHA)'!M12</f>
        <v>4</v>
      </c>
      <c r="Z12" s="96"/>
      <c r="AA12" s="210">
        <f t="shared" si="6"/>
        <v>-4</v>
      </c>
    </row>
    <row r="13" spans="1:34" ht="15.75" customHeight="1" x14ac:dyDescent="0.35">
      <c r="A13" s="161" t="str">
        <f>'PROTO SPEC'!A13</f>
        <v>SCREENPRINT</v>
      </c>
      <c r="B13" s="335" t="str">
        <f>'PROTO SPEC'!B13</f>
        <v>6. Waist width</v>
      </c>
      <c r="C13" s="336"/>
      <c r="D13" s="336"/>
      <c r="E13" s="336"/>
      <c r="F13" s="87">
        <f>'GRADED SPEC (ALPHA)'!F13</f>
        <v>1</v>
      </c>
      <c r="G13" s="167">
        <f>'GRADED SPEC (ALPHA)'!G13</f>
        <v>-5</v>
      </c>
      <c r="H13" s="112"/>
      <c r="I13" s="210">
        <f t="shared" si="0"/>
        <v>5</v>
      </c>
      <c r="J13" s="168">
        <f>'GRADED SPEC (ALPHA)'!H13</f>
        <v>-2.5</v>
      </c>
      <c r="K13" s="98"/>
      <c r="L13" s="210">
        <f t="shared" si="1"/>
        <v>2.5</v>
      </c>
      <c r="M13" s="231">
        <f>'GRADED SPEC (ALPHA)'!I13</f>
        <v>0</v>
      </c>
      <c r="N13" s="89"/>
      <c r="O13" s="210">
        <f t="shared" si="2"/>
        <v>0</v>
      </c>
      <c r="P13" s="168">
        <f>'GRADED SPEC (ALPHA)'!J13</f>
        <v>2.5</v>
      </c>
      <c r="Q13" s="99"/>
      <c r="R13" s="232">
        <f t="shared" si="3"/>
        <v>-2.5</v>
      </c>
      <c r="S13" s="170">
        <f>'GRADED SPEC (ALPHA)'!K13</f>
        <v>5</v>
      </c>
      <c r="T13" s="96"/>
      <c r="U13" s="210">
        <f t="shared" si="4"/>
        <v>-5</v>
      </c>
      <c r="V13" s="170">
        <f>'GRADED SPEC (ALPHA)'!L13</f>
        <v>7.5</v>
      </c>
      <c r="W13" s="96"/>
      <c r="X13" s="210">
        <f t="shared" si="5"/>
        <v>-7.5</v>
      </c>
      <c r="Y13" s="170">
        <f>'GRADED SPEC (ALPHA)'!M13</f>
        <v>10</v>
      </c>
      <c r="Z13" s="96"/>
      <c r="AA13" s="210">
        <f t="shared" si="6"/>
        <v>-10</v>
      </c>
    </row>
    <row r="14" spans="1:34" ht="15.75" customHeight="1" x14ac:dyDescent="0.35">
      <c r="A14" s="161" t="str">
        <f>'PROTO SPEC'!A14</f>
        <v>SCREEN PRINT</v>
      </c>
      <c r="B14" s="335" t="str">
        <f>'PROTO SPEC'!B14</f>
        <v>7. Hem width</v>
      </c>
      <c r="C14" s="336"/>
      <c r="D14" s="336"/>
      <c r="E14" s="336"/>
      <c r="F14" s="87">
        <f>'GRADED SPEC (ALPHA)'!F14</f>
        <v>1</v>
      </c>
      <c r="G14" s="167">
        <f>'GRADED SPEC (ALPHA)'!G14</f>
        <v>-5</v>
      </c>
      <c r="H14" s="112"/>
      <c r="I14" s="210">
        <f t="shared" si="0"/>
        <v>5</v>
      </c>
      <c r="J14" s="168">
        <f>'GRADED SPEC (ALPHA)'!H14</f>
        <v>-2.5</v>
      </c>
      <c r="K14" s="98"/>
      <c r="L14" s="210">
        <f t="shared" si="1"/>
        <v>2.5</v>
      </c>
      <c r="M14" s="231">
        <f>'GRADED SPEC (ALPHA)'!I14</f>
        <v>0</v>
      </c>
      <c r="N14" s="89"/>
      <c r="O14" s="210">
        <f t="shared" si="2"/>
        <v>0</v>
      </c>
      <c r="P14" s="168">
        <f>'GRADED SPEC (ALPHA)'!J14</f>
        <v>2.5</v>
      </c>
      <c r="Q14" s="99"/>
      <c r="R14" s="232">
        <f t="shared" si="3"/>
        <v>-2.5</v>
      </c>
      <c r="S14" s="170">
        <f>'GRADED SPEC (ALPHA)'!K14</f>
        <v>5</v>
      </c>
      <c r="T14" s="96"/>
      <c r="U14" s="210">
        <f t="shared" si="4"/>
        <v>-5</v>
      </c>
      <c r="V14" s="170">
        <f>'GRADED SPEC (ALPHA)'!L14</f>
        <v>7.5</v>
      </c>
      <c r="W14" s="96"/>
      <c r="X14" s="210">
        <f t="shared" si="5"/>
        <v>-7.5</v>
      </c>
      <c r="Y14" s="170">
        <f>'GRADED SPEC (ALPHA)'!M14</f>
        <v>10</v>
      </c>
      <c r="Z14" s="96"/>
      <c r="AA14" s="210">
        <f t="shared" si="6"/>
        <v>-10</v>
      </c>
    </row>
    <row r="15" spans="1:34" ht="15.75" customHeight="1" x14ac:dyDescent="0.35">
      <c r="A15" s="161" t="str">
        <f>'PROTO SPEC'!A15</f>
        <v>SCREEN PRINT</v>
      </c>
      <c r="B15" s="335" t="str">
        <f>'PROTO SPEC'!B15</f>
        <v>8. Hem depth</v>
      </c>
      <c r="C15" s="336"/>
      <c r="D15" s="336"/>
      <c r="E15" s="336"/>
      <c r="F15" s="87">
        <f>'GRADED SPEC (ALPHA)'!F15</f>
        <v>0.3</v>
      </c>
      <c r="G15" s="167">
        <f>'GRADED SPEC (ALPHA)'!G15</f>
        <v>0</v>
      </c>
      <c r="H15" s="111"/>
      <c r="I15" s="210">
        <f t="shared" si="0"/>
        <v>0</v>
      </c>
      <c r="J15" s="168">
        <f>'GRADED SPEC (ALPHA)'!H15</f>
        <v>0</v>
      </c>
      <c r="K15" s="98"/>
      <c r="L15" s="210">
        <f t="shared" si="1"/>
        <v>0</v>
      </c>
      <c r="M15" s="231">
        <f>'GRADED SPEC (ALPHA)'!I15</f>
        <v>0</v>
      </c>
      <c r="N15" s="89"/>
      <c r="O15" s="210">
        <f t="shared" si="2"/>
        <v>0</v>
      </c>
      <c r="P15" s="168">
        <f>'GRADED SPEC (ALPHA)'!J15</f>
        <v>0</v>
      </c>
      <c r="Q15" s="97"/>
      <c r="R15" s="232">
        <f t="shared" si="3"/>
        <v>0</v>
      </c>
      <c r="S15" s="170">
        <f>'GRADED SPEC (ALPHA)'!K15</f>
        <v>0</v>
      </c>
      <c r="T15" s="96"/>
      <c r="U15" s="210">
        <f t="shared" si="4"/>
        <v>0</v>
      </c>
      <c r="V15" s="170">
        <f>'GRADED SPEC (ALPHA)'!L15</f>
        <v>0</v>
      </c>
      <c r="W15" s="96"/>
      <c r="X15" s="210">
        <f t="shared" si="5"/>
        <v>0</v>
      </c>
      <c r="Y15" s="170">
        <f>'GRADED SPEC (ALPHA)'!M15</f>
        <v>0</v>
      </c>
      <c r="Z15" s="96"/>
      <c r="AA15" s="210">
        <f t="shared" si="6"/>
        <v>0</v>
      </c>
    </row>
    <row r="16" spans="1:34" ht="15.75" customHeight="1" x14ac:dyDescent="0.35">
      <c r="A16" s="161" t="str">
        <f>'PROTO SPEC'!A16</f>
        <v>EMBROIDERY</v>
      </c>
      <c r="B16" s="335" t="str">
        <f>'PROTO SPEC'!B16</f>
        <v>9. X-Shoulder (seam to seam)</v>
      </c>
      <c r="C16" s="336"/>
      <c r="D16" s="336"/>
      <c r="E16" s="336"/>
      <c r="F16" s="87">
        <f>'GRADED SPEC (ALPHA)'!F16</f>
        <v>1</v>
      </c>
      <c r="G16" s="167">
        <f>'GRADED SPEC (ALPHA)'!G16</f>
        <v>-4</v>
      </c>
      <c r="H16" s="111"/>
      <c r="I16" s="210">
        <f t="shared" si="0"/>
        <v>4</v>
      </c>
      <c r="J16" s="168">
        <f>'GRADED SPEC (ALPHA)'!H16</f>
        <v>-2</v>
      </c>
      <c r="K16" s="98"/>
      <c r="L16" s="210">
        <f t="shared" si="1"/>
        <v>2</v>
      </c>
      <c r="M16" s="231">
        <f>'GRADED SPEC (ALPHA)'!I16</f>
        <v>0</v>
      </c>
      <c r="N16" s="89"/>
      <c r="O16" s="210">
        <f t="shared" si="2"/>
        <v>0</v>
      </c>
      <c r="P16" s="168">
        <f>'GRADED SPEC (ALPHA)'!J16</f>
        <v>2</v>
      </c>
      <c r="Q16" s="97"/>
      <c r="R16" s="232">
        <f t="shared" si="3"/>
        <v>-2</v>
      </c>
      <c r="S16" s="170">
        <f>'GRADED SPEC (ALPHA)'!K16</f>
        <v>4</v>
      </c>
      <c r="T16" s="96"/>
      <c r="U16" s="210">
        <f t="shared" si="4"/>
        <v>-4</v>
      </c>
      <c r="V16" s="170">
        <f>'GRADED SPEC (ALPHA)'!L16</f>
        <v>6</v>
      </c>
      <c r="W16" s="96"/>
      <c r="X16" s="210">
        <f t="shared" si="5"/>
        <v>-6</v>
      </c>
      <c r="Y16" s="170">
        <f>'GRADED SPEC (ALPHA)'!M16</f>
        <v>8</v>
      </c>
      <c r="Z16" s="96"/>
      <c r="AA16" s="210">
        <f t="shared" si="6"/>
        <v>-8</v>
      </c>
    </row>
    <row r="17" spans="1:27" ht="15.75" customHeight="1" x14ac:dyDescent="0.35">
      <c r="A17" s="161" t="str">
        <f>'PROTO SPEC'!A17</f>
        <v>EMBROIDERY</v>
      </c>
      <c r="B17" s="335" t="str">
        <f>'PROTO SPEC'!B17</f>
        <v>10. X-Front - 15cm below HSP</v>
      </c>
      <c r="C17" s="336"/>
      <c r="D17" s="336"/>
      <c r="E17" s="336"/>
      <c r="F17" s="87">
        <f>'GRADED SPEC (ALPHA)'!F17</f>
        <v>1</v>
      </c>
      <c r="G17" s="167">
        <f>'GRADED SPEC (ALPHA)'!G17</f>
        <v>-4</v>
      </c>
      <c r="H17" s="111"/>
      <c r="I17" s="210">
        <f t="shared" si="0"/>
        <v>4</v>
      </c>
      <c r="J17" s="168">
        <f>'GRADED SPEC (ALPHA)'!H17</f>
        <v>-2</v>
      </c>
      <c r="K17" s="98"/>
      <c r="L17" s="210">
        <f t="shared" si="1"/>
        <v>2</v>
      </c>
      <c r="M17" s="231">
        <f>'GRADED SPEC (ALPHA)'!I17</f>
        <v>0</v>
      </c>
      <c r="N17" s="89"/>
      <c r="O17" s="210">
        <f t="shared" si="2"/>
        <v>0</v>
      </c>
      <c r="P17" s="168">
        <f>'GRADED SPEC (ALPHA)'!J17</f>
        <v>2</v>
      </c>
      <c r="Q17" s="97"/>
      <c r="R17" s="232">
        <f t="shared" si="3"/>
        <v>-2</v>
      </c>
      <c r="S17" s="170">
        <f>'GRADED SPEC (ALPHA)'!K17</f>
        <v>4</v>
      </c>
      <c r="T17" s="96"/>
      <c r="U17" s="210">
        <f t="shared" si="4"/>
        <v>-4</v>
      </c>
      <c r="V17" s="170">
        <f>'GRADED SPEC (ALPHA)'!L17</f>
        <v>6</v>
      </c>
      <c r="W17" s="96"/>
      <c r="X17" s="210">
        <f t="shared" si="5"/>
        <v>-6</v>
      </c>
      <c r="Y17" s="170">
        <f>'GRADED SPEC (ALPHA)'!M17</f>
        <v>8</v>
      </c>
      <c r="Z17" s="96"/>
      <c r="AA17" s="210">
        <f t="shared" si="6"/>
        <v>-8</v>
      </c>
    </row>
    <row r="18" spans="1:27" ht="15.75" customHeight="1" x14ac:dyDescent="0.35">
      <c r="A18" s="161" t="str">
        <f>'PROTO SPEC'!A18</f>
        <v>SCREEN PRINT</v>
      </c>
      <c r="B18" s="335" t="str">
        <f>'PROTO SPEC'!B18</f>
        <v>11. X-Back - 15cm belo HSP</v>
      </c>
      <c r="C18" s="336"/>
      <c r="D18" s="336"/>
      <c r="E18" s="336"/>
      <c r="F18" s="87">
        <f>'GRADED SPEC (ALPHA)'!F18</f>
        <v>1</v>
      </c>
      <c r="G18" s="167">
        <f>'GRADED SPEC (ALPHA)'!G18</f>
        <v>-4</v>
      </c>
      <c r="H18" s="111"/>
      <c r="I18" s="210">
        <f t="shared" si="0"/>
        <v>4</v>
      </c>
      <c r="J18" s="168">
        <f>'GRADED SPEC (ALPHA)'!H18</f>
        <v>-2</v>
      </c>
      <c r="K18" s="98"/>
      <c r="L18" s="210">
        <f t="shared" si="1"/>
        <v>2</v>
      </c>
      <c r="M18" s="231">
        <f>'GRADED SPEC (ALPHA)'!I18</f>
        <v>0</v>
      </c>
      <c r="N18" s="89"/>
      <c r="O18" s="210">
        <f t="shared" si="2"/>
        <v>0</v>
      </c>
      <c r="P18" s="168">
        <f>'GRADED SPEC (ALPHA)'!J18</f>
        <v>2</v>
      </c>
      <c r="Q18" s="97"/>
      <c r="R18" s="232">
        <f t="shared" si="3"/>
        <v>-2</v>
      </c>
      <c r="S18" s="170">
        <f>'GRADED SPEC (ALPHA)'!K18</f>
        <v>4</v>
      </c>
      <c r="T18" s="96"/>
      <c r="U18" s="210">
        <f t="shared" si="4"/>
        <v>-4</v>
      </c>
      <c r="V18" s="170">
        <f>'GRADED SPEC (ALPHA)'!L18</f>
        <v>6</v>
      </c>
      <c r="W18" s="96"/>
      <c r="X18" s="210">
        <f t="shared" si="5"/>
        <v>-6</v>
      </c>
      <c r="Y18" s="170">
        <f>'GRADED SPEC (ALPHA)'!M18</f>
        <v>8</v>
      </c>
      <c r="Z18" s="96"/>
      <c r="AA18" s="210">
        <f t="shared" si="6"/>
        <v>-8</v>
      </c>
    </row>
    <row r="19" spans="1:27" ht="15.75" customHeight="1" x14ac:dyDescent="0.35">
      <c r="A19" s="161">
        <f>'PROTO SPEC'!A19</f>
        <v>0</v>
      </c>
      <c r="B19" s="335" t="str">
        <f>'PROTO SPEC'!B19</f>
        <v>12. Back neck width - HSP to HSP straight</v>
      </c>
      <c r="C19" s="336"/>
      <c r="D19" s="336"/>
      <c r="E19" s="336"/>
      <c r="F19" s="87">
        <f>'GRADED SPEC (ALPHA)'!F19</f>
        <v>0.3</v>
      </c>
      <c r="G19" s="167">
        <f>'GRADED SPEC (ALPHA)'!G19</f>
        <v>-1.2</v>
      </c>
      <c r="H19" s="111"/>
      <c r="I19" s="210">
        <f t="shared" si="0"/>
        <v>1.2</v>
      </c>
      <c r="J19" s="168">
        <f>'GRADED SPEC (ALPHA)'!H19</f>
        <v>-0.6</v>
      </c>
      <c r="K19" s="98"/>
      <c r="L19" s="210">
        <f t="shared" si="1"/>
        <v>0.6</v>
      </c>
      <c r="M19" s="231">
        <f>'GRADED SPEC (ALPHA)'!I19</f>
        <v>0</v>
      </c>
      <c r="N19" s="89"/>
      <c r="O19" s="210">
        <f t="shared" si="2"/>
        <v>0</v>
      </c>
      <c r="P19" s="168">
        <f>'GRADED SPEC (ALPHA)'!J19</f>
        <v>0.6</v>
      </c>
      <c r="Q19" s="97"/>
      <c r="R19" s="232">
        <f t="shared" si="3"/>
        <v>-0.6</v>
      </c>
      <c r="S19" s="170">
        <f>'GRADED SPEC (ALPHA)'!K19</f>
        <v>1.2</v>
      </c>
      <c r="T19" s="96"/>
      <c r="U19" s="210">
        <f t="shared" si="4"/>
        <v>-1.2</v>
      </c>
      <c r="V19" s="170">
        <f>'GRADED SPEC (ALPHA)'!L19</f>
        <v>1.8</v>
      </c>
      <c r="W19" s="96"/>
      <c r="X19" s="210">
        <f t="shared" si="5"/>
        <v>-1.8</v>
      </c>
      <c r="Y19" s="170">
        <f>'GRADED SPEC (ALPHA)'!M19</f>
        <v>2.4</v>
      </c>
      <c r="Z19" s="96"/>
      <c r="AA19" s="210">
        <f t="shared" si="6"/>
        <v>-2.4</v>
      </c>
    </row>
    <row r="20" spans="1:27" ht="15.75" customHeight="1" x14ac:dyDescent="0.35">
      <c r="A20" s="161">
        <f>'PROTO SPEC'!A20</f>
        <v>0</v>
      </c>
      <c r="B20" s="335" t="str">
        <f>'PROTO SPEC'!B20</f>
        <v>13. Front neck drop - From HSP</v>
      </c>
      <c r="C20" s="336"/>
      <c r="D20" s="336"/>
      <c r="E20" s="336"/>
      <c r="F20" s="87">
        <f>'GRADED SPEC (ALPHA)'!F20</f>
        <v>0.3</v>
      </c>
      <c r="G20" s="167">
        <f>'GRADED SPEC (ALPHA)'!G20</f>
        <v>-1</v>
      </c>
      <c r="H20" s="111"/>
      <c r="I20" s="210">
        <f t="shared" si="0"/>
        <v>1</v>
      </c>
      <c r="J20" s="168">
        <f>'GRADED SPEC (ALPHA)'!H20</f>
        <v>-0.5</v>
      </c>
      <c r="K20" s="98"/>
      <c r="L20" s="210">
        <f t="shared" si="1"/>
        <v>0.5</v>
      </c>
      <c r="M20" s="231">
        <f>'GRADED SPEC (ALPHA)'!I20</f>
        <v>0</v>
      </c>
      <c r="N20" s="89"/>
      <c r="O20" s="210">
        <f t="shared" si="2"/>
        <v>0</v>
      </c>
      <c r="P20" s="168">
        <f>'GRADED SPEC (ALPHA)'!J20</f>
        <v>0.5</v>
      </c>
      <c r="Q20" s="97"/>
      <c r="R20" s="232">
        <f t="shared" si="3"/>
        <v>-0.5</v>
      </c>
      <c r="S20" s="170">
        <f>'GRADED SPEC (ALPHA)'!K20</f>
        <v>1</v>
      </c>
      <c r="T20" s="96"/>
      <c r="U20" s="210">
        <f t="shared" si="4"/>
        <v>-1</v>
      </c>
      <c r="V20" s="170">
        <f>'GRADED SPEC (ALPHA)'!L20</f>
        <v>1.5</v>
      </c>
      <c r="W20" s="96"/>
      <c r="X20" s="210">
        <f t="shared" si="5"/>
        <v>-1.5</v>
      </c>
      <c r="Y20" s="170">
        <f>'GRADED SPEC (ALPHA)'!M20</f>
        <v>2</v>
      </c>
      <c r="Z20" s="96"/>
      <c r="AA20" s="210">
        <f t="shared" si="6"/>
        <v>-2</v>
      </c>
    </row>
    <row r="21" spans="1:27" ht="15.75" customHeight="1" x14ac:dyDescent="0.35">
      <c r="A21" s="161">
        <f>'PROTO SPEC'!A21</f>
        <v>0</v>
      </c>
      <c r="B21" s="335" t="str">
        <f>'PROTO SPEC'!B21</f>
        <v>14. Back neck drop</v>
      </c>
      <c r="C21" s="336"/>
      <c r="D21" s="336"/>
      <c r="E21" s="336"/>
      <c r="F21" s="87">
        <f>'GRADED SPEC (ALPHA)'!F21</f>
        <v>0.3</v>
      </c>
      <c r="G21" s="167">
        <f>'GRADED SPEC (ALPHA)'!G21</f>
        <v>0</v>
      </c>
      <c r="H21" s="111"/>
      <c r="I21" s="210">
        <f t="shared" si="0"/>
        <v>0</v>
      </c>
      <c r="J21" s="168">
        <f>'GRADED SPEC (ALPHA)'!H21</f>
        <v>0</v>
      </c>
      <c r="K21" s="98"/>
      <c r="L21" s="210">
        <f t="shared" si="1"/>
        <v>0</v>
      </c>
      <c r="M21" s="231">
        <f>'GRADED SPEC (ALPHA)'!I21</f>
        <v>0</v>
      </c>
      <c r="N21" s="89"/>
      <c r="O21" s="210">
        <f t="shared" si="2"/>
        <v>0</v>
      </c>
      <c r="P21" s="168">
        <f>'GRADED SPEC (ALPHA)'!J21</f>
        <v>0</v>
      </c>
      <c r="Q21" s="97"/>
      <c r="R21" s="232">
        <f t="shared" si="3"/>
        <v>0</v>
      </c>
      <c r="S21" s="170">
        <f>'GRADED SPEC (ALPHA)'!K21</f>
        <v>0</v>
      </c>
      <c r="T21" s="96"/>
      <c r="U21" s="210">
        <f t="shared" si="4"/>
        <v>0</v>
      </c>
      <c r="V21" s="170">
        <f>'GRADED SPEC (ALPHA)'!L21</f>
        <v>0</v>
      </c>
      <c r="W21" s="96"/>
      <c r="X21" s="210">
        <f t="shared" si="5"/>
        <v>0</v>
      </c>
      <c r="Y21" s="170">
        <f>'GRADED SPEC (ALPHA)'!M21</f>
        <v>0</v>
      </c>
      <c r="Z21" s="96"/>
      <c r="AA21" s="210">
        <f t="shared" si="6"/>
        <v>0</v>
      </c>
    </row>
    <row r="22" spans="1:27" ht="15.75" customHeight="1" x14ac:dyDescent="0.35">
      <c r="A22" s="161">
        <f>'PROTO SPEC'!A22</f>
        <v>0</v>
      </c>
      <c r="B22" s="335" t="str">
        <f>'PROTO SPEC'!B22</f>
        <v>15. Armhole Straight</v>
      </c>
      <c r="C22" s="336"/>
      <c r="D22" s="336"/>
      <c r="E22" s="336"/>
      <c r="F22" s="87">
        <f>'GRADED SPEC (ALPHA)'!F22</f>
        <v>0.3</v>
      </c>
      <c r="G22" s="167">
        <f>'GRADED SPEC (ALPHA)'!G22</f>
        <v>-2</v>
      </c>
      <c r="H22" s="111"/>
      <c r="I22" s="210">
        <f t="shared" si="0"/>
        <v>2</v>
      </c>
      <c r="J22" s="168">
        <f>'GRADED SPEC (ALPHA)'!H22</f>
        <v>-1</v>
      </c>
      <c r="K22" s="98"/>
      <c r="L22" s="210">
        <f t="shared" si="1"/>
        <v>1</v>
      </c>
      <c r="M22" s="231">
        <f>'GRADED SPEC (ALPHA)'!I22</f>
        <v>0</v>
      </c>
      <c r="N22" s="89"/>
      <c r="O22" s="210">
        <f t="shared" si="2"/>
        <v>0</v>
      </c>
      <c r="P22" s="168">
        <f>'GRADED SPEC (ALPHA)'!J22</f>
        <v>1</v>
      </c>
      <c r="Q22" s="97"/>
      <c r="R22" s="232">
        <f t="shared" si="3"/>
        <v>-1</v>
      </c>
      <c r="S22" s="170">
        <f>'GRADED SPEC (ALPHA)'!K22</f>
        <v>2</v>
      </c>
      <c r="T22" s="96"/>
      <c r="U22" s="210">
        <f t="shared" si="4"/>
        <v>-2</v>
      </c>
      <c r="V22" s="170">
        <f>'GRADED SPEC (ALPHA)'!L22</f>
        <v>3</v>
      </c>
      <c r="W22" s="96"/>
      <c r="X22" s="210">
        <f t="shared" si="5"/>
        <v>-3</v>
      </c>
      <c r="Y22" s="170">
        <f>'GRADED SPEC (ALPHA)'!M22</f>
        <v>4.5</v>
      </c>
      <c r="Z22" s="96"/>
      <c r="AA22" s="210">
        <f t="shared" si="6"/>
        <v>-4.5</v>
      </c>
    </row>
    <row r="23" spans="1:27" ht="15.75" customHeight="1" x14ac:dyDescent="0.35">
      <c r="A23" s="161">
        <f>'PROTO SPEC'!A23</f>
        <v>0</v>
      </c>
      <c r="B23" s="335" t="str">
        <f>'PROTO SPEC'!B23</f>
        <v>16. Sleeve length - Shoulder seam to cuff</v>
      </c>
      <c r="C23" s="336"/>
      <c r="D23" s="336"/>
      <c r="E23" s="336"/>
      <c r="F23" s="87">
        <f>'GRADED SPEC (ALPHA)'!F23</f>
        <v>1</v>
      </c>
      <c r="G23" s="167">
        <f>'GRADED SPEC (ALPHA)'!G23</f>
        <v>-2</v>
      </c>
      <c r="H23" s="111"/>
      <c r="I23" s="210">
        <f t="shared" si="0"/>
        <v>2</v>
      </c>
      <c r="J23" s="168">
        <f>'GRADED SPEC (ALPHA)'!H23</f>
        <v>-1</v>
      </c>
      <c r="K23" s="98"/>
      <c r="L23" s="210">
        <f t="shared" si="1"/>
        <v>1</v>
      </c>
      <c r="M23" s="231">
        <f>'GRADED SPEC (ALPHA)'!I23</f>
        <v>0</v>
      </c>
      <c r="N23" s="89"/>
      <c r="O23" s="210">
        <f t="shared" si="2"/>
        <v>0</v>
      </c>
      <c r="P23" s="168">
        <f>'GRADED SPEC (ALPHA)'!J23</f>
        <v>1</v>
      </c>
      <c r="Q23" s="97"/>
      <c r="R23" s="232">
        <f t="shared" si="3"/>
        <v>-1</v>
      </c>
      <c r="S23" s="170">
        <f>'GRADED SPEC (ALPHA)'!K23</f>
        <v>2</v>
      </c>
      <c r="T23" s="96"/>
      <c r="U23" s="210">
        <f t="shared" si="4"/>
        <v>-2</v>
      </c>
      <c r="V23" s="170">
        <f>'GRADED SPEC (ALPHA)'!L23</f>
        <v>3</v>
      </c>
      <c r="W23" s="96"/>
      <c r="X23" s="210">
        <f t="shared" si="5"/>
        <v>-3</v>
      </c>
      <c r="Y23" s="170">
        <f>'GRADED SPEC (ALPHA)'!M23</f>
        <v>4</v>
      </c>
      <c r="Z23" s="96"/>
      <c r="AA23" s="210">
        <f t="shared" si="6"/>
        <v>-4</v>
      </c>
    </row>
    <row r="24" spans="1:27" ht="15.75" customHeight="1" x14ac:dyDescent="0.35">
      <c r="A24" s="161">
        <f>'PROTO SPEC'!A24</f>
        <v>0</v>
      </c>
      <c r="B24" s="306" t="str">
        <f>'PROTO SPEC'!B24</f>
        <v>17. Underarm length</v>
      </c>
      <c r="C24" s="307"/>
      <c r="D24" s="307"/>
      <c r="E24" s="307"/>
      <c r="F24" s="87">
        <f>'GRADED SPEC (ALPHA)'!F24</f>
        <v>1</v>
      </c>
      <c r="G24" s="167">
        <f>'GRADED SPEC (ALPHA)'!G24</f>
        <v>0</v>
      </c>
      <c r="H24" s="111"/>
      <c r="I24" s="210">
        <f t="shared" si="0"/>
        <v>0</v>
      </c>
      <c r="J24" s="168">
        <f>'GRADED SPEC (ALPHA)'!H24</f>
        <v>0</v>
      </c>
      <c r="K24" s="98"/>
      <c r="L24" s="210">
        <f t="shared" si="1"/>
        <v>0</v>
      </c>
      <c r="M24" s="231">
        <f>'GRADED SPEC (ALPHA)'!I24</f>
        <v>0</v>
      </c>
      <c r="N24" s="89"/>
      <c r="O24" s="210">
        <f t="shared" si="2"/>
        <v>0</v>
      </c>
      <c r="P24" s="168">
        <f>'GRADED SPEC (ALPHA)'!J24</f>
        <v>0</v>
      </c>
      <c r="Q24" s="97"/>
      <c r="R24" s="232">
        <f t="shared" si="3"/>
        <v>0</v>
      </c>
      <c r="S24" s="170">
        <f>'GRADED SPEC (ALPHA)'!K24</f>
        <v>0</v>
      </c>
      <c r="T24" s="96"/>
      <c r="U24" s="210">
        <f t="shared" si="4"/>
        <v>0</v>
      </c>
      <c r="V24" s="170">
        <f>'GRADED SPEC (ALPHA)'!L24</f>
        <v>0</v>
      </c>
      <c r="W24" s="96"/>
      <c r="X24" s="210">
        <f t="shared" si="5"/>
        <v>0</v>
      </c>
      <c r="Y24" s="170">
        <f>'GRADED SPEC (ALPHA)'!M24</f>
        <v>0</v>
      </c>
      <c r="Z24" s="96"/>
      <c r="AA24" s="210">
        <f t="shared" si="6"/>
        <v>0</v>
      </c>
    </row>
    <row r="25" spans="1:27" ht="15.75" customHeight="1" x14ac:dyDescent="0.35">
      <c r="A25" s="161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87">
        <f>'GRADED SPEC (ALPHA)'!F25</f>
        <v>0.5</v>
      </c>
      <c r="G25" s="167">
        <f>'GRADED SPEC (ALPHA)'!G25</f>
        <v>-2</v>
      </c>
      <c r="H25" s="111"/>
      <c r="I25" s="210">
        <f t="shared" si="0"/>
        <v>2</v>
      </c>
      <c r="J25" s="168">
        <f>'GRADED SPEC (ALPHA)'!H25</f>
        <v>-1</v>
      </c>
      <c r="K25" s="98"/>
      <c r="L25" s="210">
        <f t="shared" si="1"/>
        <v>1</v>
      </c>
      <c r="M25" s="231">
        <f>'GRADED SPEC (ALPHA)'!I25</f>
        <v>0</v>
      </c>
      <c r="N25" s="89"/>
      <c r="O25" s="210">
        <f t="shared" si="2"/>
        <v>0</v>
      </c>
      <c r="P25" s="168">
        <f>'GRADED SPEC (ALPHA)'!J25</f>
        <v>1</v>
      </c>
      <c r="Q25" s="97"/>
      <c r="R25" s="232">
        <f t="shared" si="3"/>
        <v>-1</v>
      </c>
      <c r="S25" s="170">
        <f>'GRADED SPEC (ALPHA)'!K25</f>
        <v>2</v>
      </c>
      <c r="T25" s="96"/>
      <c r="U25" s="210">
        <f t="shared" si="4"/>
        <v>-2</v>
      </c>
      <c r="V25" s="170">
        <f>'GRADED SPEC (ALPHA)'!L25</f>
        <v>3</v>
      </c>
      <c r="W25" s="96"/>
      <c r="X25" s="210">
        <f t="shared" si="5"/>
        <v>-3</v>
      </c>
      <c r="Y25" s="170">
        <f>'GRADED SPEC (ALPHA)'!M25</f>
        <v>4.5</v>
      </c>
      <c r="Z25" s="96"/>
      <c r="AA25" s="210">
        <f t="shared" si="6"/>
        <v>-4.5</v>
      </c>
    </row>
    <row r="26" spans="1:27" ht="15.75" customHeight="1" x14ac:dyDescent="0.35">
      <c r="A26" s="161">
        <f>'PROTO SPEC'!A26</f>
        <v>0</v>
      </c>
      <c r="B26" s="360" t="str">
        <f>'PROTO SPEC'!B26</f>
        <v>19. 1/2 Elbow width - 21cm down from underarm</v>
      </c>
      <c r="C26" s="361"/>
      <c r="D26" s="361"/>
      <c r="E26" s="361"/>
      <c r="F26" s="87">
        <f>'GRADED SPEC (ALPHA)'!F26</f>
        <v>0.5</v>
      </c>
      <c r="G26" s="167">
        <f>'GRADED SPEC (ALPHA)'!G26</f>
        <v>-1.6</v>
      </c>
      <c r="H26" s="111"/>
      <c r="I26" s="210">
        <f t="shared" si="0"/>
        <v>1.6</v>
      </c>
      <c r="J26" s="168">
        <f>'GRADED SPEC (ALPHA)'!H26</f>
        <v>-0.8</v>
      </c>
      <c r="K26" s="98"/>
      <c r="L26" s="210">
        <f t="shared" si="1"/>
        <v>0.8</v>
      </c>
      <c r="M26" s="231">
        <f>'GRADED SPEC (ALPHA)'!I26</f>
        <v>0</v>
      </c>
      <c r="N26" s="89"/>
      <c r="O26" s="210">
        <f t="shared" si="2"/>
        <v>0</v>
      </c>
      <c r="P26" s="168">
        <f>'GRADED SPEC (ALPHA)'!J26</f>
        <v>0.8</v>
      </c>
      <c r="Q26" s="97"/>
      <c r="R26" s="232">
        <f t="shared" si="3"/>
        <v>-0.8</v>
      </c>
      <c r="S26" s="170">
        <f>'GRADED SPEC (ALPHA)'!K26</f>
        <v>1.6</v>
      </c>
      <c r="T26" s="96"/>
      <c r="U26" s="210">
        <f t="shared" si="4"/>
        <v>-1.6</v>
      </c>
      <c r="V26" s="170">
        <f>'GRADED SPEC (ALPHA)'!L26</f>
        <v>2.5</v>
      </c>
      <c r="W26" s="96"/>
      <c r="X26" s="210">
        <f t="shared" si="5"/>
        <v>-2.5</v>
      </c>
      <c r="Y26" s="170">
        <f>'GRADED SPEC (ALPHA)'!M26</f>
        <v>3.4</v>
      </c>
      <c r="Z26" s="96"/>
      <c r="AA26" s="210">
        <f t="shared" si="6"/>
        <v>-3.4</v>
      </c>
    </row>
    <row r="27" spans="1:27" ht="15.75" customHeight="1" x14ac:dyDescent="0.35">
      <c r="A27" s="161"/>
      <c r="B27" s="360" t="str">
        <f>'PROTO SPEC'!B27</f>
        <v>20. 1/2 Cuff width</v>
      </c>
      <c r="C27" s="361"/>
      <c r="D27" s="361"/>
      <c r="E27" s="361"/>
      <c r="F27" s="87">
        <f>'GRADED SPEC (ALPHA)'!F27</f>
        <v>0.5</v>
      </c>
      <c r="G27" s="167">
        <f>'GRADED SPEC (ALPHA)'!G27</f>
        <v>-1.6</v>
      </c>
      <c r="H27" s="111"/>
      <c r="I27" s="210">
        <f t="shared" si="0"/>
        <v>1.6</v>
      </c>
      <c r="J27" s="168">
        <f>'GRADED SPEC (ALPHA)'!H27</f>
        <v>-0.8</v>
      </c>
      <c r="K27" s="98"/>
      <c r="L27" s="210">
        <f t="shared" si="1"/>
        <v>0.8</v>
      </c>
      <c r="M27" s="231">
        <f>'GRADED SPEC (ALPHA)'!I27</f>
        <v>0</v>
      </c>
      <c r="N27" s="89"/>
      <c r="O27" s="210">
        <f t="shared" si="2"/>
        <v>0</v>
      </c>
      <c r="P27" s="168">
        <f>'GRADED SPEC (ALPHA)'!J27</f>
        <v>0.8</v>
      </c>
      <c r="Q27" s="97"/>
      <c r="R27" s="232">
        <f t="shared" si="3"/>
        <v>-0.8</v>
      </c>
      <c r="S27" s="170">
        <f>'GRADED SPEC (ALPHA)'!K27</f>
        <v>1.6</v>
      </c>
      <c r="T27" s="96"/>
      <c r="U27" s="210">
        <f t="shared" si="4"/>
        <v>-1.6</v>
      </c>
      <c r="V27" s="170">
        <f>'GRADED SPEC (ALPHA)'!L27</f>
        <v>2.4</v>
      </c>
      <c r="W27" s="96"/>
      <c r="X27" s="210">
        <f t="shared" si="5"/>
        <v>-2.4</v>
      </c>
      <c r="Y27" s="170">
        <f>'GRADED SPEC (ALPHA)'!M27</f>
        <v>3.2</v>
      </c>
      <c r="Z27" s="96"/>
      <c r="AA27" s="210">
        <f t="shared" si="6"/>
        <v>-3.2</v>
      </c>
    </row>
    <row r="28" spans="1:27" ht="15.75" customHeight="1" x14ac:dyDescent="0.35">
      <c r="A28" s="161"/>
      <c r="B28" s="360" t="str">
        <f>'PROTO SPEC'!B28</f>
        <v>21. Cuff depth</v>
      </c>
      <c r="C28" s="361"/>
      <c r="D28" s="361"/>
      <c r="E28" s="361"/>
      <c r="F28" s="87">
        <f>'GRADED SPEC (ALPHA)'!F28</f>
        <v>0.3</v>
      </c>
      <c r="G28" s="167">
        <f>'GRADED SPEC (ALPHA)'!G28</f>
        <v>0</v>
      </c>
      <c r="H28" s="111"/>
      <c r="I28" s="210">
        <f t="shared" si="0"/>
        <v>0</v>
      </c>
      <c r="J28" s="168">
        <f>'GRADED SPEC (ALPHA)'!H28</f>
        <v>0</v>
      </c>
      <c r="K28" s="98"/>
      <c r="L28" s="210">
        <f t="shared" si="1"/>
        <v>0</v>
      </c>
      <c r="M28" s="231">
        <f>'GRADED SPEC (ALPHA)'!I28</f>
        <v>0</v>
      </c>
      <c r="N28" s="89"/>
      <c r="O28" s="210">
        <f t="shared" si="2"/>
        <v>0</v>
      </c>
      <c r="P28" s="168">
        <f>'GRADED SPEC (ALPHA)'!J28</f>
        <v>0</v>
      </c>
      <c r="Q28" s="97"/>
      <c r="R28" s="232">
        <f t="shared" si="3"/>
        <v>0</v>
      </c>
      <c r="S28" s="170">
        <f>'GRADED SPEC (ALPHA)'!K28</f>
        <v>0</v>
      </c>
      <c r="T28" s="96"/>
      <c r="U28" s="210">
        <f t="shared" si="4"/>
        <v>0</v>
      </c>
      <c r="V28" s="170">
        <f>'GRADED SPEC (ALPHA)'!L28</f>
        <v>0</v>
      </c>
      <c r="W28" s="96"/>
      <c r="X28" s="210">
        <f t="shared" si="5"/>
        <v>0</v>
      </c>
      <c r="Y28" s="170">
        <f>'GRADED SPEC (ALPHA)'!M28</f>
        <v>0</v>
      </c>
      <c r="Z28" s="96"/>
      <c r="AA28" s="210">
        <f t="shared" si="6"/>
        <v>0</v>
      </c>
    </row>
    <row r="29" spans="1:27" ht="15.75" customHeight="1" x14ac:dyDescent="0.35">
      <c r="A29" s="161"/>
      <c r="B29" s="360" t="str">
        <f>'PROTO SPEC'!B29</f>
        <v>22. Hood height at CF</v>
      </c>
      <c r="C29" s="361"/>
      <c r="D29" s="361"/>
      <c r="E29" s="361"/>
      <c r="F29" s="87">
        <f>'GRADED SPEC (ALPHA)'!F29</f>
        <v>0.3</v>
      </c>
      <c r="G29" s="167">
        <f>'GRADED SPEC (ALPHA)'!G29</f>
        <v>-2</v>
      </c>
      <c r="H29" s="111"/>
      <c r="I29" s="210">
        <f t="shared" si="0"/>
        <v>2</v>
      </c>
      <c r="J29" s="168">
        <f>'GRADED SPEC (ALPHA)'!H29</f>
        <v>-1</v>
      </c>
      <c r="K29" s="98"/>
      <c r="L29" s="210">
        <f t="shared" si="1"/>
        <v>1</v>
      </c>
      <c r="M29" s="231">
        <f>'GRADED SPEC (ALPHA)'!I29</f>
        <v>0</v>
      </c>
      <c r="N29" s="89"/>
      <c r="O29" s="210">
        <f t="shared" si="2"/>
        <v>0</v>
      </c>
      <c r="P29" s="168">
        <f>'GRADED SPEC (ALPHA)'!J29</f>
        <v>1</v>
      </c>
      <c r="Q29" s="97"/>
      <c r="R29" s="232">
        <f t="shared" si="3"/>
        <v>-1</v>
      </c>
      <c r="S29" s="170">
        <f>'GRADED SPEC (ALPHA)'!K29</f>
        <v>2</v>
      </c>
      <c r="T29" s="96"/>
      <c r="U29" s="210">
        <f t="shared" si="4"/>
        <v>-2</v>
      </c>
      <c r="V29" s="170">
        <f>'GRADED SPEC (ALPHA)'!L29</f>
        <v>3</v>
      </c>
      <c r="W29" s="96"/>
      <c r="X29" s="210">
        <f t="shared" si="5"/>
        <v>-3</v>
      </c>
      <c r="Y29" s="170">
        <f>'GRADED SPEC (ALPHA)'!M29</f>
        <v>3</v>
      </c>
      <c r="Z29" s="96"/>
      <c r="AA29" s="210">
        <f t="shared" si="6"/>
        <v>-3</v>
      </c>
    </row>
    <row r="30" spans="1:27" ht="15.75" customHeight="1" x14ac:dyDescent="0.35">
      <c r="A30" s="161"/>
      <c r="B30" s="360" t="str">
        <f>'PROTO SPEC'!B30</f>
        <v>23. Hood circumference</v>
      </c>
      <c r="C30" s="361"/>
      <c r="D30" s="361"/>
      <c r="E30" s="361"/>
      <c r="F30" s="87">
        <f>'GRADED SPEC (ALPHA)'!F30</f>
        <v>0.3</v>
      </c>
      <c r="G30" s="167">
        <f>'GRADED SPEC (ALPHA)'!G30</f>
        <v>-3</v>
      </c>
      <c r="H30" s="111"/>
      <c r="I30" s="210">
        <f t="shared" si="0"/>
        <v>3</v>
      </c>
      <c r="J30" s="168">
        <f>'GRADED SPEC (ALPHA)'!H30</f>
        <v>-1.5</v>
      </c>
      <c r="K30" s="98"/>
      <c r="L30" s="210">
        <f t="shared" si="1"/>
        <v>1.5</v>
      </c>
      <c r="M30" s="231">
        <f>'GRADED SPEC (ALPHA)'!I30</f>
        <v>0</v>
      </c>
      <c r="N30" s="89"/>
      <c r="O30" s="210">
        <f t="shared" si="2"/>
        <v>0</v>
      </c>
      <c r="P30" s="168">
        <f>'GRADED SPEC (ALPHA)'!J30</f>
        <v>1.5</v>
      </c>
      <c r="Q30" s="97"/>
      <c r="R30" s="232">
        <f t="shared" si="3"/>
        <v>-1.5</v>
      </c>
      <c r="S30" s="170">
        <f>'GRADED SPEC (ALPHA)'!K30</f>
        <v>3</v>
      </c>
      <c r="T30" s="96"/>
      <c r="U30" s="210">
        <f t="shared" si="4"/>
        <v>-3</v>
      </c>
      <c r="V30" s="170">
        <f>'GRADED SPEC (ALPHA)'!L30</f>
        <v>4.5</v>
      </c>
      <c r="W30" s="96"/>
      <c r="X30" s="210">
        <f t="shared" si="5"/>
        <v>-4.5</v>
      </c>
      <c r="Y30" s="170">
        <f>'GRADED SPEC (ALPHA)'!M30</f>
        <v>4.5</v>
      </c>
      <c r="Z30" s="96"/>
      <c r="AA30" s="210">
        <f t="shared" si="6"/>
        <v>-4.5</v>
      </c>
    </row>
    <row r="31" spans="1:27" ht="15.75" customHeight="1" x14ac:dyDescent="0.35">
      <c r="A31" s="161"/>
      <c r="B31" s="360" t="str">
        <f>'PROTO SPEC'!B31</f>
        <v>24. Hood width at widest point</v>
      </c>
      <c r="C31" s="361"/>
      <c r="D31" s="361"/>
      <c r="E31" s="361"/>
      <c r="F31" s="87">
        <f>'GRADED SPEC (ALPHA)'!F31</f>
        <v>0.3</v>
      </c>
      <c r="G31" s="167">
        <f>'GRADED SPEC (ALPHA)'!G31</f>
        <v>-2</v>
      </c>
      <c r="H31" s="111"/>
      <c r="I31" s="210">
        <f t="shared" si="0"/>
        <v>2</v>
      </c>
      <c r="J31" s="168">
        <f>'GRADED SPEC (ALPHA)'!H31</f>
        <v>-1</v>
      </c>
      <c r="K31" s="98"/>
      <c r="L31" s="210">
        <f t="shared" si="1"/>
        <v>1</v>
      </c>
      <c r="M31" s="231">
        <f>'GRADED SPEC (ALPHA)'!I31</f>
        <v>0</v>
      </c>
      <c r="N31" s="89"/>
      <c r="O31" s="210">
        <f t="shared" si="2"/>
        <v>0</v>
      </c>
      <c r="P31" s="168">
        <f>'GRADED SPEC (ALPHA)'!J31</f>
        <v>1</v>
      </c>
      <c r="Q31" s="97"/>
      <c r="R31" s="232">
        <f t="shared" si="3"/>
        <v>-1</v>
      </c>
      <c r="S31" s="170">
        <f>'GRADED SPEC (ALPHA)'!K31</f>
        <v>2</v>
      </c>
      <c r="T31" s="96"/>
      <c r="U31" s="210">
        <f t="shared" si="4"/>
        <v>-2</v>
      </c>
      <c r="V31" s="170">
        <f>'GRADED SPEC (ALPHA)'!L31</f>
        <v>3</v>
      </c>
      <c r="W31" s="96"/>
      <c r="X31" s="210">
        <f t="shared" si="5"/>
        <v>-3</v>
      </c>
      <c r="Y31" s="170">
        <f>'GRADED SPEC (ALPHA)'!M31</f>
        <v>3</v>
      </c>
      <c r="Z31" s="96"/>
      <c r="AA31" s="210">
        <f t="shared" si="6"/>
        <v>-3</v>
      </c>
    </row>
    <row r="32" spans="1:27" ht="15.75" customHeight="1" x14ac:dyDescent="0.35">
      <c r="A32" s="161"/>
      <c r="B32" s="360" t="str">
        <f>'PROTO SPEC'!B32</f>
        <v>25. Tie length visible</v>
      </c>
      <c r="C32" s="361"/>
      <c r="D32" s="361"/>
      <c r="E32" s="361"/>
      <c r="F32" s="87">
        <f>'GRADED SPEC (ALPHA)'!F32</f>
        <v>1</v>
      </c>
      <c r="G32" s="167">
        <f>'GRADED SPEC (ALPHA)'!G32</f>
        <v>0</v>
      </c>
      <c r="H32" s="111"/>
      <c r="I32" s="210">
        <f t="shared" si="0"/>
        <v>0</v>
      </c>
      <c r="J32" s="168">
        <f>'GRADED SPEC (ALPHA)'!H32</f>
        <v>0</v>
      </c>
      <c r="K32" s="98"/>
      <c r="L32" s="210">
        <f t="shared" si="1"/>
        <v>0</v>
      </c>
      <c r="M32" s="231">
        <f>'GRADED SPEC (ALPHA)'!I32</f>
        <v>0</v>
      </c>
      <c r="N32" s="89"/>
      <c r="O32" s="210">
        <f t="shared" si="2"/>
        <v>0</v>
      </c>
      <c r="P32" s="168">
        <f>'GRADED SPEC (ALPHA)'!J32</f>
        <v>0</v>
      </c>
      <c r="Q32" s="97"/>
      <c r="R32" s="232">
        <f t="shared" si="3"/>
        <v>0</v>
      </c>
      <c r="S32" s="170">
        <f>'GRADED SPEC (ALPHA)'!K32</f>
        <v>0</v>
      </c>
      <c r="T32" s="96"/>
      <c r="U32" s="210">
        <f t="shared" si="4"/>
        <v>0</v>
      </c>
      <c r="V32" s="170">
        <f>'GRADED SPEC (ALPHA)'!L32</f>
        <v>0</v>
      </c>
      <c r="W32" s="96"/>
      <c r="X32" s="210">
        <f t="shared" si="5"/>
        <v>0</v>
      </c>
      <c r="Y32" s="170">
        <f>'GRADED SPEC (ALPHA)'!M32</f>
        <v>0</v>
      </c>
      <c r="Z32" s="96"/>
      <c r="AA32" s="210">
        <f t="shared" si="6"/>
        <v>0</v>
      </c>
    </row>
    <row r="33" spans="1:27" ht="15.75" customHeight="1" x14ac:dyDescent="0.35">
      <c r="A33" s="161"/>
      <c r="B33" s="360" t="str">
        <f>'PROTO SPEC'!B33</f>
        <v>26. Zip length</v>
      </c>
      <c r="C33" s="361"/>
      <c r="D33" s="361"/>
      <c r="E33" s="361"/>
      <c r="F33" s="87">
        <f>'GRADED SPEC (ALPHA)'!F33</f>
        <v>0</v>
      </c>
      <c r="G33" s="167">
        <f>'GRADED SPEC (ALPHA)'!G33</f>
        <v>-1</v>
      </c>
      <c r="H33" s="111"/>
      <c r="I33" s="210">
        <f t="shared" si="0"/>
        <v>1</v>
      </c>
      <c r="J33" s="168">
        <f>'GRADED SPEC (ALPHA)'!H33</f>
        <v>-1</v>
      </c>
      <c r="K33" s="98"/>
      <c r="L33" s="210">
        <f t="shared" si="1"/>
        <v>1</v>
      </c>
      <c r="M33" s="231">
        <f>'GRADED SPEC (ALPHA)'!I33</f>
        <v>0</v>
      </c>
      <c r="N33" s="89"/>
      <c r="O33" s="210">
        <f t="shared" si="2"/>
        <v>0</v>
      </c>
      <c r="P33" s="168">
        <f>'GRADED SPEC (ALPHA)'!J33</f>
        <v>1</v>
      </c>
      <c r="Q33" s="97"/>
      <c r="R33" s="232">
        <f t="shared" si="3"/>
        <v>-1</v>
      </c>
      <c r="S33" s="170">
        <f>'GRADED SPEC (ALPHA)'!K33</f>
        <v>2</v>
      </c>
      <c r="T33" s="96"/>
      <c r="U33" s="210">
        <f t="shared" si="4"/>
        <v>-2</v>
      </c>
      <c r="V33" s="170">
        <f>'GRADED SPEC (ALPHA)'!L33</f>
        <v>3</v>
      </c>
      <c r="W33" s="96"/>
      <c r="X33" s="210">
        <f t="shared" si="5"/>
        <v>-3</v>
      </c>
      <c r="Y33" s="170">
        <f>'GRADED SPEC (ALPHA)'!M33</f>
        <v>3</v>
      </c>
      <c r="Z33" s="96"/>
      <c r="AA33" s="210">
        <f t="shared" si="6"/>
        <v>-3</v>
      </c>
    </row>
    <row r="34" spans="1:27" ht="15.75" customHeight="1" x14ac:dyDescent="0.35">
      <c r="A34" s="161"/>
      <c r="B34" s="360" t="str">
        <f>'PROTO SPEC'!B34</f>
        <v>27. Pocket position from HSP</v>
      </c>
      <c r="C34" s="361"/>
      <c r="D34" s="361"/>
      <c r="E34" s="361"/>
      <c r="F34" s="87">
        <f>'GRADED SPEC (ALPHA)'!F34</f>
        <v>0.3</v>
      </c>
      <c r="G34" s="167">
        <f>'GRADED SPEC (ALPHA)'!G34</f>
        <v>-1</v>
      </c>
      <c r="H34" s="111"/>
      <c r="I34" s="210">
        <f t="shared" si="0"/>
        <v>1</v>
      </c>
      <c r="J34" s="168">
        <f>'GRADED SPEC (ALPHA)'!H34</f>
        <v>-0.5</v>
      </c>
      <c r="K34" s="98"/>
      <c r="L34" s="210">
        <f t="shared" si="1"/>
        <v>0.5</v>
      </c>
      <c r="M34" s="231">
        <f>'GRADED SPEC (ALPHA)'!I34</f>
        <v>0</v>
      </c>
      <c r="N34" s="89"/>
      <c r="O34" s="210">
        <f t="shared" si="2"/>
        <v>0</v>
      </c>
      <c r="P34" s="168">
        <f>'GRADED SPEC (ALPHA)'!J34</f>
        <v>0.5</v>
      </c>
      <c r="Q34" s="97"/>
      <c r="R34" s="232">
        <f t="shared" si="3"/>
        <v>-0.5</v>
      </c>
      <c r="S34" s="170">
        <f>'GRADED SPEC (ALPHA)'!K34</f>
        <v>1</v>
      </c>
      <c r="T34" s="96"/>
      <c r="U34" s="210">
        <f t="shared" si="4"/>
        <v>-1</v>
      </c>
      <c r="V34" s="170">
        <f>'GRADED SPEC (ALPHA)'!L34</f>
        <v>1.5</v>
      </c>
      <c r="W34" s="96"/>
      <c r="X34" s="210">
        <f t="shared" si="5"/>
        <v>-1.5</v>
      </c>
      <c r="Y34" s="170">
        <f>'GRADED SPEC (ALPHA)'!M34</f>
        <v>2</v>
      </c>
      <c r="Z34" s="96"/>
      <c r="AA34" s="210">
        <f t="shared" si="6"/>
        <v>-2</v>
      </c>
    </row>
    <row r="35" spans="1:27" ht="15.75" customHeight="1" x14ac:dyDescent="0.35">
      <c r="A35" s="161"/>
      <c r="B35" s="360" t="str">
        <f>'PROTO SPEC'!B35</f>
        <v>28. Pocket position from CF</v>
      </c>
      <c r="C35" s="361"/>
      <c r="D35" s="361"/>
      <c r="E35" s="361"/>
      <c r="F35" s="87">
        <f>'GRADED SPEC (ALPHA)'!F35</f>
        <v>0.3</v>
      </c>
      <c r="G35" s="167">
        <f>'GRADED SPEC (ALPHA)'!G35</f>
        <v>-1</v>
      </c>
      <c r="H35" s="111"/>
      <c r="I35" s="210">
        <f t="shared" si="0"/>
        <v>1</v>
      </c>
      <c r="J35" s="168">
        <f>'GRADED SPEC (ALPHA)'!H35</f>
        <v>-0.5</v>
      </c>
      <c r="K35" s="98"/>
      <c r="L35" s="210">
        <f t="shared" si="1"/>
        <v>0.5</v>
      </c>
      <c r="M35" s="231">
        <f>'GRADED SPEC (ALPHA)'!I35</f>
        <v>0</v>
      </c>
      <c r="N35" s="89"/>
      <c r="O35" s="210">
        <f t="shared" si="2"/>
        <v>0</v>
      </c>
      <c r="P35" s="168">
        <f>'GRADED SPEC (ALPHA)'!J35</f>
        <v>0.5</v>
      </c>
      <c r="Q35" s="97"/>
      <c r="R35" s="232">
        <f t="shared" si="3"/>
        <v>-0.5</v>
      </c>
      <c r="S35" s="170">
        <f>'GRADED SPEC (ALPHA)'!K35</f>
        <v>1</v>
      </c>
      <c r="T35" s="96"/>
      <c r="U35" s="210">
        <f t="shared" si="4"/>
        <v>-1</v>
      </c>
      <c r="V35" s="170">
        <f>'GRADED SPEC (ALPHA)'!L35</f>
        <v>1.5</v>
      </c>
      <c r="W35" s="96"/>
      <c r="X35" s="210">
        <f t="shared" si="5"/>
        <v>-1.5</v>
      </c>
      <c r="Y35" s="170">
        <f>'GRADED SPEC (ALPHA)'!M35</f>
        <v>2</v>
      </c>
      <c r="Z35" s="96"/>
      <c r="AA35" s="210">
        <f t="shared" si="6"/>
        <v>-2</v>
      </c>
    </row>
    <row r="36" spans="1:27" ht="15.75" customHeight="1" x14ac:dyDescent="0.35">
      <c r="A36" s="161"/>
      <c r="B36" s="360" t="str">
        <f>'PROTO SPEC'!B36</f>
        <v>29. Pocket opening</v>
      </c>
      <c r="C36" s="361"/>
      <c r="D36" s="361"/>
      <c r="E36" s="361"/>
      <c r="F36" s="87">
        <f>'GRADED SPEC (ALPHA)'!F36</f>
        <v>0.3</v>
      </c>
      <c r="G36" s="167">
        <f>'GRADED SPEC (ALPHA)'!G36</f>
        <v>-0.5</v>
      </c>
      <c r="H36" s="111"/>
      <c r="I36" s="210">
        <f t="shared" si="0"/>
        <v>0.5</v>
      </c>
      <c r="J36" s="168">
        <f>'GRADED SPEC (ALPHA)'!H36</f>
        <v>-0.5</v>
      </c>
      <c r="K36" s="98"/>
      <c r="L36" s="210">
        <f t="shared" si="1"/>
        <v>0.5</v>
      </c>
      <c r="M36" s="231">
        <f>'GRADED SPEC (ALPHA)'!I36</f>
        <v>0</v>
      </c>
      <c r="N36" s="89"/>
      <c r="O36" s="210">
        <f t="shared" si="2"/>
        <v>0</v>
      </c>
      <c r="P36" s="168">
        <f>'GRADED SPEC (ALPHA)'!J36</f>
        <v>0</v>
      </c>
      <c r="Q36" s="97"/>
      <c r="R36" s="232">
        <f t="shared" si="3"/>
        <v>0</v>
      </c>
      <c r="S36" s="170">
        <f>'GRADED SPEC (ALPHA)'!K36</f>
        <v>0.5</v>
      </c>
      <c r="T36" s="96"/>
      <c r="U36" s="210">
        <f t="shared" si="4"/>
        <v>-0.5</v>
      </c>
      <c r="V36" s="170">
        <f>'GRADED SPEC (ALPHA)'!L36</f>
        <v>0.5</v>
      </c>
      <c r="W36" s="96"/>
      <c r="X36" s="210">
        <f t="shared" si="5"/>
        <v>-0.5</v>
      </c>
      <c r="Y36" s="170">
        <f>'GRADED SPEC (ALPHA)'!M36</f>
        <v>1</v>
      </c>
      <c r="Z36" s="96"/>
      <c r="AA36" s="210">
        <f t="shared" si="6"/>
        <v>-1</v>
      </c>
    </row>
    <row r="37" spans="1:27" ht="15.75" customHeight="1" x14ac:dyDescent="0.35">
      <c r="A37" s="161"/>
      <c r="B37" s="360" t="str">
        <f>'PROTO SPEC'!B37</f>
        <v>30. Pocket  (top edge)</v>
      </c>
      <c r="C37" s="361"/>
      <c r="D37" s="361"/>
      <c r="E37" s="361"/>
      <c r="F37" s="87">
        <f>'GRADED SPEC (ALPHA)'!F37</f>
        <v>0.3</v>
      </c>
      <c r="G37" s="167">
        <f>'GRADED SPEC (ALPHA)'!G37</f>
        <v>-0.5</v>
      </c>
      <c r="H37" s="111"/>
      <c r="I37" s="210">
        <f t="shared" si="0"/>
        <v>0.5</v>
      </c>
      <c r="J37" s="168">
        <f>'GRADED SPEC (ALPHA)'!H37</f>
        <v>-0.5</v>
      </c>
      <c r="K37" s="98"/>
      <c r="L37" s="210">
        <f t="shared" si="1"/>
        <v>0.5</v>
      </c>
      <c r="M37" s="231">
        <f>'GRADED SPEC (ALPHA)'!I37</f>
        <v>0</v>
      </c>
      <c r="N37" s="89"/>
      <c r="O37" s="210">
        <f t="shared" si="2"/>
        <v>0</v>
      </c>
      <c r="P37" s="168">
        <f>'GRADED SPEC (ALPHA)'!J37</f>
        <v>0</v>
      </c>
      <c r="Q37" s="97"/>
      <c r="R37" s="232">
        <f t="shared" si="3"/>
        <v>0</v>
      </c>
      <c r="S37" s="170">
        <f>'GRADED SPEC (ALPHA)'!K37</f>
        <v>0.5</v>
      </c>
      <c r="T37" s="96"/>
      <c r="U37" s="210">
        <f t="shared" si="4"/>
        <v>-0.5</v>
      </c>
      <c r="V37" s="170">
        <f>'GRADED SPEC (ALPHA)'!L37</f>
        <v>0.5</v>
      </c>
      <c r="W37" s="96"/>
      <c r="X37" s="210">
        <f t="shared" si="5"/>
        <v>-0.5</v>
      </c>
      <c r="Y37" s="170">
        <f>'GRADED SPEC (ALPHA)'!M37</f>
        <v>1</v>
      </c>
      <c r="Z37" s="96"/>
      <c r="AA37" s="210">
        <f t="shared" si="6"/>
        <v>-1</v>
      </c>
    </row>
    <row r="38" spans="1:27" ht="15.75" customHeight="1" x14ac:dyDescent="0.35">
      <c r="A38" s="161">
        <f>'PROTO SPEC'!A38</f>
        <v>0</v>
      </c>
      <c r="B38" s="360" t="str">
        <f>'PROTO SPEC'!B38</f>
        <v>31. Pocket depth</v>
      </c>
      <c r="C38" s="361"/>
      <c r="D38" s="361"/>
      <c r="E38" s="361"/>
      <c r="F38" s="87">
        <f>'GRADED SPEC (ALPHA)'!F38</f>
        <v>0.3</v>
      </c>
      <c r="G38" s="167">
        <f>'GRADED SPEC (ALPHA)'!G38</f>
        <v>0</v>
      </c>
      <c r="H38" s="111"/>
      <c r="I38" s="210">
        <f t="shared" si="0"/>
        <v>0</v>
      </c>
      <c r="J38" s="168">
        <f>'GRADED SPEC (ALPHA)'!H38</f>
        <v>0</v>
      </c>
      <c r="K38" s="98"/>
      <c r="L38" s="210">
        <f t="shared" si="1"/>
        <v>0</v>
      </c>
      <c r="M38" s="231">
        <f>'GRADED SPEC (ALPHA)'!I38</f>
        <v>0</v>
      </c>
      <c r="N38" s="89"/>
      <c r="O38" s="210">
        <f t="shared" si="2"/>
        <v>0</v>
      </c>
      <c r="P38" s="168">
        <f>'GRADED SPEC (ALPHA)'!J38</f>
        <v>0</v>
      </c>
      <c r="Q38" s="97"/>
      <c r="R38" s="232">
        <f t="shared" si="3"/>
        <v>0</v>
      </c>
      <c r="S38" s="170">
        <f>'GRADED SPEC (ALPHA)'!K38</f>
        <v>0</v>
      </c>
      <c r="T38" s="96"/>
      <c r="U38" s="210">
        <f t="shared" si="4"/>
        <v>0</v>
      </c>
      <c r="V38" s="170">
        <f>'GRADED SPEC (ALPHA)'!L38</f>
        <v>0</v>
      </c>
      <c r="W38" s="96"/>
      <c r="X38" s="210">
        <f t="shared" si="5"/>
        <v>0</v>
      </c>
      <c r="Y38" s="170">
        <f>'GRADED SPEC (ALPHA)'!M38</f>
        <v>0</v>
      </c>
      <c r="Z38" s="96"/>
      <c r="AA38" s="210">
        <f t="shared" si="6"/>
        <v>0</v>
      </c>
    </row>
    <row r="39" spans="1:27" s="218" customFormat="1" ht="15.75" customHeight="1" x14ac:dyDescent="0.35">
      <c r="A39" s="229">
        <f>'PROTO SPEC'!A39</f>
        <v>0</v>
      </c>
      <c r="B39" s="229" t="s">
        <v>220</v>
      </c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41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</row>
    <row r="40" spans="1:27" ht="15.75" customHeight="1" x14ac:dyDescent="0.35">
      <c r="A40" s="211" t="e">
        <f>'PROTO SPEC'!#REF!</f>
        <v>#REF!</v>
      </c>
      <c r="B40" s="438" t="str">
        <f>'PROTO SPEC'!B40</f>
        <v>32. Print position from HSP - Restless ambition</v>
      </c>
      <c r="C40" s="438"/>
      <c r="D40" s="438"/>
      <c r="E40" s="438"/>
      <c r="F40" s="87">
        <f>'GRADED SPEC (ALPHA)'!F40</f>
        <v>0</v>
      </c>
      <c r="G40" s="168">
        <f>'GRADED SPEC (ALPHA)'!G40</f>
        <v>0</v>
      </c>
      <c r="H40" s="102"/>
      <c r="I40" s="232">
        <f t="shared" ref="I40" si="7">H40+(-G40)</f>
        <v>0</v>
      </c>
      <c r="J40" s="168">
        <f>'GRADED SPEC (ALPHA)'!H40</f>
        <v>0</v>
      </c>
      <c r="K40" s="102"/>
      <c r="L40" s="232">
        <f t="shared" ref="L40" si="8">K40+(-J40)</f>
        <v>0</v>
      </c>
      <c r="M40" s="168">
        <f>'GRADED SPEC (ALPHA)'!I40</f>
        <v>0</v>
      </c>
      <c r="N40" s="91"/>
      <c r="O40" s="232">
        <f t="shared" ref="O40" si="9">N40+(-M40)</f>
        <v>0</v>
      </c>
      <c r="P40" s="168">
        <f>'GRADED SPEC (ALPHA)'!J40</f>
        <v>0</v>
      </c>
      <c r="Q40" s="103"/>
      <c r="R40" s="232">
        <f t="shared" ref="R40" si="10">Q40+(-P40)</f>
        <v>0</v>
      </c>
      <c r="S40" s="168">
        <f>'GRADED SPEC (ALPHA)'!K40</f>
        <v>0</v>
      </c>
      <c r="T40" s="102"/>
      <c r="U40" s="232">
        <f t="shared" ref="U40" si="11">T40+(-S40)</f>
        <v>0</v>
      </c>
      <c r="V40" s="168">
        <f>'GRADED SPEC (ALPHA)'!L40</f>
        <v>0</v>
      </c>
      <c r="W40" s="102"/>
      <c r="X40" s="232">
        <f t="shared" ref="X40" si="12">W40+(-V40)</f>
        <v>0</v>
      </c>
      <c r="Y40" s="168">
        <f>'GRADED SPEC (ALPHA)'!M40</f>
        <v>0</v>
      </c>
      <c r="Z40" s="102"/>
      <c r="AA40" s="232">
        <f t="shared" ref="AA40" si="13">Z40+(-Y40)</f>
        <v>0</v>
      </c>
    </row>
    <row r="41" spans="1:27" ht="15.75" customHeight="1" x14ac:dyDescent="0.35">
      <c r="A41" s="161">
        <f>'PROTO SPEC'!A40</f>
        <v>0</v>
      </c>
      <c r="B41" s="438" t="str">
        <f>'PROTO SPEC'!B41</f>
        <v>33. Print position from CF - Restless ambition</v>
      </c>
      <c r="C41" s="438"/>
      <c r="D41" s="438"/>
      <c r="E41" s="438"/>
      <c r="F41" s="87">
        <f>'GRADED SPEC (ALPHA)'!F41</f>
        <v>0</v>
      </c>
      <c r="G41" s="168">
        <f>'GRADED SPEC (ALPHA)'!G41</f>
        <v>0</v>
      </c>
      <c r="H41" s="113"/>
      <c r="I41" s="210">
        <f t="shared" ref="I41:I56" si="14">H41+(-G41)</f>
        <v>0</v>
      </c>
      <c r="J41" s="168">
        <f>'GRADED SPEC (ALPHA)'!H41</f>
        <v>0</v>
      </c>
      <c r="K41" s="100"/>
      <c r="L41" s="210">
        <f t="shared" ref="L41:L56" si="15">K41+(-J41)</f>
        <v>0</v>
      </c>
      <c r="M41" s="168">
        <f>'GRADED SPEC (ALPHA)'!I41</f>
        <v>0</v>
      </c>
      <c r="N41" s="89"/>
      <c r="O41" s="210">
        <f t="shared" ref="O41:O56" si="16">N41+(-M41)</f>
        <v>0</v>
      </c>
      <c r="P41" s="168">
        <f>'GRADED SPEC (ALPHA)'!J41</f>
        <v>0</v>
      </c>
      <c r="Q41" s="101"/>
      <c r="R41" s="232">
        <f t="shared" ref="R41:R56" si="17">Q41+(-P41)</f>
        <v>0</v>
      </c>
      <c r="S41" s="168">
        <f>'GRADED SPEC (ALPHA)'!K41</f>
        <v>0</v>
      </c>
      <c r="T41" s="100"/>
      <c r="U41" s="210">
        <f t="shared" ref="U41:U56" si="18">T41+(-S41)</f>
        <v>0</v>
      </c>
      <c r="V41" s="168">
        <f>'GRADED SPEC (ALPHA)'!L41</f>
        <v>0</v>
      </c>
      <c r="W41" s="100"/>
      <c r="X41" s="210">
        <f t="shared" ref="X41:X56" si="19">W41+(-V41)</f>
        <v>0</v>
      </c>
      <c r="Y41" s="168">
        <f>'GRADED SPEC (ALPHA)'!M41</f>
        <v>0</v>
      </c>
      <c r="Z41" s="100"/>
      <c r="AA41" s="210">
        <f t="shared" ref="AA41:AA56" si="20">Z41+(-Y41)</f>
        <v>0</v>
      </c>
    </row>
    <row r="42" spans="1:27" ht="15.75" customHeight="1" x14ac:dyDescent="0.35">
      <c r="A42" s="161">
        <f>'PROTO SPEC'!A41</f>
        <v>0</v>
      </c>
      <c r="B42" s="438" t="str">
        <f>'PROTO SPEC'!B42</f>
        <v>34. Print position from HSP - McLaren lockup</v>
      </c>
      <c r="C42" s="438"/>
      <c r="D42" s="438"/>
      <c r="E42" s="438"/>
      <c r="F42" s="87">
        <f>'GRADED SPEC (ALPHA)'!F42</f>
        <v>0</v>
      </c>
      <c r="G42" s="168">
        <f>'GRADED SPEC (ALPHA)'!G42</f>
        <v>0</v>
      </c>
      <c r="H42" s="114"/>
      <c r="I42" s="210">
        <f t="shared" si="14"/>
        <v>0</v>
      </c>
      <c r="J42" s="168">
        <f>'GRADED SPEC (ALPHA)'!H42</f>
        <v>0</v>
      </c>
      <c r="K42" s="100"/>
      <c r="L42" s="210">
        <f t="shared" si="15"/>
        <v>0</v>
      </c>
      <c r="M42" s="168">
        <f>'GRADED SPEC (ALPHA)'!I42</f>
        <v>0</v>
      </c>
      <c r="N42" s="89"/>
      <c r="O42" s="210">
        <f t="shared" si="16"/>
        <v>0</v>
      </c>
      <c r="P42" s="168">
        <f>'GRADED SPEC (ALPHA)'!J42</f>
        <v>0</v>
      </c>
      <c r="Q42" s="103"/>
      <c r="R42" s="232">
        <f t="shared" si="17"/>
        <v>0</v>
      </c>
      <c r="S42" s="168">
        <f>'GRADED SPEC (ALPHA)'!K42</f>
        <v>0</v>
      </c>
      <c r="T42" s="102"/>
      <c r="U42" s="210">
        <f t="shared" si="18"/>
        <v>0</v>
      </c>
      <c r="V42" s="168">
        <f>'GRADED SPEC (ALPHA)'!L42</f>
        <v>0</v>
      </c>
      <c r="W42" s="102"/>
      <c r="X42" s="210">
        <f t="shared" si="19"/>
        <v>0</v>
      </c>
      <c r="Y42" s="168">
        <f>'GRADED SPEC (ALPHA)'!M42</f>
        <v>0</v>
      </c>
      <c r="Z42" s="102"/>
      <c r="AA42" s="210">
        <f t="shared" si="20"/>
        <v>0</v>
      </c>
    </row>
    <row r="43" spans="1:27" ht="15.75" customHeight="1" x14ac:dyDescent="0.35">
      <c r="A43" s="161">
        <f>'PROTO SPEC'!A42</f>
        <v>0</v>
      </c>
      <c r="B43" s="438" t="str">
        <f>'PROTO SPEC'!B43</f>
        <v>35. Print position from CF - McLaren lockup</v>
      </c>
      <c r="C43" s="438"/>
      <c r="D43" s="438"/>
      <c r="E43" s="438"/>
      <c r="F43" s="87">
        <f>'GRADED SPEC (ALPHA)'!F43</f>
        <v>0</v>
      </c>
      <c r="G43" s="168">
        <f>'GRADED SPEC (ALPHA)'!G43</f>
        <v>0</v>
      </c>
      <c r="H43" s="114"/>
      <c r="I43" s="210">
        <f t="shared" si="14"/>
        <v>0</v>
      </c>
      <c r="J43" s="168">
        <f>'GRADED SPEC (ALPHA)'!H43</f>
        <v>0</v>
      </c>
      <c r="K43" s="100"/>
      <c r="L43" s="210">
        <f t="shared" si="15"/>
        <v>0</v>
      </c>
      <c r="M43" s="168">
        <f>'GRADED SPEC (ALPHA)'!I43</f>
        <v>0</v>
      </c>
      <c r="N43" s="89"/>
      <c r="O43" s="210">
        <f t="shared" si="16"/>
        <v>0</v>
      </c>
      <c r="P43" s="168">
        <f>'GRADED SPEC (ALPHA)'!J43</f>
        <v>0</v>
      </c>
      <c r="Q43" s="103"/>
      <c r="R43" s="232">
        <f t="shared" si="17"/>
        <v>0</v>
      </c>
      <c r="S43" s="168">
        <f>'GRADED SPEC (ALPHA)'!K43</f>
        <v>0</v>
      </c>
      <c r="T43" s="102"/>
      <c r="U43" s="210">
        <f t="shared" si="18"/>
        <v>0</v>
      </c>
      <c r="V43" s="168">
        <f>'GRADED SPEC (ALPHA)'!L43</f>
        <v>0</v>
      </c>
      <c r="W43" s="102"/>
      <c r="X43" s="210">
        <f t="shared" si="19"/>
        <v>0</v>
      </c>
      <c r="Y43" s="168">
        <f>'GRADED SPEC (ALPHA)'!M43</f>
        <v>0</v>
      </c>
      <c r="Z43" s="102"/>
      <c r="AA43" s="210">
        <f t="shared" si="20"/>
        <v>0</v>
      </c>
    </row>
    <row r="44" spans="1:27" ht="15.75" customHeight="1" x14ac:dyDescent="0.35">
      <c r="A44" s="161" t="e">
        <f>'PROTO SPEC'!#REF!</f>
        <v>#REF!</v>
      </c>
      <c r="B44" s="438" t="str">
        <f>'PROTO SPEC'!B44</f>
        <v>36. Print position from cuff edge - Podium</v>
      </c>
      <c r="C44" s="438"/>
      <c r="D44" s="438"/>
      <c r="E44" s="438"/>
      <c r="F44" s="87">
        <f>'GRADED SPEC (ALPHA)'!F44</f>
        <v>0</v>
      </c>
      <c r="G44" s="168">
        <f>'GRADED SPEC (ALPHA)'!G44</f>
        <v>0</v>
      </c>
      <c r="H44" s="114"/>
      <c r="I44" s="210">
        <f t="shared" si="14"/>
        <v>0</v>
      </c>
      <c r="J44" s="168">
        <f>'GRADED SPEC (ALPHA)'!H44</f>
        <v>0</v>
      </c>
      <c r="K44" s="100"/>
      <c r="L44" s="210">
        <f t="shared" si="15"/>
        <v>0</v>
      </c>
      <c r="M44" s="168">
        <f>'GRADED SPEC (ALPHA)'!I44</f>
        <v>0</v>
      </c>
      <c r="N44" s="89"/>
      <c r="O44" s="210">
        <f t="shared" si="16"/>
        <v>0</v>
      </c>
      <c r="P44" s="168">
        <f>'GRADED SPEC (ALPHA)'!J44</f>
        <v>0</v>
      </c>
      <c r="Q44" s="103"/>
      <c r="R44" s="232">
        <f t="shared" si="17"/>
        <v>0</v>
      </c>
      <c r="S44" s="168">
        <f>'GRADED SPEC (ALPHA)'!K44</f>
        <v>0</v>
      </c>
      <c r="T44" s="102"/>
      <c r="U44" s="210">
        <f t="shared" si="18"/>
        <v>0</v>
      </c>
      <c r="V44" s="168">
        <f>'GRADED SPEC (ALPHA)'!L44</f>
        <v>0</v>
      </c>
      <c r="W44" s="102"/>
      <c r="X44" s="210">
        <f t="shared" si="19"/>
        <v>0</v>
      </c>
      <c r="Y44" s="168">
        <f>'GRADED SPEC (ALPHA)'!M44</f>
        <v>0</v>
      </c>
      <c r="Z44" s="102"/>
      <c r="AA44" s="210">
        <f t="shared" si="20"/>
        <v>0</v>
      </c>
    </row>
    <row r="45" spans="1:27" ht="15.75" customHeight="1" x14ac:dyDescent="0.35">
      <c r="A45" s="161">
        <f>'PROTO SPEC'!A44</f>
        <v>0</v>
      </c>
      <c r="B45" s="438" t="str">
        <f>'PROTO SPEC'!B45</f>
        <v>37. Print position from shoulder point - Velocity (REISS 1971)</v>
      </c>
      <c r="C45" s="438"/>
      <c r="D45" s="438"/>
      <c r="E45" s="438"/>
      <c r="F45" s="87">
        <f>'GRADED SPEC (ALPHA)'!F45</f>
        <v>0</v>
      </c>
      <c r="G45" s="168">
        <f>'GRADED SPEC (ALPHA)'!G45</f>
        <v>0</v>
      </c>
      <c r="H45" s="114"/>
      <c r="I45" s="210">
        <f t="shared" si="14"/>
        <v>0</v>
      </c>
      <c r="J45" s="168">
        <f>'GRADED SPEC (ALPHA)'!H45</f>
        <v>0</v>
      </c>
      <c r="K45" s="100"/>
      <c r="L45" s="210">
        <f t="shared" si="15"/>
        <v>0</v>
      </c>
      <c r="M45" s="168">
        <f>'GRADED SPEC (ALPHA)'!I45</f>
        <v>0</v>
      </c>
      <c r="N45" s="89"/>
      <c r="O45" s="210">
        <f t="shared" si="16"/>
        <v>0</v>
      </c>
      <c r="P45" s="168">
        <f>'GRADED SPEC (ALPHA)'!J45</f>
        <v>0</v>
      </c>
      <c r="Q45" s="103"/>
      <c r="R45" s="232">
        <f t="shared" si="17"/>
        <v>0</v>
      </c>
      <c r="S45" s="168">
        <f>'GRADED SPEC (ALPHA)'!K45</f>
        <v>0</v>
      </c>
      <c r="T45" s="102"/>
      <c r="U45" s="210">
        <f t="shared" si="18"/>
        <v>0</v>
      </c>
      <c r="V45" s="168">
        <f>'GRADED SPEC (ALPHA)'!L45</f>
        <v>0</v>
      </c>
      <c r="W45" s="102"/>
      <c r="X45" s="210">
        <f t="shared" si="19"/>
        <v>0</v>
      </c>
      <c r="Y45" s="168">
        <f>'GRADED SPEC (ALPHA)'!M45</f>
        <v>0</v>
      </c>
      <c r="Z45" s="102"/>
      <c r="AA45" s="210">
        <f t="shared" si="20"/>
        <v>0</v>
      </c>
    </row>
    <row r="46" spans="1:27" ht="15.75" customHeight="1" x14ac:dyDescent="0.35">
      <c r="A46" s="161">
        <f>'PROTO SPEC'!A45</f>
        <v>0</v>
      </c>
      <c r="B46" s="438" t="str">
        <f>'PROTO SPEC'!B46</f>
        <v>38. Print position from cuff edge - Speedmark</v>
      </c>
      <c r="C46" s="438"/>
      <c r="D46" s="438"/>
      <c r="E46" s="438"/>
      <c r="F46" s="87">
        <f>'GRADED SPEC (ALPHA)'!F46</f>
        <v>0</v>
      </c>
      <c r="G46" s="168">
        <f>'GRADED SPEC (ALPHA)'!G46</f>
        <v>0</v>
      </c>
      <c r="H46" s="114"/>
      <c r="I46" s="210">
        <f t="shared" si="14"/>
        <v>0</v>
      </c>
      <c r="J46" s="168">
        <f>'GRADED SPEC (ALPHA)'!H46</f>
        <v>0</v>
      </c>
      <c r="K46" s="100"/>
      <c r="L46" s="210">
        <f t="shared" si="15"/>
        <v>0</v>
      </c>
      <c r="M46" s="168">
        <f>'GRADED SPEC (ALPHA)'!I46</f>
        <v>0</v>
      </c>
      <c r="N46" s="89"/>
      <c r="O46" s="210">
        <f t="shared" si="16"/>
        <v>0</v>
      </c>
      <c r="P46" s="168">
        <f>'GRADED SPEC (ALPHA)'!J46</f>
        <v>0</v>
      </c>
      <c r="Q46" s="103"/>
      <c r="R46" s="232">
        <f t="shared" si="17"/>
        <v>0</v>
      </c>
      <c r="S46" s="168">
        <f>'GRADED SPEC (ALPHA)'!K46</f>
        <v>0</v>
      </c>
      <c r="T46" s="102"/>
      <c r="U46" s="210">
        <f t="shared" si="18"/>
        <v>0</v>
      </c>
      <c r="V46" s="168">
        <f>'GRADED SPEC (ALPHA)'!L46</f>
        <v>0</v>
      </c>
      <c r="W46" s="102"/>
      <c r="X46" s="210">
        <f t="shared" si="19"/>
        <v>0</v>
      </c>
      <c r="Y46" s="168">
        <f>'GRADED SPEC (ALPHA)'!M46</f>
        <v>0</v>
      </c>
      <c r="Z46" s="102"/>
      <c r="AA46" s="210">
        <f t="shared" si="20"/>
        <v>0</v>
      </c>
    </row>
    <row r="47" spans="1:27" ht="15.75" customHeight="1" x14ac:dyDescent="0.35">
      <c r="A47" s="161">
        <f>'PROTO SPEC'!A46</f>
        <v>0</v>
      </c>
      <c r="B47" s="438" t="str">
        <f>'PROTO SPEC'!B47</f>
        <v>39. Print position from CB neck - Motorsport</v>
      </c>
      <c r="C47" s="438"/>
      <c r="D47" s="438"/>
      <c r="E47" s="438"/>
      <c r="F47" s="87">
        <f>'GRADED SPEC (ALPHA)'!F47</f>
        <v>0</v>
      </c>
      <c r="G47" s="168">
        <f>'GRADED SPEC (ALPHA)'!G47</f>
        <v>0</v>
      </c>
      <c r="H47" s="114"/>
      <c r="I47" s="210">
        <f t="shared" si="14"/>
        <v>0</v>
      </c>
      <c r="J47" s="168">
        <f>'GRADED SPEC (ALPHA)'!H47</f>
        <v>0</v>
      </c>
      <c r="K47" s="100"/>
      <c r="L47" s="210">
        <f t="shared" si="15"/>
        <v>0</v>
      </c>
      <c r="M47" s="168">
        <f>'GRADED SPEC (ALPHA)'!I47</f>
        <v>0</v>
      </c>
      <c r="N47" s="89"/>
      <c r="O47" s="210">
        <f t="shared" si="16"/>
        <v>0</v>
      </c>
      <c r="P47" s="168">
        <f>'GRADED SPEC (ALPHA)'!J47</f>
        <v>0</v>
      </c>
      <c r="Q47" s="103"/>
      <c r="R47" s="232">
        <f t="shared" si="17"/>
        <v>0</v>
      </c>
      <c r="S47" s="168">
        <f>'GRADED SPEC (ALPHA)'!K47</f>
        <v>0</v>
      </c>
      <c r="T47" s="102"/>
      <c r="U47" s="210">
        <f t="shared" si="18"/>
        <v>0</v>
      </c>
      <c r="V47" s="168">
        <f>'GRADED SPEC (ALPHA)'!L47</f>
        <v>0</v>
      </c>
      <c r="W47" s="102"/>
      <c r="X47" s="210">
        <f t="shared" si="19"/>
        <v>0</v>
      </c>
      <c r="Y47" s="168">
        <f>'GRADED SPEC (ALPHA)'!M47</f>
        <v>0</v>
      </c>
      <c r="Z47" s="102"/>
      <c r="AA47" s="210">
        <f t="shared" si="20"/>
        <v>0</v>
      </c>
    </row>
    <row r="48" spans="1:27" ht="15.75" customHeight="1" x14ac:dyDescent="0.35">
      <c r="A48" s="161">
        <f>'PROTO SPEC'!A47</f>
        <v>0</v>
      </c>
      <c r="B48" s="438" t="str">
        <f>'PROTO SPEC'!B48</f>
        <v>40. Print position from CB neck - Multiple print</v>
      </c>
      <c r="C48" s="438"/>
      <c r="D48" s="438"/>
      <c r="E48" s="438"/>
      <c r="F48" s="87">
        <f>'GRADED SPEC (ALPHA)'!F48</f>
        <v>0</v>
      </c>
      <c r="G48" s="168">
        <f>'GRADED SPEC (ALPHA)'!G48</f>
        <v>0</v>
      </c>
      <c r="H48" s="114"/>
      <c r="I48" s="210">
        <f t="shared" si="14"/>
        <v>0</v>
      </c>
      <c r="J48" s="168">
        <f>'GRADED SPEC (ALPHA)'!H48</f>
        <v>0</v>
      </c>
      <c r="K48" s="100"/>
      <c r="L48" s="210">
        <f t="shared" si="15"/>
        <v>0</v>
      </c>
      <c r="M48" s="168">
        <f>'GRADED SPEC (ALPHA)'!I48</f>
        <v>0</v>
      </c>
      <c r="N48" s="89"/>
      <c r="O48" s="210">
        <f t="shared" si="16"/>
        <v>0</v>
      </c>
      <c r="P48" s="168">
        <f>'GRADED SPEC (ALPHA)'!J48</f>
        <v>0</v>
      </c>
      <c r="Q48" s="103"/>
      <c r="R48" s="232">
        <f t="shared" si="17"/>
        <v>0</v>
      </c>
      <c r="S48" s="168">
        <f>'GRADED SPEC (ALPHA)'!K48</f>
        <v>0</v>
      </c>
      <c r="T48" s="102"/>
      <c r="U48" s="210">
        <f t="shared" si="18"/>
        <v>0</v>
      </c>
      <c r="V48" s="168">
        <f>'GRADED SPEC (ALPHA)'!L48</f>
        <v>0</v>
      </c>
      <c r="W48" s="102"/>
      <c r="X48" s="210">
        <f t="shared" si="19"/>
        <v>0</v>
      </c>
      <c r="Y48" s="168">
        <f>'GRADED SPEC (ALPHA)'!M48</f>
        <v>0</v>
      </c>
      <c r="Z48" s="102"/>
      <c r="AA48" s="210">
        <f t="shared" si="20"/>
        <v>0</v>
      </c>
    </row>
    <row r="49" spans="1:27" ht="15.75" customHeight="1" x14ac:dyDescent="0.35">
      <c r="A49" s="161">
        <f>'PROTO SPEC'!A48</f>
        <v>0</v>
      </c>
      <c r="B49" s="438" t="str">
        <f>'PROTO SPEC'!B49</f>
        <v>41. Print position from CB neck - Speedmark</v>
      </c>
      <c r="C49" s="438"/>
      <c r="D49" s="438"/>
      <c r="E49" s="438"/>
      <c r="F49" s="87">
        <f>'GRADED SPEC (ALPHA)'!F49</f>
        <v>0</v>
      </c>
      <c r="G49" s="168">
        <f>'GRADED SPEC (ALPHA)'!G49</f>
        <v>0</v>
      </c>
      <c r="H49" s="114"/>
      <c r="I49" s="210">
        <f t="shared" si="14"/>
        <v>0</v>
      </c>
      <c r="J49" s="168">
        <f>'GRADED SPEC (ALPHA)'!H49</f>
        <v>0</v>
      </c>
      <c r="K49" s="100"/>
      <c r="L49" s="210">
        <f t="shared" si="15"/>
        <v>0</v>
      </c>
      <c r="M49" s="168">
        <f>'GRADED SPEC (ALPHA)'!I49</f>
        <v>0</v>
      </c>
      <c r="N49" s="89"/>
      <c r="O49" s="210">
        <f t="shared" si="16"/>
        <v>0</v>
      </c>
      <c r="P49" s="168">
        <f>'GRADED SPEC (ALPHA)'!J49</f>
        <v>0</v>
      </c>
      <c r="Q49" s="103"/>
      <c r="R49" s="232">
        <f t="shared" si="17"/>
        <v>0</v>
      </c>
      <c r="S49" s="168">
        <f>'GRADED SPEC (ALPHA)'!K49</f>
        <v>0</v>
      </c>
      <c r="T49" s="102"/>
      <c r="U49" s="210">
        <f t="shared" si="18"/>
        <v>0</v>
      </c>
      <c r="V49" s="168">
        <f>'GRADED SPEC (ALPHA)'!L49</f>
        <v>0</v>
      </c>
      <c r="W49" s="102"/>
      <c r="X49" s="210">
        <f t="shared" si="19"/>
        <v>0</v>
      </c>
      <c r="Y49" s="168">
        <f>'GRADED SPEC (ALPHA)'!M49</f>
        <v>0</v>
      </c>
      <c r="Z49" s="102"/>
      <c r="AA49" s="210">
        <f t="shared" si="20"/>
        <v>0</v>
      </c>
    </row>
    <row r="50" spans="1:27" ht="15.75" customHeight="1" x14ac:dyDescent="0.35">
      <c r="A50" s="161">
        <f>'PROTO SPEC'!A49</f>
        <v>0</v>
      </c>
      <c r="B50" s="438">
        <f>'PROTO SPEC'!B50</f>
        <v>0</v>
      </c>
      <c r="C50" s="438"/>
      <c r="D50" s="438"/>
      <c r="E50" s="438"/>
      <c r="F50" s="87">
        <f>'GRADED SPEC (ALPHA)'!F50</f>
        <v>0</v>
      </c>
      <c r="G50" s="168">
        <f>'GRADED SPEC (ALPHA)'!G50</f>
        <v>0</v>
      </c>
      <c r="H50" s="114"/>
      <c r="I50" s="210">
        <f t="shared" si="14"/>
        <v>0</v>
      </c>
      <c r="J50" s="168">
        <f>'GRADED SPEC (ALPHA)'!H50</f>
        <v>0</v>
      </c>
      <c r="K50" s="100"/>
      <c r="L50" s="210">
        <f t="shared" si="15"/>
        <v>0</v>
      </c>
      <c r="M50" s="168">
        <f>'GRADED SPEC (ALPHA)'!I50</f>
        <v>0</v>
      </c>
      <c r="N50" s="89"/>
      <c r="O50" s="210">
        <f t="shared" si="16"/>
        <v>0</v>
      </c>
      <c r="P50" s="168">
        <f>'GRADED SPEC (ALPHA)'!J50</f>
        <v>0</v>
      </c>
      <c r="Q50" s="103"/>
      <c r="R50" s="232">
        <f t="shared" si="17"/>
        <v>0</v>
      </c>
      <c r="S50" s="168">
        <f>'GRADED SPEC (ALPHA)'!K50</f>
        <v>0</v>
      </c>
      <c r="T50" s="102"/>
      <c r="U50" s="210">
        <f t="shared" si="18"/>
        <v>0</v>
      </c>
      <c r="V50" s="168">
        <f>'GRADED SPEC (ALPHA)'!L50</f>
        <v>0</v>
      </c>
      <c r="W50" s="102"/>
      <c r="X50" s="210">
        <f t="shared" si="19"/>
        <v>0</v>
      </c>
      <c r="Y50" s="168">
        <f>'GRADED SPEC (ALPHA)'!M50</f>
        <v>0</v>
      </c>
      <c r="Z50" s="102"/>
      <c r="AA50" s="210">
        <f t="shared" si="20"/>
        <v>0</v>
      </c>
    </row>
    <row r="51" spans="1:27" ht="15.75" customHeight="1" x14ac:dyDescent="0.35">
      <c r="A51" s="161">
        <f>'PROTO SPEC'!A50</f>
        <v>0</v>
      </c>
      <c r="B51" s="438">
        <f>'PROTO SPEC'!B51</f>
        <v>0</v>
      </c>
      <c r="C51" s="438"/>
      <c r="D51" s="438"/>
      <c r="E51" s="438"/>
      <c r="F51" s="87">
        <f>'GRADED SPEC (ALPHA)'!F51</f>
        <v>0</v>
      </c>
      <c r="G51" s="168">
        <f>'GRADED SPEC (ALPHA)'!G51</f>
        <v>0</v>
      </c>
      <c r="H51" s="114"/>
      <c r="I51" s="210">
        <f t="shared" si="14"/>
        <v>0</v>
      </c>
      <c r="J51" s="168">
        <f>'GRADED SPEC (ALPHA)'!H51</f>
        <v>0</v>
      </c>
      <c r="K51" s="100"/>
      <c r="L51" s="210">
        <f t="shared" si="15"/>
        <v>0</v>
      </c>
      <c r="M51" s="168">
        <f>'GRADED SPEC (ALPHA)'!I51</f>
        <v>0</v>
      </c>
      <c r="N51" s="89"/>
      <c r="O51" s="210">
        <f t="shared" si="16"/>
        <v>0</v>
      </c>
      <c r="P51" s="168">
        <f>'GRADED SPEC (ALPHA)'!J51</f>
        <v>0</v>
      </c>
      <c r="Q51" s="103"/>
      <c r="R51" s="232">
        <f t="shared" si="17"/>
        <v>0</v>
      </c>
      <c r="S51" s="168">
        <f>'GRADED SPEC (ALPHA)'!K51</f>
        <v>0</v>
      </c>
      <c r="T51" s="102"/>
      <c r="U51" s="210">
        <f t="shared" si="18"/>
        <v>0</v>
      </c>
      <c r="V51" s="168">
        <f>'GRADED SPEC (ALPHA)'!L51</f>
        <v>0</v>
      </c>
      <c r="W51" s="102"/>
      <c r="X51" s="210">
        <f t="shared" si="19"/>
        <v>0</v>
      </c>
      <c r="Y51" s="168">
        <f>'GRADED SPEC (ALPHA)'!M51</f>
        <v>0</v>
      </c>
      <c r="Z51" s="102"/>
      <c r="AA51" s="210">
        <f t="shared" si="20"/>
        <v>0</v>
      </c>
    </row>
    <row r="52" spans="1:27" ht="15.75" customHeight="1" x14ac:dyDescent="0.35">
      <c r="A52" s="161">
        <f>'PROTO SPEC'!A51</f>
        <v>0</v>
      </c>
      <c r="B52" s="438">
        <f>'PROTO SPEC'!B52</f>
        <v>0</v>
      </c>
      <c r="C52" s="438"/>
      <c r="D52" s="438"/>
      <c r="E52" s="438"/>
      <c r="F52" s="87">
        <f>'GRADED SPEC (ALPHA)'!F52</f>
        <v>0</v>
      </c>
      <c r="G52" s="168">
        <f>'GRADED SPEC (ALPHA)'!G52</f>
        <v>0</v>
      </c>
      <c r="H52" s="114"/>
      <c r="I52" s="210">
        <f t="shared" si="14"/>
        <v>0</v>
      </c>
      <c r="J52" s="168">
        <f>'GRADED SPEC (ALPHA)'!H52</f>
        <v>0</v>
      </c>
      <c r="K52" s="100"/>
      <c r="L52" s="210">
        <f t="shared" si="15"/>
        <v>0</v>
      </c>
      <c r="M52" s="168">
        <f>'GRADED SPEC (ALPHA)'!I52</f>
        <v>0</v>
      </c>
      <c r="N52" s="89"/>
      <c r="O52" s="210">
        <f t="shared" si="16"/>
        <v>0</v>
      </c>
      <c r="P52" s="168">
        <f>'GRADED SPEC (ALPHA)'!J52</f>
        <v>0</v>
      </c>
      <c r="Q52" s="103"/>
      <c r="R52" s="232">
        <f t="shared" si="17"/>
        <v>0</v>
      </c>
      <c r="S52" s="168">
        <f>'GRADED SPEC (ALPHA)'!K52</f>
        <v>0</v>
      </c>
      <c r="T52" s="102"/>
      <c r="U52" s="210">
        <f t="shared" si="18"/>
        <v>0</v>
      </c>
      <c r="V52" s="168">
        <f>'GRADED SPEC (ALPHA)'!L52</f>
        <v>0</v>
      </c>
      <c r="W52" s="102"/>
      <c r="X52" s="210">
        <f t="shared" si="19"/>
        <v>0</v>
      </c>
      <c r="Y52" s="168">
        <f>'GRADED SPEC (ALPHA)'!M52</f>
        <v>0</v>
      </c>
      <c r="Z52" s="102"/>
      <c r="AA52" s="210">
        <f t="shared" si="20"/>
        <v>0</v>
      </c>
    </row>
    <row r="53" spans="1:27" ht="15.75" customHeight="1" x14ac:dyDescent="0.35">
      <c r="A53" s="161">
        <f>'PROTO SPEC'!A52</f>
        <v>0</v>
      </c>
      <c r="B53" s="438">
        <f>'PROTO SPEC'!B53</f>
        <v>0</v>
      </c>
      <c r="C53" s="438"/>
      <c r="D53" s="438"/>
      <c r="E53" s="438"/>
      <c r="F53" s="87">
        <f>'GRADED SPEC (ALPHA)'!F53</f>
        <v>0</v>
      </c>
      <c r="G53" s="168">
        <f>'GRADED SPEC (ALPHA)'!G53</f>
        <v>0</v>
      </c>
      <c r="H53" s="114"/>
      <c r="I53" s="210">
        <f t="shared" si="14"/>
        <v>0</v>
      </c>
      <c r="J53" s="168">
        <f>'GRADED SPEC (ALPHA)'!H53</f>
        <v>0</v>
      </c>
      <c r="K53" s="100"/>
      <c r="L53" s="210">
        <f t="shared" si="15"/>
        <v>0</v>
      </c>
      <c r="M53" s="168">
        <f>'GRADED SPEC (ALPHA)'!I53</f>
        <v>0</v>
      </c>
      <c r="N53" s="89"/>
      <c r="O53" s="210">
        <f t="shared" si="16"/>
        <v>0</v>
      </c>
      <c r="P53" s="168">
        <f>'GRADED SPEC (ALPHA)'!J53</f>
        <v>0</v>
      </c>
      <c r="Q53" s="103"/>
      <c r="R53" s="232">
        <f t="shared" si="17"/>
        <v>0</v>
      </c>
      <c r="S53" s="168">
        <f>'GRADED SPEC (ALPHA)'!K53</f>
        <v>0</v>
      </c>
      <c r="T53" s="102"/>
      <c r="U53" s="210">
        <f t="shared" si="18"/>
        <v>0</v>
      </c>
      <c r="V53" s="168">
        <f>'GRADED SPEC (ALPHA)'!L53</f>
        <v>0</v>
      </c>
      <c r="W53" s="102"/>
      <c r="X53" s="210">
        <f t="shared" si="19"/>
        <v>0</v>
      </c>
      <c r="Y53" s="168">
        <f>'GRADED SPEC (ALPHA)'!M53</f>
        <v>0</v>
      </c>
      <c r="Z53" s="102"/>
      <c r="AA53" s="210">
        <f t="shared" si="20"/>
        <v>0</v>
      </c>
    </row>
    <row r="54" spans="1:27" ht="15.75" customHeight="1" x14ac:dyDescent="0.35">
      <c r="A54" s="161">
        <f>'PROTO SPEC'!A53</f>
        <v>0</v>
      </c>
      <c r="B54" s="438">
        <f>'PROTO SPEC'!B54</f>
        <v>0</v>
      </c>
      <c r="C54" s="438"/>
      <c r="D54" s="438"/>
      <c r="E54" s="438"/>
      <c r="F54" s="87">
        <f>'GRADED SPEC (ALPHA)'!F54</f>
        <v>0</v>
      </c>
      <c r="G54" s="168">
        <f>'GRADED SPEC (ALPHA)'!G54</f>
        <v>0</v>
      </c>
      <c r="H54" s="114"/>
      <c r="I54" s="210">
        <f t="shared" si="14"/>
        <v>0</v>
      </c>
      <c r="J54" s="168">
        <f>'GRADED SPEC (ALPHA)'!H54</f>
        <v>0</v>
      </c>
      <c r="K54" s="100"/>
      <c r="L54" s="210">
        <f t="shared" si="15"/>
        <v>0</v>
      </c>
      <c r="M54" s="168">
        <f>'GRADED SPEC (ALPHA)'!I54</f>
        <v>0</v>
      </c>
      <c r="N54" s="89"/>
      <c r="O54" s="210">
        <f t="shared" si="16"/>
        <v>0</v>
      </c>
      <c r="P54" s="168">
        <f>'GRADED SPEC (ALPHA)'!J54</f>
        <v>0</v>
      </c>
      <c r="Q54" s="103"/>
      <c r="R54" s="232">
        <f t="shared" si="17"/>
        <v>0</v>
      </c>
      <c r="S54" s="168">
        <f>'GRADED SPEC (ALPHA)'!K54</f>
        <v>0</v>
      </c>
      <c r="T54" s="102"/>
      <c r="U54" s="210">
        <f t="shared" si="18"/>
        <v>0</v>
      </c>
      <c r="V54" s="168">
        <f>'GRADED SPEC (ALPHA)'!L54</f>
        <v>0</v>
      </c>
      <c r="W54" s="102"/>
      <c r="X54" s="210">
        <f t="shared" si="19"/>
        <v>0</v>
      </c>
      <c r="Y54" s="168">
        <f>'GRADED SPEC (ALPHA)'!M54</f>
        <v>0</v>
      </c>
      <c r="Z54" s="102"/>
      <c r="AA54" s="210">
        <f t="shared" si="20"/>
        <v>0</v>
      </c>
    </row>
    <row r="55" spans="1:27" ht="15.75" customHeight="1" x14ac:dyDescent="0.35">
      <c r="A55" s="161">
        <f>'PROTO SPEC'!A54</f>
        <v>0</v>
      </c>
      <c r="B55" s="438">
        <f>'PROTO SPEC'!B55</f>
        <v>0</v>
      </c>
      <c r="C55" s="438"/>
      <c r="D55" s="438"/>
      <c r="E55" s="438"/>
      <c r="F55" s="87">
        <f>'GRADED SPEC (ALPHA)'!F55</f>
        <v>0</v>
      </c>
      <c r="G55" s="168">
        <f>'GRADED SPEC (ALPHA)'!G55</f>
        <v>0</v>
      </c>
      <c r="H55" s="114"/>
      <c r="I55" s="210">
        <f t="shared" si="14"/>
        <v>0</v>
      </c>
      <c r="J55" s="168">
        <f>'GRADED SPEC (ALPHA)'!H55</f>
        <v>0</v>
      </c>
      <c r="K55" s="100"/>
      <c r="L55" s="210">
        <f t="shared" si="15"/>
        <v>0</v>
      </c>
      <c r="M55" s="168">
        <f>'GRADED SPEC (ALPHA)'!I55</f>
        <v>0</v>
      </c>
      <c r="N55" s="89"/>
      <c r="O55" s="210">
        <f t="shared" si="16"/>
        <v>0</v>
      </c>
      <c r="P55" s="168">
        <f>'GRADED SPEC (ALPHA)'!J55</f>
        <v>0</v>
      </c>
      <c r="Q55" s="103"/>
      <c r="R55" s="232">
        <f t="shared" si="17"/>
        <v>0</v>
      </c>
      <c r="S55" s="168">
        <f>'GRADED SPEC (ALPHA)'!K55</f>
        <v>0</v>
      </c>
      <c r="T55" s="102"/>
      <c r="U55" s="210">
        <f t="shared" si="18"/>
        <v>0</v>
      </c>
      <c r="V55" s="168">
        <f>'GRADED SPEC (ALPHA)'!L55</f>
        <v>0</v>
      </c>
      <c r="W55" s="102"/>
      <c r="X55" s="210">
        <f t="shared" si="19"/>
        <v>0</v>
      </c>
      <c r="Y55" s="168">
        <f>'GRADED SPEC (ALPHA)'!M55</f>
        <v>0</v>
      </c>
      <c r="Z55" s="102"/>
      <c r="AA55" s="210">
        <f t="shared" si="20"/>
        <v>0</v>
      </c>
    </row>
    <row r="56" spans="1:27" ht="15.75" customHeight="1" x14ac:dyDescent="0.35">
      <c r="A56" s="161">
        <f>'PROTO SPEC'!A55</f>
        <v>0</v>
      </c>
      <c r="B56" s="438">
        <f>'PROTO SPEC'!B56</f>
        <v>0</v>
      </c>
      <c r="C56" s="438"/>
      <c r="D56" s="438"/>
      <c r="E56" s="438"/>
      <c r="F56" s="87">
        <f>'GRADED SPEC (ALPHA)'!F56</f>
        <v>0</v>
      </c>
      <c r="G56" s="168">
        <f>'GRADED SPEC (ALPHA)'!G56</f>
        <v>0</v>
      </c>
      <c r="H56" s="114"/>
      <c r="I56" s="210">
        <f t="shared" si="14"/>
        <v>0</v>
      </c>
      <c r="J56" s="168">
        <f>'GRADED SPEC (ALPHA)'!H56</f>
        <v>0</v>
      </c>
      <c r="K56" s="100"/>
      <c r="L56" s="210">
        <f t="shared" si="15"/>
        <v>0</v>
      </c>
      <c r="M56" s="168">
        <f>'GRADED SPEC (ALPHA)'!I56</f>
        <v>0</v>
      </c>
      <c r="N56" s="89"/>
      <c r="O56" s="210">
        <f t="shared" si="16"/>
        <v>0</v>
      </c>
      <c r="P56" s="168">
        <f>'GRADED SPEC (ALPHA)'!J56</f>
        <v>0</v>
      </c>
      <c r="Q56" s="103"/>
      <c r="R56" s="232">
        <f t="shared" si="17"/>
        <v>0</v>
      </c>
      <c r="S56" s="168">
        <f>'GRADED SPEC (ALPHA)'!K56</f>
        <v>0</v>
      </c>
      <c r="T56" s="102"/>
      <c r="U56" s="210">
        <f t="shared" si="18"/>
        <v>0</v>
      </c>
      <c r="V56" s="168">
        <f>'GRADED SPEC (ALPHA)'!L56</f>
        <v>0</v>
      </c>
      <c r="W56" s="102"/>
      <c r="X56" s="210">
        <f t="shared" si="19"/>
        <v>0</v>
      </c>
      <c r="Y56" s="168">
        <f>'GRADED SPEC (ALPHA)'!M56</f>
        <v>0</v>
      </c>
      <c r="Z56" s="102"/>
      <c r="AA56" s="210">
        <f t="shared" si="20"/>
        <v>0</v>
      </c>
    </row>
    <row r="57" spans="1:27" ht="12.75" customHeight="1" x14ac:dyDescent="0.35">
      <c r="I57" s="44"/>
      <c r="L57" s="44"/>
      <c r="O57" s="44"/>
      <c r="R57" s="44"/>
      <c r="U57" s="44"/>
    </row>
  </sheetData>
  <mergeCells count="63">
    <mergeCell ref="A1:B2"/>
    <mergeCell ref="A3:B3"/>
    <mergeCell ref="C3:E3"/>
    <mergeCell ref="A4:B4"/>
    <mergeCell ref="C4:E4"/>
    <mergeCell ref="C1:AA2"/>
    <mergeCell ref="N3:AA3"/>
    <mergeCell ref="N4:AA4"/>
    <mergeCell ref="B38:E38"/>
    <mergeCell ref="A5:B5"/>
    <mergeCell ref="C5:E5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27:E27"/>
    <mergeCell ref="B28:E28"/>
    <mergeCell ref="B29:E29"/>
    <mergeCell ref="B35:E35"/>
    <mergeCell ref="B55:E55"/>
    <mergeCell ref="B56:E56"/>
    <mergeCell ref="G3:K3"/>
    <mergeCell ref="G4:K4"/>
    <mergeCell ref="G5:K5"/>
    <mergeCell ref="B48:E48"/>
    <mergeCell ref="B49:E49"/>
    <mergeCell ref="B50:E50"/>
    <mergeCell ref="B42:E42"/>
    <mergeCell ref="B43:E43"/>
    <mergeCell ref="B44:E44"/>
    <mergeCell ref="B45:E45"/>
    <mergeCell ref="B17:E17"/>
    <mergeCell ref="B18:E18"/>
    <mergeCell ref="B19:E19"/>
    <mergeCell ref="B20:E20"/>
    <mergeCell ref="B51:E51"/>
    <mergeCell ref="B52:E52"/>
    <mergeCell ref="B53:E53"/>
    <mergeCell ref="B54:E54"/>
    <mergeCell ref="N5:AA5"/>
    <mergeCell ref="A6:AA6"/>
    <mergeCell ref="B46:E46"/>
    <mergeCell ref="B47:E47"/>
    <mergeCell ref="B41:E41"/>
    <mergeCell ref="B40:E40"/>
    <mergeCell ref="B21:E21"/>
    <mergeCell ref="B22:E22"/>
    <mergeCell ref="B23:E23"/>
    <mergeCell ref="B24:E24"/>
    <mergeCell ref="B25:E25"/>
    <mergeCell ref="B26:E26"/>
    <mergeCell ref="B36:E36"/>
    <mergeCell ref="B37:E37"/>
    <mergeCell ref="B30:E30"/>
    <mergeCell ref="B31:E31"/>
    <mergeCell ref="B32:E32"/>
    <mergeCell ref="B33:E33"/>
    <mergeCell ref="B34:E34"/>
  </mergeCells>
  <printOptions horizontalCentered="1" gridLines="1"/>
  <pageMargins left="0.23622047244094491" right="0.23622047244094491" top="0.74803149606299213" bottom="0" header="0.31496062992125984" footer="0"/>
  <pageSetup paperSize="9" scale="38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02"/>
      <c r="B1" s="303"/>
      <c r="C1" s="298" t="s">
        <v>399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</row>
    <row r="2" spans="1:24" ht="14.5" customHeight="1" x14ac:dyDescent="0.25">
      <c r="A2" s="304"/>
      <c r="B2" s="305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</row>
    <row r="3" spans="1:24" ht="13.75" hidden="1" customHeight="1" x14ac:dyDescent="0.35">
      <c r="A3" s="36" t="s">
        <v>149</v>
      </c>
      <c r="B3" s="276" t="str">
        <f>'DESIGN FRONT SHEET'!B3:C3</f>
        <v>MCLAREN SEASON 3</v>
      </c>
      <c r="C3" s="276"/>
      <c r="D3" s="277"/>
      <c r="E3" s="36" t="s">
        <v>151</v>
      </c>
      <c r="F3" s="276" t="str">
        <f>'DESIGN FRONT SHEET'!E3:E3</f>
        <v>UN AVAILABLE</v>
      </c>
      <c r="G3" s="293"/>
      <c r="H3" s="294"/>
      <c r="I3" s="36" t="s">
        <v>153</v>
      </c>
      <c r="J3" s="500" t="str">
        <f>'DESIGN FRONT SHEET'!G3</f>
        <v>FRAN</v>
      </c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2"/>
    </row>
    <row r="4" spans="1:24" ht="13.75" hidden="1" customHeight="1" x14ac:dyDescent="0.35">
      <c r="A4" s="36" t="s">
        <v>155</v>
      </c>
      <c r="B4" s="276" t="str">
        <f>'DESIGN FRONT SHEET'!B4:C4</f>
        <v>ASHLAM</v>
      </c>
      <c r="C4" s="276"/>
      <c r="D4" s="277"/>
      <c r="E4" s="36" t="s">
        <v>157</v>
      </c>
      <c r="F4" s="276" t="str">
        <f>'DESIGN FRONT SHEET'!E4:E4</f>
        <v>VIETNAM</v>
      </c>
      <c r="G4" s="293"/>
      <c r="H4" s="294"/>
      <c r="I4" s="36" t="s">
        <v>159</v>
      </c>
      <c r="J4" s="500" t="str">
        <f>'DESIGN FRONT SHEET'!G4</f>
        <v>LAUREN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2"/>
    </row>
    <row r="5" spans="1:24" ht="13.75" hidden="1" customHeight="1" x14ac:dyDescent="0.35">
      <c r="A5" s="36" t="s">
        <v>161</v>
      </c>
      <c r="B5" s="276" t="str">
        <f>'DESIGN FRONT SHEET'!B5:C5</f>
        <v>ZIP THROUG HOODIE</v>
      </c>
      <c r="C5" s="276"/>
      <c r="D5" s="277"/>
      <c r="E5" s="36" t="s">
        <v>174</v>
      </c>
      <c r="F5" s="276" t="str">
        <f>'DESIGN FRONT SHEET'!E5:E5</f>
        <v>AIME LEON DORE</v>
      </c>
      <c r="G5" s="293"/>
      <c r="H5" s="294"/>
      <c r="I5" s="36" t="s">
        <v>165</v>
      </c>
      <c r="J5" s="503">
        <v>0</v>
      </c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5"/>
    </row>
    <row r="6" spans="1:24" ht="13.75" customHeight="1" x14ac:dyDescent="0.25">
      <c r="A6" s="446" t="s">
        <v>400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</row>
    <row r="7" spans="1:24" ht="12.75" customHeight="1" x14ac:dyDescent="0.35">
      <c r="A7" s="242"/>
      <c r="B7" s="242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</row>
    <row r="8" spans="1:24" ht="12.75" customHeight="1" x14ac:dyDescent="0.35">
      <c r="A8" s="242"/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</row>
    <row r="9" spans="1:24" ht="12.75" customHeight="1" x14ac:dyDescent="0.35">
      <c r="A9" s="242"/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</row>
    <row r="10" spans="1:24" ht="12.75" customHeight="1" x14ac:dyDescent="0.35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</row>
    <row r="11" spans="1:24" ht="12.75" customHeight="1" x14ac:dyDescent="0.35">
      <c r="A11" s="242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</row>
    <row r="12" spans="1:24" ht="12.75" customHeight="1" x14ac:dyDescent="0.35">
      <c r="A12" s="242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</row>
    <row r="13" spans="1:24" ht="12.75" customHeight="1" x14ac:dyDescent="0.35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</row>
    <row r="14" spans="1:24" ht="12.75" customHeight="1" x14ac:dyDescent="0.3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</row>
    <row r="15" spans="1:24" ht="12.75" customHeight="1" x14ac:dyDescent="0.35">
      <c r="A15" s="242"/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</row>
    <row r="16" spans="1:24" ht="12.75" customHeight="1" x14ac:dyDescent="0.35">
      <c r="A16" s="242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</row>
    <row r="17" spans="1:24" ht="12.75" customHeight="1" x14ac:dyDescent="0.35">
      <c r="A17" s="242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</row>
    <row r="18" spans="1:24" ht="12.75" customHeight="1" x14ac:dyDescent="0.35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</row>
    <row r="19" spans="1:24" ht="12.75" customHeight="1" x14ac:dyDescent="0.35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</row>
    <row r="20" spans="1:24" ht="12.75" customHeight="1" x14ac:dyDescent="0.3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</row>
    <row r="21" spans="1:24" ht="12.75" customHeight="1" x14ac:dyDescent="0.3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</row>
    <row r="22" spans="1:24" ht="12.75" customHeight="1" x14ac:dyDescent="0.3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</row>
    <row r="23" spans="1:24" ht="12.75" customHeight="1" x14ac:dyDescent="0.3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</row>
    <row r="24" spans="1:24" ht="12.75" customHeight="1" x14ac:dyDescent="0.3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</row>
    <row r="25" spans="1:24" ht="12.75" customHeight="1" x14ac:dyDescent="0.3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</row>
    <row r="26" spans="1:24" ht="12.75" customHeight="1" x14ac:dyDescent="0.3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</row>
    <row r="27" spans="1:24" ht="12.75" customHeight="1" x14ac:dyDescent="0.3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</row>
    <row r="28" spans="1:24" ht="12.75" customHeight="1" x14ac:dyDescent="0.3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</row>
    <row r="29" spans="1:24" ht="12.75" customHeight="1" x14ac:dyDescent="0.35">
      <c r="A29" s="242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</row>
    <row r="30" spans="1:24" ht="12.75" customHeight="1" x14ac:dyDescent="0.3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</row>
    <row r="31" spans="1:24" ht="12.75" customHeight="1" x14ac:dyDescent="0.3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</row>
    <row r="32" spans="1:24" ht="12.75" customHeight="1" x14ac:dyDescent="0.35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</row>
    <row r="33" spans="1:24" ht="12.75" customHeight="1" x14ac:dyDescent="0.35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</row>
    <row r="34" spans="1:24" ht="12.75" customHeight="1" x14ac:dyDescent="0.3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</row>
    <row r="35" spans="1:24" ht="12.75" customHeight="1" x14ac:dyDescent="0.3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</row>
    <row r="36" spans="1:24" ht="12.75" customHeight="1" x14ac:dyDescent="0.35">
      <c r="A36" s="242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</row>
    <row r="37" spans="1:24" ht="12.75" customHeight="1" x14ac:dyDescent="0.35">
      <c r="A37" s="242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</row>
    <row r="38" spans="1:24" ht="12.75" customHeight="1" x14ac:dyDescent="0.35">
      <c r="A38" s="242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</row>
    <row r="39" spans="1:24" ht="12.75" customHeight="1" x14ac:dyDescent="0.35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</row>
    <row r="40" spans="1:24" ht="12.75" customHeight="1" x14ac:dyDescent="0.35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</row>
    <row r="41" spans="1:24" ht="12.75" customHeight="1" x14ac:dyDescent="0.35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</row>
    <row r="42" spans="1:24" ht="12.75" customHeight="1" x14ac:dyDescent="0.35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</row>
    <row r="43" spans="1:24" ht="12.75" customHeight="1" x14ac:dyDescent="0.35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</row>
    <row r="44" spans="1:24" ht="12.75" customHeight="1" x14ac:dyDescent="0.35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</row>
    <row r="45" spans="1:24" ht="12.75" customHeight="1" x14ac:dyDescent="0.35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</row>
    <row r="46" spans="1:24" ht="12.75" customHeight="1" x14ac:dyDescent="0.35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</row>
    <row r="47" spans="1:24" ht="12.75" customHeight="1" x14ac:dyDescent="0.35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</row>
    <row r="48" spans="1:24" ht="12.75" customHeight="1" x14ac:dyDescent="0.35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</row>
    <row r="49" spans="1:24" ht="12.75" customHeight="1" x14ac:dyDescent="0.35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</row>
    <row r="50" spans="1:24" ht="12.75" customHeight="1" x14ac:dyDescent="0.35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</row>
    <row r="51" spans="1:24" ht="12.75" customHeight="1" x14ac:dyDescent="0.35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</row>
    <row r="52" spans="1:24" ht="12.75" customHeight="1" x14ac:dyDescent="0.35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</row>
    <row r="53" spans="1:24" ht="12.75" customHeight="1" x14ac:dyDescent="0.25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</row>
    <row r="54" spans="1:24" ht="12.75" customHeight="1" x14ac:dyDescent="0.25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</row>
    <row r="55" spans="1:24" ht="12.75" customHeight="1" x14ac:dyDescent="0.25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</row>
    <row r="56" spans="1:24" ht="12.75" customHeight="1" x14ac:dyDescent="0.3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</row>
    <row r="57" spans="1:24" ht="12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B17" zoomScale="143" zoomScaleNormal="100" zoomScaleSheetLayoutView="294" workbookViewId="0">
      <selection activeCell="I44" sqref="I44"/>
    </sheetView>
  </sheetViews>
  <sheetFormatPr defaultColWidth="6" defaultRowHeight="12.75" customHeight="1" x14ac:dyDescent="0.25"/>
  <cols>
    <col min="1" max="1" width="13.1796875" style="1" customWidth="1"/>
    <col min="2" max="2" width="10.54296875" style="1" customWidth="1"/>
    <col min="3" max="3" width="11.1796875" style="1" customWidth="1"/>
    <col min="4" max="4" width="10.453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74"/>
      <c r="B1" s="274"/>
      <c r="C1" s="275" t="s">
        <v>148</v>
      </c>
      <c r="D1" s="275"/>
      <c r="E1" s="275"/>
      <c r="F1" s="275"/>
      <c r="G1" s="275"/>
    </row>
    <row r="2" spans="1:12" ht="13.75" customHeight="1" x14ac:dyDescent="0.25">
      <c r="A2" s="274"/>
      <c r="B2" s="274"/>
      <c r="C2" s="275"/>
      <c r="D2" s="275"/>
      <c r="E2" s="275"/>
      <c r="F2" s="275"/>
      <c r="G2" s="275"/>
    </row>
    <row r="3" spans="1:12" ht="13.75" customHeight="1" x14ac:dyDescent="0.25">
      <c r="A3" s="36" t="s">
        <v>149</v>
      </c>
      <c r="B3" s="276" t="s">
        <v>150</v>
      </c>
      <c r="C3" s="277"/>
      <c r="D3" s="36" t="s">
        <v>151</v>
      </c>
      <c r="E3" s="85" t="s">
        <v>152</v>
      </c>
      <c r="F3" s="36" t="s">
        <v>153</v>
      </c>
      <c r="G3" s="86" t="s">
        <v>154</v>
      </c>
    </row>
    <row r="4" spans="1:12" ht="13.75" customHeight="1" x14ac:dyDescent="0.25">
      <c r="A4" s="36" t="s">
        <v>155</v>
      </c>
      <c r="B4" s="276" t="s">
        <v>156</v>
      </c>
      <c r="C4" s="277"/>
      <c r="D4" s="36" t="s">
        <v>157</v>
      </c>
      <c r="E4" s="85" t="s">
        <v>158</v>
      </c>
      <c r="F4" s="36" t="s">
        <v>159</v>
      </c>
      <c r="G4" s="86" t="s">
        <v>160</v>
      </c>
    </row>
    <row r="5" spans="1:12" ht="13.75" customHeight="1" x14ac:dyDescent="0.25">
      <c r="A5" s="36" t="s">
        <v>161</v>
      </c>
      <c r="B5" s="276" t="s">
        <v>162</v>
      </c>
      <c r="C5" s="277"/>
      <c r="D5" s="36" t="s">
        <v>163</v>
      </c>
      <c r="E5" s="85" t="s">
        <v>164</v>
      </c>
      <c r="F5" s="36" t="s">
        <v>165</v>
      </c>
      <c r="G5" s="51" t="s">
        <v>166</v>
      </c>
    </row>
    <row r="6" spans="1:12" ht="13.75" customHeight="1" x14ac:dyDescent="0.25">
      <c r="A6" s="280" t="s">
        <v>167</v>
      </c>
      <c r="B6" s="281"/>
      <c r="C6" s="281"/>
      <c r="D6" s="281"/>
      <c r="E6" s="281"/>
      <c r="F6" s="281"/>
      <c r="G6" s="281"/>
    </row>
    <row r="7" spans="1:12" ht="13.75" customHeight="1" x14ac:dyDescent="0.25">
      <c r="A7" s="282" t="s">
        <v>168</v>
      </c>
      <c r="B7" s="283"/>
      <c r="C7" s="284" t="s">
        <v>169</v>
      </c>
      <c r="D7" s="284"/>
      <c r="E7" s="284"/>
      <c r="F7" s="284"/>
      <c r="G7" s="285"/>
    </row>
    <row r="8" spans="1:12" ht="13.75" customHeight="1" x14ac:dyDescent="0.25">
      <c r="A8" s="282" t="s">
        <v>170</v>
      </c>
      <c r="B8" s="283"/>
      <c r="C8" s="286" t="s">
        <v>171</v>
      </c>
      <c r="D8" s="286"/>
      <c r="E8" s="286"/>
      <c r="F8" s="286"/>
      <c r="G8" s="286"/>
    </row>
    <row r="9" spans="1:12" ht="12.75" customHeight="1" x14ac:dyDescent="0.25">
      <c r="A9" s="278"/>
      <c r="B9" s="278"/>
      <c r="C9" s="278"/>
      <c r="D9" s="278"/>
      <c r="E9" s="278"/>
      <c r="F9" s="278"/>
      <c r="G9" s="278"/>
    </row>
    <row r="10" spans="1:12" ht="12.75" customHeight="1" x14ac:dyDescent="0.25">
      <c r="A10" s="279"/>
      <c r="B10" s="279"/>
      <c r="C10" s="279"/>
      <c r="D10" s="279"/>
      <c r="E10" s="279"/>
      <c r="F10" s="279"/>
      <c r="G10" s="279"/>
    </row>
    <row r="11" spans="1:12" ht="12.75" customHeight="1" x14ac:dyDescent="0.25">
      <c r="A11" s="279"/>
      <c r="B11" s="279"/>
      <c r="C11" s="279"/>
      <c r="D11" s="279"/>
      <c r="E11" s="279"/>
      <c r="F11" s="279"/>
      <c r="G11" s="279"/>
    </row>
    <row r="12" spans="1:12" ht="12.75" customHeight="1" x14ac:dyDescent="0.25">
      <c r="A12" s="279"/>
      <c r="B12" s="279"/>
      <c r="C12" s="279"/>
      <c r="D12" s="279"/>
      <c r="E12" s="279"/>
      <c r="F12" s="279"/>
      <c r="G12" s="279"/>
    </row>
    <row r="13" spans="1:12" ht="12.75" customHeight="1" x14ac:dyDescent="0.25">
      <c r="A13" s="279"/>
      <c r="B13" s="279"/>
      <c r="C13" s="279"/>
      <c r="D13" s="279"/>
      <c r="E13" s="279"/>
      <c r="F13" s="279"/>
      <c r="G13" s="279"/>
    </row>
    <row r="14" spans="1:12" ht="12.75" customHeight="1" x14ac:dyDescent="0.25">
      <c r="A14" s="279"/>
      <c r="B14" s="279"/>
      <c r="C14" s="279"/>
      <c r="D14" s="279"/>
      <c r="E14" s="279"/>
      <c r="F14" s="279"/>
      <c r="G14" s="279"/>
    </row>
    <row r="15" spans="1:12" ht="12.75" customHeight="1" x14ac:dyDescent="0.25">
      <c r="A15" s="279"/>
      <c r="B15" s="279"/>
      <c r="C15" s="279"/>
      <c r="D15" s="279"/>
      <c r="E15" s="279"/>
      <c r="F15" s="279"/>
      <c r="G15" s="279"/>
      <c r="L15" s="10"/>
    </row>
    <row r="16" spans="1:12" ht="12.75" customHeight="1" x14ac:dyDescent="0.25">
      <c r="A16" s="279"/>
      <c r="B16" s="279"/>
      <c r="C16" s="279"/>
      <c r="D16" s="279"/>
      <c r="E16" s="279"/>
      <c r="F16" s="279"/>
      <c r="G16" s="279"/>
    </row>
    <row r="17" spans="1:10" ht="12.75" customHeight="1" x14ac:dyDescent="0.25">
      <c r="A17" s="279"/>
      <c r="B17" s="279"/>
      <c r="C17" s="279"/>
      <c r="D17" s="279"/>
      <c r="E17" s="279"/>
      <c r="F17" s="279"/>
      <c r="G17" s="279"/>
    </row>
    <row r="18" spans="1:10" ht="12.75" customHeight="1" x14ac:dyDescent="0.25">
      <c r="A18" s="279"/>
      <c r="B18" s="279"/>
      <c r="C18" s="279"/>
      <c r="D18" s="279"/>
      <c r="E18" s="279"/>
      <c r="F18" s="279"/>
      <c r="G18" s="279"/>
    </row>
    <row r="19" spans="1:10" ht="12.75" customHeight="1" x14ac:dyDescent="0.25">
      <c r="A19" s="279"/>
      <c r="B19" s="279"/>
      <c r="C19" s="279"/>
      <c r="D19" s="279"/>
      <c r="E19" s="279"/>
      <c r="F19" s="279"/>
      <c r="G19" s="279"/>
    </row>
    <row r="20" spans="1:10" ht="12.75" customHeight="1" x14ac:dyDescent="0.25">
      <c r="A20" s="279"/>
      <c r="B20" s="279"/>
      <c r="C20" s="279"/>
      <c r="D20" s="279"/>
      <c r="E20" s="279"/>
      <c r="F20" s="279"/>
      <c r="G20" s="279"/>
    </row>
    <row r="21" spans="1:10" ht="12.75" customHeight="1" x14ac:dyDescent="0.25">
      <c r="A21" s="279"/>
      <c r="B21" s="279"/>
      <c r="C21" s="279"/>
      <c r="D21" s="279"/>
      <c r="E21" s="279"/>
      <c r="F21" s="279"/>
      <c r="G21" s="279"/>
    </row>
    <row r="22" spans="1:10" ht="12.75" customHeight="1" x14ac:dyDescent="0.35">
      <c r="A22" s="279"/>
      <c r="B22" s="279"/>
      <c r="C22" s="279"/>
      <c r="D22" s="279"/>
      <c r="E22" s="279"/>
      <c r="F22" s="279"/>
      <c r="G22" s="279"/>
      <c r="J22"/>
    </row>
    <row r="23" spans="1:10" ht="12.75" customHeight="1" x14ac:dyDescent="0.25">
      <c r="A23" s="279"/>
      <c r="B23" s="279"/>
      <c r="C23" s="279"/>
      <c r="D23" s="279"/>
      <c r="E23" s="279"/>
      <c r="F23" s="279"/>
      <c r="G23" s="279"/>
    </row>
    <row r="24" spans="1:10" ht="12.75" customHeight="1" x14ac:dyDescent="0.25">
      <c r="A24" s="279"/>
      <c r="B24" s="279"/>
      <c r="C24" s="279"/>
      <c r="D24" s="279"/>
      <c r="E24" s="279"/>
      <c r="F24" s="279"/>
      <c r="G24" s="279"/>
    </row>
    <row r="25" spans="1:10" ht="12.75" customHeight="1" x14ac:dyDescent="0.25">
      <c r="A25" s="279"/>
      <c r="B25" s="279"/>
      <c r="C25" s="279"/>
      <c r="D25" s="279"/>
      <c r="E25" s="279"/>
      <c r="F25" s="279"/>
      <c r="G25" s="279"/>
    </row>
    <row r="26" spans="1:10" ht="12.75" customHeight="1" x14ac:dyDescent="0.25">
      <c r="A26" s="279"/>
      <c r="B26" s="279"/>
      <c r="C26" s="279"/>
      <c r="D26" s="279"/>
      <c r="E26" s="279"/>
      <c r="F26" s="279"/>
      <c r="G26" s="279"/>
    </row>
    <row r="27" spans="1:10" ht="12.75" customHeight="1" x14ac:dyDescent="0.25">
      <c r="A27" s="279"/>
      <c r="B27" s="279"/>
      <c r="C27" s="279"/>
      <c r="D27" s="279"/>
      <c r="E27" s="279"/>
      <c r="F27" s="279"/>
      <c r="G27" s="279"/>
    </row>
    <row r="28" spans="1:10" ht="12.75" customHeight="1" x14ac:dyDescent="0.25">
      <c r="A28" s="279"/>
      <c r="B28" s="279"/>
      <c r="C28" s="279"/>
      <c r="D28" s="279"/>
      <c r="E28" s="279"/>
      <c r="F28" s="279"/>
      <c r="G28" s="279"/>
    </row>
    <row r="29" spans="1:10" ht="12.75" customHeight="1" x14ac:dyDescent="0.25">
      <c r="A29" s="279"/>
      <c r="B29" s="279"/>
      <c r="C29" s="279"/>
      <c r="D29" s="279"/>
      <c r="E29" s="279"/>
      <c r="F29" s="279"/>
      <c r="G29" s="279"/>
    </row>
    <row r="30" spans="1:10" ht="12.75" customHeight="1" x14ac:dyDescent="0.25">
      <c r="A30" s="279"/>
      <c r="B30" s="279"/>
      <c r="C30" s="279"/>
      <c r="D30" s="279"/>
      <c r="E30" s="279"/>
      <c r="F30" s="279"/>
      <c r="G30" s="279"/>
    </row>
    <row r="31" spans="1:10" ht="12.75" customHeight="1" x14ac:dyDescent="0.25">
      <c r="A31" s="279"/>
      <c r="B31" s="279"/>
      <c r="C31" s="279"/>
      <c r="D31" s="279"/>
      <c r="E31" s="279"/>
      <c r="F31" s="279"/>
      <c r="G31" s="279"/>
    </row>
    <row r="32" spans="1:10" ht="12.75" customHeight="1" x14ac:dyDescent="0.25">
      <c r="A32" s="279"/>
      <c r="B32" s="279"/>
      <c r="C32" s="279"/>
      <c r="D32" s="279"/>
      <c r="E32" s="279"/>
      <c r="F32" s="279"/>
      <c r="G32" s="279"/>
    </row>
    <row r="33" spans="1:7" ht="12.75" customHeight="1" x14ac:dyDescent="0.25">
      <c r="A33" s="279"/>
      <c r="B33" s="279"/>
      <c r="C33" s="279"/>
      <c r="D33" s="279"/>
      <c r="E33" s="279"/>
      <c r="F33" s="279"/>
      <c r="G33" s="279"/>
    </row>
    <row r="34" spans="1:7" ht="12.75" customHeight="1" x14ac:dyDescent="0.25">
      <c r="A34" s="279"/>
      <c r="B34" s="279"/>
      <c r="C34" s="279"/>
      <c r="D34" s="279"/>
      <c r="E34" s="279"/>
      <c r="F34" s="279"/>
      <c r="G34" s="279"/>
    </row>
    <row r="35" spans="1:7" ht="12.75" customHeight="1" x14ac:dyDescent="0.25">
      <c r="A35" s="279"/>
      <c r="B35" s="279"/>
      <c r="C35" s="279"/>
      <c r="D35" s="279"/>
      <c r="E35" s="279"/>
      <c r="F35" s="279"/>
      <c r="G35" s="279"/>
    </row>
    <row r="36" spans="1:7" ht="12.75" customHeight="1" x14ac:dyDescent="0.25">
      <c r="A36" s="279"/>
      <c r="B36" s="279"/>
      <c r="C36" s="279"/>
      <c r="D36" s="279"/>
      <c r="E36" s="279"/>
      <c r="F36" s="279"/>
      <c r="G36" s="279"/>
    </row>
    <row r="37" spans="1:7" ht="12.75" customHeight="1" x14ac:dyDescent="0.25">
      <c r="A37" s="279"/>
      <c r="B37" s="279"/>
      <c r="C37" s="279"/>
      <c r="D37" s="279"/>
      <c r="E37" s="279"/>
      <c r="F37" s="279"/>
      <c r="G37" s="279"/>
    </row>
    <row r="38" spans="1:7" ht="12.75" customHeight="1" x14ac:dyDescent="0.25">
      <c r="A38" s="279"/>
      <c r="B38" s="279"/>
      <c r="C38" s="279"/>
      <c r="D38" s="279"/>
      <c r="E38" s="279"/>
      <c r="F38" s="279"/>
      <c r="G38" s="279"/>
    </row>
    <row r="39" spans="1:7" ht="12.75" customHeight="1" x14ac:dyDescent="0.25">
      <c r="A39" s="279"/>
      <c r="B39" s="279"/>
      <c r="C39" s="279"/>
      <c r="D39" s="279"/>
      <c r="E39" s="279"/>
      <c r="F39" s="279"/>
      <c r="G39" s="279"/>
    </row>
    <row r="40" spans="1:7" ht="12.75" customHeight="1" x14ac:dyDescent="0.25">
      <c r="A40" s="279"/>
      <c r="B40" s="279"/>
      <c r="C40" s="279"/>
      <c r="D40" s="279"/>
      <c r="E40" s="279"/>
      <c r="F40" s="279"/>
      <c r="G40" s="279"/>
    </row>
    <row r="41" spans="1:7" ht="12.75" customHeight="1" x14ac:dyDescent="0.25">
      <c r="A41" s="279"/>
      <c r="B41" s="279"/>
      <c r="C41" s="279"/>
      <c r="D41" s="279"/>
      <c r="E41" s="279"/>
      <c r="F41" s="279"/>
      <c r="G41" s="279"/>
    </row>
    <row r="42" spans="1:7" ht="12.75" customHeight="1" x14ac:dyDescent="0.25">
      <c r="A42" s="279"/>
      <c r="B42" s="279"/>
      <c r="C42" s="279"/>
      <c r="D42" s="279"/>
      <c r="E42" s="279"/>
      <c r="F42" s="279"/>
      <c r="G42" s="279"/>
    </row>
    <row r="43" spans="1:7" ht="12.75" customHeight="1" x14ac:dyDescent="0.25">
      <c r="A43" s="279"/>
      <c r="B43" s="279"/>
      <c r="C43" s="279"/>
      <c r="D43" s="279"/>
      <c r="E43" s="279"/>
      <c r="F43" s="279"/>
      <c r="G43" s="279"/>
    </row>
    <row r="44" spans="1:7" ht="12.75" customHeight="1" x14ac:dyDescent="0.25">
      <c r="A44" s="279"/>
      <c r="B44" s="279"/>
      <c r="C44" s="279"/>
      <c r="D44" s="279"/>
      <c r="E44" s="279"/>
      <c r="F44" s="279"/>
      <c r="G44" s="279"/>
    </row>
    <row r="45" spans="1:7" ht="12.75" customHeight="1" x14ac:dyDescent="0.25">
      <c r="A45" s="279"/>
      <c r="B45" s="279"/>
      <c r="C45" s="279"/>
      <c r="D45" s="279"/>
      <c r="E45" s="279"/>
      <c r="F45" s="279"/>
      <c r="G45" s="279"/>
    </row>
    <row r="46" spans="1:7" ht="12.75" customHeight="1" x14ac:dyDescent="0.25">
      <c r="A46" s="279"/>
      <c r="B46" s="279"/>
      <c r="C46" s="279"/>
      <c r="D46" s="279"/>
      <c r="E46" s="279"/>
      <c r="F46" s="279"/>
      <c r="G46" s="279"/>
    </row>
    <row r="47" spans="1:7" ht="12.75" customHeight="1" x14ac:dyDescent="0.25">
      <c r="A47" s="279"/>
      <c r="B47" s="279"/>
      <c r="C47" s="279"/>
      <c r="D47" s="279"/>
      <c r="E47" s="279"/>
      <c r="F47" s="279"/>
      <c r="G47" s="279"/>
    </row>
    <row r="48" spans="1:7" ht="12.75" customHeight="1" x14ac:dyDescent="0.25">
      <c r="A48" s="279"/>
      <c r="B48" s="279"/>
      <c r="C48" s="279"/>
      <c r="D48" s="279"/>
      <c r="E48" s="279"/>
      <c r="F48" s="279"/>
      <c r="G48" s="279"/>
    </row>
    <row r="49" spans="1:7" ht="12.75" customHeight="1" x14ac:dyDescent="0.25">
      <c r="A49" s="279"/>
      <c r="B49" s="279"/>
      <c r="C49" s="279"/>
      <c r="D49" s="279"/>
      <c r="E49" s="279"/>
      <c r="F49" s="279"/>
      <c r="G49" s="279"/>
    </row>
    <row r="50" spans="1:7" ht="16.5" customHeight="1" x14ac:dyDescent="0.25">
      <c r="A50" s="279"/>
      <c r="B50" s="279"/>
      <c r="C50" s="279"/>
      <c r="D50" s="279"/>
      <c r="E50" s="279"/>
      <c r="F50" s="279"/>
      <c r="G50" s="279"/>
    </row>
    <row r="51" spans="1:7" ht="12.75" customHeight="1" x14ac:dyDescent="0.25">
      <c r="A51" s="279"/>
      <c r="B51" s="279"/>
      <c r="C51" s="279"/>
      <c r="D51" s="279"/>
      <c r="E51" s="279"/>
      <c r="F51" s="279"/>
      <c r="G51" s="279"/>
    </row>
    <row r="52" spans="1:7" ht="12.75" customHeight="1" x14ac:dyDescent="0.25">
      <c r="A52" s="279"/>
      <c r="B52" s="279"/>
      <c r="C52" s="279"/>
      <c r="D52" s="279"/>
      <c r="E52" s="279"/>
      <c r="F52" s="279"/>
      <c r="G52" s="279"/>
    </row>
    <row r="53" spans="1:7" ht="12.75" customHeight="1" x14ac:dyDescent="0.25">
      <c r="A53" s="279"/>
      <c r="B53" s="279"/>
      <c r="C53" s="279"/>
      <c r="D53" s="279"/>
      <c r="E53" s="279"/>
      <c r="F53" s="279"/>
      <c r="G53" s="279"/>
    </row>
    <row r="54" spans="1:7" ht="12.75" customHeight="1" x14ac:dyDescent="0.25">
      <c r="A54" s="279"/>
      <c r="B54" s="279"/>
      <c r="C54" s="279"/>
      <c r="D54" s="279"/>
      <c r="E54" s="279"/>
      <c r="F54" s="279"/>
      <c r="G54" s="279"/>
    </row>
    <row r="55" spans="1:7" ht="12.75" customHeight="1" x14ac:dyDescent="0.25">
      <c r="A55" s="279"/>
      <c r="B55" s="279"/>
      <c r="C55" s="279"/>
      <c r="D55" s="279"/>
      <c r="E55" s="279"/>
      <c r="F55" s="279"/>
      <c r="G55" s="279"/>
    </row>
    <row r="56" spans="1:7" ht="12.75" customHeight="1" x14ac:dyDescent="0.25">
      <c r="A56" s="279"/>
      <c r="B56" s="279"/>
      <c r="C56" s="279"/>
      <c r="D56" s="279"/>
      <c r="E56" s="279"/>
      <c r="F56" s="279"/>
      <c r="G56" s="279"/>
    </row>
    <row r="57" spans="1:7" ht="12.75" customHeight="1" x14ac:dyDescent="0.25">
      <c r="A57" s="250"/>
      <c r="B57" s="250"/>
      <c r="C57" s="250"/>
      <c r="D57" s="250"/>
      <c r="E57" s="250"/>
      <c r="F57" s="250"/>
      <c r="G57" s="250"/>
    </row>
    <row r="58" spans="1:7" ht="12.75" customHeight="1" x14ac:dyDescent="0.25">
      <c r="A58" s="250"/>
      <c r="B58" s="250"/>
      <c r="C58" s="250"/>
      <c r="D58" s="250"/>
      <c r="E58" s="250"/>
      <c r="F58" s="250"/>
      <c r="G58" s="250"/>
    </row>
    <row r="59" spans="1:7" ht="12.75" customHeight="1" x14ac:dyDescent="0.25">
      <c r="A59" s="250"/>
      <c r="B59" s="250"/>
      <c r="C59" s="250"/>
      <c r="D59" s="250"/>
      <c r="E59" s="250"/>
      <c r="F59" s="250"/>
      <c r="G59" s="250"/>
    </row>
    <row r="60" spans="1:7" ht="12.75" customHeight="1" x14ac:dyDescent="0.25">
      <c r="A60" s="250"/>
      <c r="B60" s="250"/>
      <c r="C60" s="250"/>
      <c r="D60" s="250"/>
      <c r="E60" s="250"/>
      <c r="F60" s="250"/>
      <c r="G60" s="250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8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4"/>
      <c r="B1" s="274"/>
      <c r="C1" s="298" t="s">
        <v>401</v>
      </c>
      <c r="D1" s="299"/>
      <c r="E1" s="299"/>
      <c r="F1" s="299"/>
      <c r="G1" s="299"/>
      <c r="H1" s="299"/>
      <c r="I1" s="299"/>
      <c r="J1" s="299"/>
      <c r="K1" s="299"/>
    </row>
    <row r="2" spans="1:11" s="1" customFormat="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</row>
    <row r="3" spans="1:11" s="1" customFormat="1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36" t="s">
        <v>151</v>
      </c>
      <c r="F3" s="424" t="str">
        <f>'DESIGN FRONT SHEET'!E3:E3</f>
        <v>UN AVAILABLE</v>
      </c>
      <c r="G3" s="426"/>
      <c r="H3" s="426"/>
      <c r="I3" s="159" t="s">
        <v>153</v>
      </c>
      <c r="J3" s="426" t="str">
        <f>'DESIGN FRONT SHEET'!G3:G3</f>
        <v>FRAN</v>
      </c>
      <c r="K3" s="426"/>
    </row>
    <row r="4" spans="1:11" s="1" customFormat="1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24" t="str">
        <f>'DESIGN FRONT SHEET'!E4:E4</f>
        <v>VIETNAM</v>
      </c>
      <c r="G4" s="426"/>
      <c r="H4" s="426"/>
      <c r="I4" s="159" t="s">
        <v>159</v>
      </c>
      <c r="J4" s="426" t="str">
        <f>'DESIGN FRONT SHEET'!G4</f>
        <v>LAUREN</v>
      </c>
      <c r="K4" s="426"/>
    </row>
    <row r="5" spans="1:11" s="1" customFormat="1" ht="13.75" customHeight="1" x14ac:dyDescent="0.25">
      <c r="A5" s="408" t="s">
        <v>161</v>
      </c>
      <c r="B5" s="408" t="s">
        <v>161</v>
      </c>
      <c r="C5" s="276" t="str">
        <f>'DESIGN FRONT SHEET'!B5</f>
        <v>ZIP THROUG HOODIE</v>
      </c>
      <c r="D5" s="277"/>
      <c r="E5" s="36" t="s">
        <v>174</v>
      </c>
      <c r="F5" s="424" t="str">
        <f>'DESIGN FRONT SHEET'!E5:E5</f>
        <v>AIME LEON DORE</v>
      </c>
      <c r="G5" s="426"/>
      <c r="H5" s="426"/>
      <c r="I5" s="159" t="s">
        <v>340</v>
      </c>
      <c r="J5" s="427"/>
      <c r="K5" s="427"/>
    </row>
    <row r="6" spans="1:11" ht="13.75" customHeight="1" x14ac:dyDescent="0.35">
      <c r="A6" s="417" t="s">
        <v>402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/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/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/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/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x14ac:dyDescent="0.35">
      <c r="A12" s="433" t="s">
        <v>403</v>
      </c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1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1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1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1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1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1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1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3"/>
      <c r="B1" s="453"/>
      <c r="C1" s="483" t="s">
        <v>404</v>
      </c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158"/>
      <c r="O1" s="158"/>
    </row>
    <row r="2" spans="1:15" s="1" customFormat="1" ht="13.75" customHeight="1" x14ac:dyDescent="0.25">
      <c r="A2" s="511"/>
      <c r="B2" s="511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158"/>
      <c r="O2" s="158"/>
    </row>
    <row r="3" spans="1:15" ht="13.75" customHeight="1" x14ac:dyDescent="0.35">
      <c r="A3" s="408" t="s">
        <v>149</v>
      </c>
      <c r="B3" s="408"/>
      <c r="C3" s="276" t="str">
        <f>'DESIGN FRONT SHEET'!B3</f>
        <v>MCLAREN SEASON 3</v>
      </c>
      <c r="D3" s="276"/>
      <c r="E3" s="277"/>
      <c r="F3" s="36" t="s">
        <v>151</v>
      </c>
      <c r="G3" s="498" t="str">
        <f>'DESIGN FRONT SHEET'!E3</f>
        <v>UN AVAILABLE</v>
      </c>
      <c r="H3" s="499"/>
      <c r="I3" s="45" t="s">
        <v>153</v>
      </c>
      <c r="J3" s="512" t="str">
        <f>'DESIGN FRONT SHEET'!G3</f>
        <v>FRAN</v>
      </c>
      <c r="K3" s="513"/>
      <c r="L3" s="513"/>
      <c r="M3" s="514"/>
    </row>
    <row r="4" spans="1:15" ht="13.75" customHeight="1" x14ac:dyDescent="0.35">
      <c r="A4" s="408" t="s">
        <v>155</v>
      </c>
      <c r="B4" s="408"/>
      <c r="C4" s="276" t="str">
        <f>'DESIGN FRONT SHEET'!B4</f>
        <v>ASHLAM</v>
      </c>
      <c r="D4" s="276"/>
      <c r="E4" s="277"/>
      <c r="F4" s="36" t="s">
        <v>157</v>
      </c>
      <c r="G4" s="498" t="str">
        <f>'DESIGN FRONT SHEET'!E4</f>
        <v>VIETNAM</v>
      </c>
      <c r="H4" s="499"/>
      <c r="I4" s="45" t="s">
        <v>159</v>
      </c>
      <c r="J4" s="512" t="str">
        <f>'DESIGN FRONT SHEET'!G4</f>
        <v>LAUREN</v>
      </c>
      <c r="K4" s="513"/>
      <c r="L4" s="513"/>
      <c r="M4" s="514"/>
    </row>
    <row r="5" spans="1:15" ht="13.75" customHeight="1" x14ac:dyDescent="0.35">
      <c r="A5" s="408" t="s">
        <v>161</v>
      </c>
      <c r="B5" s="408"/>
      <c r="C5" s="276" t="str">
        <f>'DESIGN FRONT SHEET'!B5</f>
        <v>ZIP THROUG HOODIE</v>
      </c>
      <c r="D5" s="276"/>
      <c r="E5" s="277"/>
      <c r="F5" s="36" t="s">
        <v>174</v>
      </c>
      <c r="G5" s="515" t="str">
        <f>'DESIGN FRONT SHEET'!E5</f>
        <v>AIME LEON DORE</v>
      </c>
      <c r="H5" s="516"/>
      <c r="I5" s="77" t="s">
        <v>165</v>
      </c>
      <c r="J5" s="517"/>
      <c r="K5" s="518"/>
      <c r="L5" s="518"/>
      <c r="M5" s="519"/>
    </row>
    <row r="6" spans="1:15" ht="13.75" customHeight="1" x14ac:dyDescent="0.35">
      <c r="A6" s="507" t="s">
        <v>405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8"/>
    </row>
    <row r="7" spans="1:15" ht="13.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406</v>
      </c>
      <c r="G7" s="75" t="s">
        <v>407</v>
      </c>
      <c r="H7" s="75" t="s">
        <v>408</v>
      </c>
      <c r="I7" s="75" t="s">
        <v>409</v>
      </c>
      <c r="J7" s="75" t="s">
        <v>410</v>
      </c>
      <c r="K7" s="75" t="s">
        <v>411</v>
      </c>
      <c r="L7" s="75" t="s">
        <v>412</v>
      </c>
      <c r="M7" s="75" t="s">
        <v>413</v>
      </c>
    </row>
    <row r="8" spans="1:15" ht="15.75" customHeight="1" x14ac:dyDescent="0.35">
      <c r="A8" s="161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7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7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SPEC'!A24</f>
        <v>0</v>
      </c>
      <c r="B24" s="306" t="str">
        <f>'PROTO SPEC'!B24</f>
        <v>17. Underarm length</v>
      </c>
      <c r="C24" s="307"/>
      <c r="D24" s="307"/>
      <c r="E24" s="307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SPEC'!A26</f>
        <v>0</v>
      </c>
      <c r="B26" s="306" t="str">
        <f>'PROTO SPEC'!B26</f>
        <v>19. 1/2 Elbow width - 21cm down from underarm</v>
      </c>
      <c r="C26" s="307"/>
      <c r="D26" s="307"/>
      <c r="E26" s="307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SPEC'!A38</f>
        <v>0</v>
      </c>
      <c r="B27" s="306" t="str">
        <f>'PROTO SPEC'!B38</f>
        <v>31. Pocket depth</v>
      </c>
      <c r="C27" s="307"/>
      <c r="D27" s="307"/>
      <c r="E27" s="307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7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06" t="e">
        <f>'PROTO SPEC'!#REF!</f>
        <v>#REF!</v>
      </c>
      <c r="C28" s="307"/>
      <c r="D28" s="307"/>
      <c r="E28" s="307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06" t="e">
        <f>'PROTO SPEC'!#REF!</f>
        <v>#REF!</v>
      </c>
      <c r="C29" s="307"/>
      <c r="D29" s="307"/>
      <c r="E29" s="307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06" t="e">
        <f>'PROTO SPEC'!#REF!</f>
        <v>#REF!</v>
      </c>
      <c r="C30" s="307"/>
      <c r="D30" s="307"/>
      <c r="E30" s="307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06" t="e">
        <f>'PROTO SPEC'!#REF!</f>
        <v>#REF!</v>
      </c>
      <c r="C31" s="307"/>
      <c r="D31" s="307"/>
      <c r="E31" s="307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06" t="e">
        <f>'PROTO SPEC'!#REF!</f>
        <v>#REF!</v>
      </c>
      <c r="C32" s="307"/>
      <c r="D32" s="307"/>
      <c r="E32" s="307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06" t="e">
        <f>'PROTO SPEC'!#REF!</f>
        <v>#REF!</v>
      </c>
      <c r="C33" s="307"/>
      <c r="D33" s="307"/>
      <c r="E33" s="307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06" t="e">
        <f>'PROTO SPEC'!#REF!</f>
        <v>#REF!</v>
      </c>
      <c r="C34" s="307"/>
      <c r="D34" s="307"/>
      <c r="E34" s="307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06" t="e">
        <f>'PROTO SPEC'!#REF!</f>
        <v>#REF!</v>
      </c>
      <c r="C35" s="307"/>
      <c r="D35" s="307"/>
      <c r="E35" s="307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06" t="e">
        <f>'PROTO SPEC'!#REF!</f>
        <v>#REF!</v>
      </c>
      <c r="C36" s="307"/>
      <c r="D36" s="307"/>
      <c r="E36" s="307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06" t="e">
        <f>'PROTO SPEC'!#REF!</f>
        <v>#REF!</v>
      </c>
      <c r="C37" s="307"/>
      <c r="D37" s="307"/>
      <c r="E37" s="307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06" t="e">
        <f>'PROTO SPEC'!#REF!</f>
        <v>#REF!</v>
      </c>
      <c r="C38" s="307"/>
      <c r="D38" s="307"/>
      <c r="E38" s="307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06" t="e">
        <f>'PROTO SPEC'!#REF!</f>
        <v>#REF!</v>
      </c>
      <c r="C39" s="307"/>
      <c r="D39" s="307"/>
      <c r="E39" s="307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06" t="e">
        <f>'PROTO SPEC'!#REF!</f>
        <v>#REF!</v>
      </c>
      <c r="C40" s="307"/>
      <c r="D40" s="307"/>
      <c r="E40" s="307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06" t="e">
        <f>'PROTO SPEC'!#REF!</f>
        <v>#REF!</v>
      </c>
      <c r="C41" s="307"/>
      <c r="D41" s="307"/>
      <c r="E41" s="307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06" t="e">
        <f>'PROTO SPEC'!#REF!</f>
        <v>#REF!</v>
      </c>
      <c r="C42" s="307"/>
      <c r="D42" s="307"/>
      <c r="E42" s="307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06" t="e">
        <f>'PROTO SPEC'!#REF!</f>
        <v>#REF!</v>
      </c>
      <c r="C43" s="307"/>
      <c r="D43" s="307"/>
      <c r="E43" s="307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06" t="e">
        <f>'PROTO SPEC'!#REF!</f>
        <v>#REF!</v>
      </c>
      <c r="C44" s="307"/>
      <c r="D44" s="307"/>
      <c r="E44" s="307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20" t="e">
        <f>'PROTO SPEC'!#REF!</f>
        <v>#REF!</v>
      </c>
      <c r="C45" s="521"/>
      <c r="D45" s="521"/>
      <c r="E45" s="521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59" t="e">
        <f>'PROTO SPEC'!#REF!</f>
        <v>#REF!</v>
      </c>
      <c r="C47" s="460"/>
      <c r="D47" s="460"/>
      <c r="E47" s="460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60" t="e">
        <f>'PROTO SPEC'!#REF!</f>
        <v>#REF!</v>
      </c>
      <c r="C48" s="361"/>
      <c r="D48" s="361"/>
      <c r="E48" s="361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60" t="e">
        <f>'PROTO SPEC'!#REF!</f>
        <v>#REF!</v>
      </c>
      <c r="C49" s="361"/>
      <c r="D49" s="361"/>
      <c r="E49" s="361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60" t="e">
        <f>'PROTO SPEC'!#REF!</f>
        <v>#REF!</v>
      </c>
      <c r="C50" s="361"/>
      <c r="D50" s="361"/>
      <c r="E50" s="361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60" t="e">
        <f>'PROTO SPEC'!#REF!</f>
        <v>#REF!</v>
      </c>
      <c r="C51" s="361"/>
      <c r="D51" s="361"/>
      <c r="E51" s="361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60" t="e">
        <f>'PROTO SPEC'!#REF!</f>
        <v>#REF!</v>
      </c>
      <c r="C52" s="361"/>
      <c r="D52" s="361"/>
      <c r="E52" s="361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60" t="e">
        <f>'PROTO SPEC'!#REF!</f>
        <v>#REF!</v>
      </c>
      <c r="C53" s="361"/>
      <c r="D53" s="361"/>
      <c r="E53" s="361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60" t="e">
        <f>'PROTO SPEC'!#REF!</f>
        <v>#REF!</v>
      </c>
      <c r="C54" s="361"/>
      <c r="D54" s="361"/>
      <c r="E54" s="361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60" t="e">
        <f>'PROTO SPEC'!#REF!</f>
        <v>#REF!</v>
      </c>
      <c r="C55" s="361"/>
      <c r="D55" s="361"/>
      <c r="E55" s="361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60" t="e">
        <f>'PROTO SPEC'!#REF!</f>
        <v>#REF!</v>
      </c>
      <c r="C56" s="361"/>
      <c r="D56" s="361"/>
      <c r="E56" s="361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60" t="e">
        <f>'PROTO SPEC'!#REF!</f>
        <v>#REF!</v>
      </c>
      <c r="C57" s="361"/>
      <c r="D57" s="361"/>
      <c r="E57" s="361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60" t="e">
        <f>'PROTO SPEC'!#REF!</f>
        <v>#REF!</v>
      </c>
      <c r="C58" s="361"/>
      <c r="D58" s="361"/>
      <c r="E58" s="361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60" t="e">
        <f>'PROTO SPEC'!#REF!</f>
        <v>#REF!</v>
      </c>
      <c r="C59" s="361"/>
      <c r="D59" s="361"/>
      <c r="E59" s="361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60" t="e">
        <f>'PROTO SPEC'!#REF!</f>
        <v>#REF!</v>
      </c>
      <c r="C60" s="361"/>
      <c r="D60" s="361"/>
      <c r="E60" s="361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60" t="e">
        <f>'PROTO SPEC'!#REF!</f>
        <v>#REF!</v>
      </c>
      <c r="C61" s="361"/>
      <c r="D61" s="361"/>
      <c r="E61" s="361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60" t="e">
        <f>'PROTO SPEC'!#REF!</f>
        <v>#REF!</v>
      </c>
      <c r="C62" s="361"/>
      <c r="D62" s="361"/>
      <c r="E62" s="361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60" t="e">
        <f>'PROTO SPEC'!#REF!</f>
        <v>#REF!</v>
      </c>
      <c r="C63" s="361"/>
      <c r="D63" s="361"/>
      <c r="E63" s="361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SPEC'!A40</f>
        <v>0</v>
      </c>
      <c r="B64" s="360" t="str">
        <f>'PROTO SPEC'!B40</f>
        <v>32. Print position from HSP - Restless ambition</v>
      </c>
      <c r="C64" s="361"/>
      <c r="D64" s="361"/>
      <c r="E64" s="361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SPEC'!A41</f>
        <v>0</v>
      </c>
      <c r="B65" s="360" t="str">
        <f>'PROTO SPEC'!B41</f>
        <v>33. Print position from CF - Restless ambition</v>
      </c>
      <c r="C65" s="361"/>
      <c r="D65" s="361"/>
      <c r="E65" s="361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SPEC'!A42</f>
        <v>0</v>
      </c>
      <c r="B66" s="360" t="str">
        <f>'PROTO SPEC'!B42</f>
        <v>34. Print position from HSP - McLaren lockup</v>
      </c>
      <c r="C66" s="361"/>
      <c r="D66" s="361"/>
      <c r="E66" s="361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60" t="e">
        <f>'PROTO SPEC'!#REF!</f>
        <v>#REF!</v>
      </c>
      <c r="C67" s="361"/>
      <c r="D67" s="361"/>
      <c r="E67" s="361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SPEC'!A44</f>
        <v>0</v>
      </c>
      <c r="B68" s="360" t="str">
        <f>'PROTO SPEC'!B44</f>
        <v>36. Print position from cuff edge - Podium</v>
      </c>
      <c r="C68" s="361"/>
      <c r="D68" s="361"/>
      <c r="E68" s="361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SPEC'!A45</f>
        <v>0</v>
      </c>
      <c r="B69" s="360" t="str">
        <f>'PROTO SPEC'!B45</f>
        <v>37. Print position from shoulder point - Velocity (REISS 1971)</v>
      </c>
      <c r="C69" s="361"/>
      <c r="D69" s="361"/>
      <c r="E69" s="361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SPEC'!A46</f>
        <v>0</v>
      </c>
      <c r="B70" s="360" t="str">
        <f>'PROTO SPEC'!B46</f>
        <v>38. Print position from cuff edge - Speedmark</v>
      </c>
      <c r="C70" s="361"/>
      <c r="D70" s="361"/>
      <c r="E70" s="361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SPEC'!A47</f>
        <v>0</v>
      </c>
      <c r="B71" s="360" t="str">
        <f>'PROTO SPEC'!B47</f>
        <v>39. Print position from CB neck - Motorsport</v>
      </c>
      <c r="C71" s="361"/>
      <c r="D71" s="361"/>
      <c r="E71" s="361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SPEC'!A48</f>
        <v>0</v>
      </c>
      <c r="B72" s="360" t="str">
        <f>'PROTO SPEC'!B48</f>
        <v>40. Print position from CB neck - Multiple print</v>
      </c>
      <c r="C72" s="361"/>
      <c r="D72" s="361"/>
      <c r="E72" s="361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SPEC'!A49</f>
        <v>0</v>
      </c>
      <c r="B73" s="360" t="str">
        <f>'PROTO SPEC'!B49</f>
        <v>41. Print position from CB neck - Speedmark</v>
      </c>
      <c r="C73" s="361"/>
      <c r="D73" s="361"/>
      <c r="E73" s="361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SPEC'!A50</f>
        <v>0</v>
      </c>
      <c r="B74" s="360">
        <f>'PROTO SPEC'!B50</f>
        <v>0</v>
      </c>
      <c r="C74" s="361"/>
      <c r="D74" s="361"/>
      <c r="E74" s="361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SPEC'!A51</f>
        <v>0</v>
      </c>
      <c r="B75" s="360">
        <f>'PROTO SPEC'!B51</f>
        <v>0</v>
      </c>
      <c r="C75" s="361"/>
      <c r="D75" s="361"/>
      <c r="E75" s="361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SPEC'!A52</f>
        <v>0</v>
      </c>
      <c r="B76" s="360">
        <f>'PROTO SPEC'!B52</f>
        <v>0</v>
      </c>
      <c r="C76" s="361"/>
      <c r="D76" s="361"/>
      <c r="E76" s="361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SPEC'!A53</f>
        <v>0</v>
      </c>
      <c r="B77" s="360">
        <f>'PROTO SPEC'!B53</f>
        <v>0</v>
      </c>
      <c r="C77" s="361"/>
      <c r="D77" s="361"/>
      <c r="E77" s="361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SPEC'!A54</f>
        <v>0</v>
      </c>
      <c r="B78" s="360">
        <f>'PROTO SPEC'!B54</f>
        <v>0</v>
      </c>
      <c r="C78" s="361"/>
      <c r="D78" s="361"/>
      <c r="E78" s="361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SPEC'!A55</f>
        <v>0</v>
      </c>
      <c r="B79" s="438">
        <f>'PROTO SPEC'!B55</f>
        <v>0</v>
      </c>
      <c r="C79" s="438"/>
      <c r="D79" s="438"/>
      <c r="E79" s="360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71"/>
      <c r="B1" s="471"/>
      <c r="C1" s="483" t="s">
        <v>414</v>
      </c>
      <c r="D1" s="483"/>
      <c r="E1" s="483"/>
      <c r="F1" s="483"/>
      <c r="G1" s="483"/>
      <c r="H1" s="483"/>
      <c r="I1" s="483"/>
      <c r="J1" s="483"/>
      <c r="K1" s="483"/>
      <c r="L1" s="158"/>
      <c r="M1" s="158"/>
    </row>
    <row r="2" spans="1:20" s="1" customFormat="1" ht="13.75" customHeight="1" x14ac:dyDescent="0.25">
      <c r="A2" s="471"/>
      <c r="B2" s="471"/>
      <c r="C2" s="506"/>
      <c r="D2" s="506"/>
      <c r="E2" s="506"/>
      <c r="F2" s="506"/>
      <c r="G2" s="506"/>
      <c r="H2" s="506"/>
      <c r="I2" s="506"/>
      <c r="J2" s="506"/>
      <c r="K2" s="506"/>
      <c r="L2" s="158"/>
      <c r="M2" s="158"/>
    </row>
    <row r="3" spans="1:20" ht="13.75" customHeight="1" x14ac:dyDescent="0.35">
      <c r="A3" s="408" t="s">
        <v>149</v>
      </c>
      <c r="B3" s="408"/>
      <c r="C3" s="276" t="str">
        <f>'DESIGN FRONT SHEET'!B3</f>
        <v>MCLAREN SEASON 3</v>
      </c>
      <c r="D3" s="276"/>
      <c r="E3" s="277"/>
      <c r="F3" s="36" t="s">
        <v>151</v>
      </c>
      <c r="G3" s="498" t="str">
        <f>'DESIGN FRONT SHEET'!E3</f>
        <v>UN AVAILABLE</v>
      </c>
      <c r="H3" s="499"/>
      <c r="I3" s="36" t="s">
        <v>153</v>
      </c>
      <c r="J3" s="287" t="str">
        <f>'DESIGN FRONT SHEET'!G3</f>
        <v>FRAN</v>
      </c>
      <c r="K3" s="287"/>
    </row>
    <row r="4" spans="1:20" ht="13.75" customHeight="1" x14ac:dyDescent="0.35">
      <c r="A4" s="408" t="s">
        <v>155</v>
      </c>
      <c r="B4" s="408"/>
      <c r="C4" s="276" t="str">
        <f>'DESIGN FRONT SHEET'!B4</f>
        <v>ASHLAM</v>
      </c>
      <c r="D4" s="276"/>
      <c r="E4" s="277"/>
      <c r="F4" s="36" t="s">
        <v>157</v>
      </c>
      <c r="G4" s="498" t="str">
        <f>'DESIGN FRONT SHEET'!E4</f>
        <v>VIETNAM</v>
      </c>
      <c r="H4" s="499"/>
      <c r="I4" s="36" t="s">
        <v>159</v>
      </c>
      <c r="J4" s="287" t="str">
        <f>'DESIGN FRONT SHEET'!G4</f>
        <v>LAUREN</v>
      </c>
      <c r="K4" s="287"/>
    </row>
    <row r="5" spans="1:20" ht="13.75" customHeight="1" x14ac:dyDescent="0.35">
      <c r="A5" s="408" t="s">
        <v>161</v>
      </c>
      <c r="B5" s="408"/>
      <c r="C5" s="276" t="str">
        <f>'DESIGN FRONT SHEET'!B5</f>
        <v>ZIP THROUG HOODIE</v>
      </c>
      <c r="D5" s="276"/>
      <c r="E5" s="277"/>
      <c r="F5" s="52" t="s">
        <v>174</v>
      </c>
      <c r="G5" s="515" t="str">
        <f>'DESIGN FRONT SHEET'!E5</f>
        <v>AIME LEON DORE</v>
      </c>
      <c r="H5" s="516"/>
      <c r="I5" s="52" t="s">
        <v>165</v>
      </c>
      <c r="J5" s="523"/>
      <c r="K5" s="523"/>
    </row>
    <row r="6" spans="1:20" ht="13.75" customHeight="1" x14ac:dyDescent="0.35">
      <c r="A6" s="522" t="s">
        <v>415</v>
      </c>
      <c r="B6" s="522"/>
      <c r="C6" s="522"/>
      <c r="D6" s="522"/>
      <c r="E6" s="522"/>
      <c r="F6" s="522"/>
      <c r="G6" s="522"/>
      <c r="H6" s="522"/>
      <c r="I6" s="522"/>
      <c r="J6" s="522"/>
      <c r="K6" s="522"/>
    </row>
    <row r="7" spans="1:20" ht="15.75" customHeight="1" x14ac:dyDescent="0.35">
      <c r="A7" s="163" t="s">
        <v>289</v>
      </c>
      <c r="B7" s="71"/>
      <c r="C7" s="72" t="s">
        <v>176</v>
      </c>
      <c r="D7" s="73"/>
      <c r="E7" s="73"/>
      <c r="F7" s="74" t="s">
        <v>379</v>
      </c>
      <c r="G7" s="75" t="s">
        <v>380</v>
      </c>
      <c r="H7" s="75" t="s">
        <v>381</v>
      </c>
      <c r="I7" s="75" t="s">
        <v>382</v>
      </c>
      <c r="J7" s="75" t="s">
        <v>383</v>
      </c>
      <c r="K7" s="76" t="s">
        <v>384</v>
      </c>
      <c r="L7" s="46"/>
      <c r="M7" s="47"/>
      <c r="N7" s="47"/>
      <c r="O7" s="47"/>
      <c r="P7" s="47"/>
      <c r="Q7" s="47"/>
      <c r="R7" s="47"/>
      <c r="S7" s="47"/>
      <c r="T7" s="47"/>
    </row>
    <row r="8" spans="1:20" ht="15.75" customHeight="1" x14ac:dyDescent="0.35">
      <c r="A8" s="161" t="str">
        <f>'PROTO SPEC'!A8</f>
        <v>H2</v>
      </c>
      <c r="B8" s="335" t="str">
        <f>'PROTO SPEC'!B8</f>
        <v>1. Front length - SNP to bottom hem edge</v>
      </c>
      <c r="C8" s="336"/>
      <c r="D8" s="336"/>
      <c r="E8" s="336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3"/>
      <c r="N8" s="43"/>
      <c r="O8" s="44"/>
      <c r="P8" s="48"/>
      <c r="Q8" s="48"/>
      <c r="R8" s="49"/>
      <c r="S8" s="48"/>
      <c r="T8" s="44"/>
    </row>
    <row r="9" spans="1:20" ht="15.75" customHeight="1" x14ac:dyDescent="0.35">
      <c r="A9" s="161" t="str">
        <f>'PROTO SPEC'!A9</f>
        <v>H3</v>
      </c>
      <c r="B9" s="335" t="str">
        <f>'PROTO SPEC'!B9</f>
        <v>2. Front length - HSP to bottom hem edge</v>
      </c>
      <c r="C9" s="336"/>
      <c r="D9" s="336"/>
      <c r="E9" s="336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3"/>
      <c r="N9" s="43"/>
      <c r="O9" s="44"/>
      <c r="P9" s="48"/>
      <c r="Q9" s="48"/>
      <c r="R9" s="49"/>
      <c r="S9" s="48"/>
      <c r="T9" s="44"/>
    </row>
    <row r="10" spans="1:20" ht="15.75" customHeight="1" x14ac:dyDescent="0.35">
      <c r="A10" s="161" t="str">
        <f>'PROTO SPEC'!A10</f>
        <v>METAL</v>
      </c>
      <c r="B10" s="335" t="str">
        <f>'PROTO SPEC'!B10</f>
        <v>3. Back length - HSP to bottom hem edge</v>
      </c>
      <c r="C10" s="336"/>
      <c r="D10" s="336"/>
      <c r="E10" s="336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35" t="str">
        <f>'PROTO SPEC'!B11</f>
        <v>4. Chest - measured 2.5cm down from underarm</v>
      </c>
      <c r="C11" s="336"/>
      <c r="D11" s="336"/>
      <c r="E11" s="336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 t="str">
        <f>'PROTO SPEC'!A12</f>
        <v>EMBROIDERY</v>
      </c>
      <c r="B12" s="335" t="str">
        <f>'PROTO SPEC'!B12</f>
        <v>5. Waist position - below HSP</v>
      </c>
      <c r="C12" s="336"/>
      <c r="D12" s="336"/>
      <c r="E12" s="336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 t="str">
        <f>'PROTO SPEC'!A13</f>
        <v>SCREENPRINT</v>
      </c>
      <c r="B13" s="335" t="str">
        <f>'PROTO SPEC'!B13</f>
        <v>6. Waist width</v>
      </c>
      <c r="C13" s="336"/>
      <c r="D13" s="336"/>
      <c r="E13" s="336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 t="str">
        <f>'PROTO SPEC'!A14</f>
        <v>SCREEN PRINT</v>
      </c>
      <c r="B14" s="335" t="str">
        <f>'PROTO SPEC'!B14</f>
        <v>7. Hem width</v>
      </c>
      <c r="C14" s="336"/>
      <c r="D14" s="336"/>
      <c r="E14" s="336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 t="str">
        <f>'PROTO SPEC'!A15</f>
        <v>SCREEN PRINT</v>
      </c>
      <c r="B15" s="335" t="str">
        <f>'PROTO SPEC'!B15</f>
        <v>8. Hem depth</v>
      </c>
      <c r="C15" s="336"/>
      <c r="D15" s="336"/>
      <c r="E15" s="336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 t="str">
        <f>'PROTO SPEC'!A16</f>
        <v>EMBROIDERY</v>
      </c>
      <c r="B16" s="335" t="str">
        <f>'PROTO SPEC'!B16</f>
        <v>9. X-Shoulder (seam to seam)</v>
      </c>
      <c r="C16" s="336"/>
      <c r="D16" s="336"/>
      <c r="E16" s="336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 t="str">
        <f>'PROTO SPEC'!A17</f>
        <v>EMBROIDERY</v>
      </c>
      <c r="B17" s="335" t="str">
        <f>'PROTO SPEC'!B17</f>
        <v>10. X-Front - 15cm below HSP</v>
      </c>
      <c r="C17" s="336"/>
      <c r="D17" s="336"/>
      <c r="E17" s="336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 t="str">
        <f>'PROTO SPEC'!A18</f>
        <v>SCREEN PRINT</v>
      </c>
      <c r="B18" s="335" t="str">
        <f>'PROTO SPEC'!B18</f>
        <v>11. X-Back - 15cm belo HSP</v>
      </c>
      <c r="C18" s="336"/>
      <c r="D18" s="336"/>
      <c r="E18" s="336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SPEC'!A19</f>
        <v>0</v>
      </c>
      <c r="B19" s="335" t="str">
        <f>'PROTO SPEC'!B19</f>
        <v>12. Back neck width - HSP to HSP straight</v>
      </c>
      <c r="C19" s="336"/>
      <c r="D19" s="336"/>
      <c r="E19" s="336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SPEC'!A20</f>
        <v>0</v>
      </c>
      <c r="B20" s="335" t="str">
        <f>'PROTO SPEC'!B20</f>
        <v>13. Front neck drop - From HSP</v>
      </c>
      <c r="C20" s="336"/>
      <c r="D20" s="336"/>
      <c r="E20" s="336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SPEC'!A21</f>
        <v>0</v>
      </c>
      <c r="B21" s="335" t="str">
        <f>'PROTO SPEC'!B21</f>
        <v>14. Back neck drop</v>
      </c>
      <c r="C21" s="336"/>
      <c r="D21" s="336"/>
      <c r="E21" s="336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SPEC'!A22</f>
        <v>0</v>
      </c>
      <c r="B22" s="335" t="str">
        <f>'PROTO SPEC'!B22</f>
        <v>15. Armhole Straight</v>
      </c>
      <c r="C22" s="336"/>
      <c r="D22" s="336"/>
      <c r="E22" s="336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SPEC'!A23</f>
        <v>0</v>
      </c>
      <c r="B23" s="335" t="str">
        <f>'PROTO SPEC'!B23</f>
        <v>16. Sleeve length - Shoulder seam to cuff</v>
      </c>
      <c r="C23" s="336"/>
      <c r="D23" s="336"/>
      <c r="E23" s="336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SPEC'!A24</f>
        <v>0</v>
      </c>
      <c r="B24" s="306" t="str">
        <f>'PROTO SPEC'!B24</f>
        <v>17. Underarm length</v>
      </c>
      <c r="C24" s="307"/>
      <c r="D24" s="307"/>
      <c r="E24" s="307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SPEC'!A26</f>
        <v>0</v>
      </c>
      <c r="B26" s="306" t="str">
        <f>'PROTO SPEC'!B26</f>
        <v>19. 1/2 Elbow width - 21cm down from underarm</v>
      </c>
      <c r="C26" s="307"/>
      <c r="D26" s="307"/>
      <c r="E26" s="307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SPEC'!A38</f>
        <v>0</v>
      </c>
      <c r="B27" s="306" t="str">
        <f>'PROTO SPEC'!B38</f>
        <v>31. Pocket depth</v>
      </c>
      <c r="C27" s="307"/>
      <c r="D27" s="307"/>
      <c r="E27" s="307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06" t="e">
        <f>'PROTO SPEC'!#REF!</f>
        <v>#REF!</v>
      </c>
      <c r="C28" s="307"/>
      <c r="D28" s="307"/>
      <c r="E28" s="307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06" t="e">
        <f>'PROTO SPEC'!#REF!</f>
        <v>#REF!</v>
      </c>
      <c r="C29" s="307"/>
      <c r="D29" s="307"/>
      <c r="E29" s="307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06" t="e">
        <f>'PROTO SPEC'!#REF!</f>
        <v>#REF!</v>
      </c>
      <c r="C30" s="307"/>
      <c r="D30" s="307"/>
      <c r="E30" s="307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06" t="e">
        <f>'PROTO SPEC'!#REF!</f>
        <v>#REF!</v>
      </c>
      <c r="C31" s="307"/>
      <c r="D31" s="307"/>
      <c r="E31" s="307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06" t="e">
        <f>'PROTO SPEC'!#REF!</f>
        <v>#REF!</v>
      </c>
      <c r="C32" s="307"/>
      <c r="D32" s="307"/>
      <c r="E32" s="307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06" t="e">
        <f>'PROTO SPEC'!#REF!</f>
        <v>#REF!</v>
      </c>
      <c r="C33" s="307"/>
      <c r="D33" s="307"/>
      <c r="E33" s="307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06" t="e">
        <f>'PROTO SPEC'!#REF!</f>
        <v>#REF!</v>
      </c>
      <c r="C34" s="307"/>
      <c r="D34" s="307"/>
      <c r="E34" s="307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06" t="e">
        <f>'PROTO SPEC'!#REF!</f>
        <v>#REF!</v>
      </c>
      <c r="C35" s="307"/>
      <c r="D35" s="307"/>
      <c r="E35" s="307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06" t="e">
        <f>'PROTO SPEC'!#REF!</f>
        <v>#REF!</v>
      </c>
      <c r="C36" s="307"/>
      <c r="D36" s="307"/>
      <c r="E36" s="307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06" t="e">
        <f>'PROTO SPEC'!#REF!</f>
        <v>#REF!</v>
      </c>
      <c r="C37" s="307"/>
      <c r="D37" s="307"/>
      <c r="E37" s="307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06" t="e">
        <f>'PROTO SPEC'!#REF!</f>
        <v>#REF!</v>
      </c>
      <c r="C38" s="307"/>
      <c r="D38" s="307"/>
      <c r="E38" s="307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06" t="e">
        <f>'PROTO SPEC'!#REF!</f>
        <v>#REF!</v>
      </c>
      <c r="C39" s="307"/>
      <c r="D39" s="307"/>
      <c r="E39" s="307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06" t="e">
        <f>'PROTO SPEC'!#REF!</f>
        <v>#REF!</v>
      </c>
      <c r="C40" s="307"/>
      <c r="D40" s="307"/>
      <c r="E40" s="307"/>
      <c r="F40" s="87" t="s">
        <v>416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06" t="e">
        <f>'PROTO SPEC'!#REF!</f>
        <v>#REF!</v>
      </c>
      <c r="C41" s="307"/>
      <c r="D41" s="307"/>
      <c r="E41" s="307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06" t="e">
        <f>'PROTO SPEC'!#REF!</f>
        <v>#REF!</v>
      </c>
      <c r="C42" s="307"/>
      <c r="D42" s="307"/>
      <c r="E42" s="307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06" t="e">
        <f>'PROTO SPEC'!#REF!</f>
        <v>#REF!</v>
      </c>
      <c r="C43" s="307"/>
      <c r="D43" s="307"/>
      <c r="E43" s="307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06" t="e">
        <f>'PROTO SPEC'!#REF!</f>
        <v>#REF!</v>
      </c>
      <c r="C44" s="307"/>
      <c r="D44" s="307"/>
      <c r="E44" s="307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20" t="e">
        <f>'PROTO SPEC'!#REF!</f>
        <v>#REF!</v>
      </c>
      <c r="C45" s="521"/>
      <c r="D45" s="521"/>
      <c r="E45" s="521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59" t="e">
        <f>'PROTO SPEC'!#REF!</f>
        <v>#REF!</v>
      </c>
      <c r="C47" s="460"/>
      <c r="D47" s="460"/>
      <c r="E47" s="460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60" t="e">
        <f>'PROTO SPEC'!#REF!</f>
        <v>#REF!</v>
      </c>
      <c r="C48" s="361"/>
      <c r="D48" s="361"/>
      <c r="E48" s="361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60" t="e">
        <f>'PROTO SPEC'!#REF!</f>
        <v>#REF!</v>
      </c>
      <c r="C49" s="361"/>
      <c r="D49" s="361"/>
      <c r="E49" s="361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60" t="e">
        <f>'PROTO SPEC'!#REF!</f>
        <v>#REF!</v>
      </c>
      <c r="C50" s="361"/>
      <c r="D50" s="361"/>
      <c r="E50" s="361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60" t="e">
        <f>'PROTO SPEC'!#REF!</f>
        <v>#REF!</v>
      </c>
      <c r="C51" s="361"/>
      <c r="D51" s="361"/>
      <c r="E51" s="361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60" t="e">
        <f>'PROTO SPEC'!#REF!</f>
        <v>#REF!</v>
      </c>
      <c r="C52" s="361"/>
      <c r="D52" s="361"/>
      <c r="E52" s="361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60" t="e">
        <f>'PROTO SPEC'!#REF!</f>
        <v>#REF!</v>
      </c>
      <c r="C53" s="361"/>
      <c r="D53" s="361"/>
      <c r="E53" s="361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60" t="e">
        <f>'PROTO SPEC'!#REF!</f>
        <v>#REF!</v>
      </c>
      <c r="C54" s="361"/>
      <c r="D54" s="361"/>
      <c r="E54" s="361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60" t="e">
        <f>'PROTO SPEC'!#REF!</f>
        <v>#REF!</v>
      </c>
      <c r="C55" s="361"/>
      <c r="D55" s="361"/>
      <c r="E55" s="361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60" t="e">
        <f>'PROTO SPEC'!#REF!</f>
        <v>#REF!</v>
      </c>
      <c r="C56" s="361"/>
      <c r="D56" s="361"/>
      <c r="E56" s="361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60" t="e">
        <f>'PROTO SPEC'!#REF!</f>
        <v>#REF!</v>
      </c>
      <c r="C57" s="361"/>
      <c r="D57" s="361"/>
      <c r="E57" s="361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60" t="e">
        <f>'PROTO SPEC'!#REF!</f>
        <v>#REF!</v>
      </c>
      <c r="C58" s="361"/>
      <c r="D58" s="361"/>
      <c r="E58" s="361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60" t="e">
        <f>'PROTO SPEC'!#REF!</f>
        <v>#REF!</v>
      </c>
      <c r="C59" s="361"/>
      <c r="D59" s="361"/>
      <c r="E59" s="361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60" t="e">
        <f>'PROTO SPEC'!#REF!</f>
        <v>#REF!</v>
      </c>
      <c r="C60" s="361"/>
      <c r="D60" s="361"/>
      <c r="E60" s="361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60" t="e">
        <f>'PROTO SPEC'!#REF!</f>
        <v>#REF!</v>
      </c>
      <c r="C61" s="361"/>
      <c r="D61" s="361"/>
      <c r="E61" s="361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60" t="e">
        <f>'PROTO SPEC'!#REF!</f>
        <v>#REF!</v>
      </c>
      <c r="C62" s="361"/>
      <c r="D62" s="361"/>
      <c r="E62" s="361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60" t="e">
        <f>'PROTO SPEC'!#REF!</f>
        <v>#REF!</v>
      </c>
      <c r="C63" s="361"/>
      <c r="D63" s="361"/>
      <c r="E63" s="361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SPEC'!A40</f>
        <v>0</v>
      </c>
      <c r="B64" s="360" t="str">
        <f>'PROTO SPEC'!B40</f>
        <v>32. Print position from HSP - Restless ambition</v>
      </c>
      <c r="C64" s="361"/>
      <c r="D64" s="361"/>
      <c r="E64" s="361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SPEC'!A41</f>
        <v>0</v>
      </c>
      <c r="B65" s="360" t="str">
        <f>'PROTO SPEC'!B41</f>
        <v>33. Print position from CF - Restless ambition</v>
      </c>
      <c r="C65" s="361"/>
      <c r="D65" s="361"/>
      <c r="E65" s="361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SPEC'!A42</f>
        <v>0</v>
      </c>
      <c r="B66" s="360" t="str">
        <f>'PROTO SPEC'!B42</f>
        <v>34. Print position from HSP - McLaren lockup</v>
      </c>
      <c r="C66" s="361"/>
      <c r="D66" s="361"/>
      <c r="E66" s="361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60" t="e">
        <f>'PROTO SPEC'!#REF!</f>
        <v>#REF!</v>
      </c>
      <c r="C67" s="361"/>
      <c r="D67" s="361"/>
      <c r="E67" s="361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SPEC'!A44</f>
        <v>0</v>
      </c>
      <c r="B68" s="360" t="str">
        <f>'PROTO SPEC'!B44</f>
        <v>36. Print position from cuff edge - Podium</v>
      </c>
      <c r="C68" s="361"/>
      <c r="D68" s="361"/>
      <c r="E68" s="361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SPEC'!A45</f>
        <v>0</v>
      </c>
      <c r="B69" s="360" t="str">
        <f>'PROTO SPEC'!B45</f>
        <v>37. Print position from shoulder point - Velocity (REISS 1971)</v>
      </c>
      <c r="C69" s="361"/>
      <c r="D69" s="361"/>
      <c r="E69" s="361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SPEC'!A46</f>
        <v>0</v>
      </c>
      <c r="B70" s="360" t="str">
        <f>'PROTO SPEC'!B46</f>
        <v>38. Print position from cuff edge - Speedmark</v>
      </c>
      <c r="C70" s="361"/>
      <c r="D70" s="361"/>
      <c r="E70" s="361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SPEC'!A47</f>
        <v>0</v>
      </c>
      <c r="B71" s="360" t="str">
        <f>'PROTO SPEC'!B47</f>
        <v>39. Print position from CB neck - Motorsport</v>
      </c>
      <c r="C71" s="361"/>
      <c r="D71" s="361"/>
      <c r="E71" s="361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SPEC'!A48</f>
        <v>0</v>
      </c>
      <c r="B72" s="360" t="str">
        <f>'PROTO SPEC'!B48</f>
        <v>40. Print position from CB neck - Multiple print</v>
      </c>
      <c r="C72" s="361"/>
      <c r="D72" s="361"/>
      <c r="E72" s="361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SPEC'!A49</f>
        <v>0</v>
      </c>
      <c r="B73" s="360" t="str">
        <f>'PROTO SPEC'!B49</f>
        <v>41. Print position from CB neck - Speedmark</v>
      </c>
      <c r="C73" s="361"/>
      <c r="D73" s="361"/>
      <c r="E73" s="361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SPEC'!A50</f>
        <v>0</v>
      </c>
      <c r="B74" s="360">
        <f>'PROTO SPEC'!B50</f>
        <v>0</v>
      </c>
      <c r="C74" s="361"/>
      <c r="D74" s="361"/>
      <c r="E74" s="361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SPEC'!A51</f>
        <v>0</v>
      </c>
      <c r="B75" s="360">
        <f>'PROTO SPEC'!B51</f>
        <v>0</v>
      </c>
      <c r="C75" s="361"/>
      <c r="D75" s="361"/>
      <c r="E75" s="361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SPEC'!A52</f>
        <v>0</v>
      </c>
      <c r="B76" s="360">
        <f>'PROTO SPEC'!B52</f>
        <v>0</v>
      </c>
      <c r="C76" s="361"/>
      <c r="D76" s="361"/>
      <c r="E76" s="361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SPEC'!A53</f>
        <v>0</v>
      </c>
      <c r="B77" s="360">
        <f>'PROTO SPEC'!B53</f>
        <v>0</v>
      </c>
      <c r="C77" s="361"/>
      <c r="D77" s="361"/>
      <c r="E77" s="361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SPEC'!A54</f>
        <v>0</v>
      </c>
      <c r="B78" s="360">
        <f>'PROTO SPEC'!B54</f>
        <v>0</v>
      </c>
      <c r="C78" s="361"/>
      <c r="D78" s="361"/>
      <c r="E78" s="361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SPEC'!A55</f>
        <v>0</v>
      </c>
      <c r="B79" s="360">
        <f>'PROTO SPEC'!B55</f>
        <v>0</v>
      </c>
      <c r="C79" s="361"/>
      <c r="D79" s="361"/>
      <c r="E79" s="361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3"/>
      <c r="B1" s="487"/>
      <c r="C1" s="298" t="s">
        <v>417</v>
      </c>
      <c r="D1" s="299"/>
      <c r="E1" s="299"/>
      <c r="F1" s="299"/>
      <c r="G1" s="299"/>
      <c r="H1" s="299"/>
      <c r="I1" s="299"/>
      <c r="J1" s="299"/>
      <c r="K1" s="299"/>
      <c r="L1" s="299"/>
      <c r="M1" s="533" t="s">
        <v>418</v>
      </c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5"/>
    </row>
    <row r="2" spans="1:24" ht="13.75" customHeight="1" x14ac:dyDescent="0.25">
      <c r="A2" s="453"/>
      <c r="B2" s="487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418" t="s">
        <v>342</v>
      </c>
      <c r="N2" s="418"/>
      <c r="O2" s="474"/>
      <c r="P2" s="474"/>
      <c r="Q2" s="474"/>
      <c r="R2" s="474"/>
      <c r="S2" s="474"/>
      <c r="T2" s="474"/>
      <c r="U2" s="474"/>
      <c r="V2" s="474"/>
      <c r="W2" s="474"/>
      <c r="X2" s="475"/>
    </row>
    <row r="3" spans="1:24" ht="13.75" customHeight="1" x14ac:dyDescent="0.35">
      <c r="A3" s="408" t="s">
        <v>149</v>
      </c>
      <c r="B3" s="408"/>
      <c r="C3" s="407" t="str">
        <f>'DESIGN FRONT SHEET'!B3</f>
        <v>MCLAREN SEASON 3</v>
      </c>
      <c r="D3" s="276"/>
      <c r="E3" s="277"/>
      <c r="F3" s="52" t="s">
        <v>151</v>
      </c>
      <c r="G3" s="276" t="str">
        <f>'DESIGN FRONT SHEET'!E3:E3</f>
        <v>UN AVAILABLE</v>
      </c>
      <c r="H3" s="293"/>
      <c r="I3" s="52" t="s">
        <v>153</v>
      </c>
      <c r="J3" s="287" t="str">
        <f>'DESIGN FRONT SHEET'!G3</f>
        <v>FRAN</v>
      </c>
      <c r="K3" s="287"/>
      <c r="L3" s="288"/>
      <c r="M3" s="418" t="s">
        <v>343</v>
      </c>
      <c r="N3" s="418"/>
      <c r="O3" s="423"/>
      <c r="P3" s="423"/>
      <c r="Q3" s="423"/>
      <c r="R3" s="423"/>
      <c r="S3" s="423"/>
      <c r="T3" s="423"/>
      <c r="U3" s="423"/>
      <c r="V3" s="423"/>
      <c r="W3" s="423"/>
      <c r="X3" s="423"/>
    </row>
    <row r="4" spans="1:24" ht="13.75" customHeight="1" x14ac:dyDescent="0.35">
      <c r="A4" s="408" t="s">
        <v>155</v>
      </c>
      <c r="B4" s="408"/>
      <c r="C4" s="407" t="str">
        <f>'DESIGN FRONT SHEET'!B4</f>
        <v>ASHLAM</v>
      </c>
      <c r="D4" s="276"/>
      <c r="E4" s="277"/>
      <c r="F4" s="36" t="s">
        <v>157</v>
      </c>
      <c r="G4" s="276" t="str">
        <f>'DESIGN FRONT SHEET'!E4:E4</f>
        <v>VIETNAM</v>
      </c>
      <c r="H4" s="293"/>
      <c r="I4" s="36" t="s">
        <v>159</v>
      </c>
      <c r="J4" s="287" t="str">
        <f>'DESIGN FRONT SHEET'!G4:G4</f>
        <v>LAUREN</v>
      </c>
      <c r="K4" s="287"/>
      <c r="L4" s="288"/>
      <c r="M4" s="418" t="s">
        <v>345</v>
      </c>
      <c r="N4" s="418"/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3.75" customHeight="1" x14ac:dyDescent="0.35">
      <c r="A5" s="408" t="s">
        <v>161</v>
      </c>
      <c r="B5" s="408"/>
      <c r="C5" s="407" t="str">
        <f>'DESIGN FRONT SHEET'!B5</f>
        <v>ZIP THROUG HOODIE</v>
      </c>
      <c r="D5" s="276"/>
      <c r="E5" s="277"/>
      <c r="F5" s="36" t="s">
        <v>174</v>
      </c>
      <c r="G5" s="276" t="str">
        <f>'DESIGN FRONT SHEET'!E5:E5</f>
        <v>AIME LEON DORE</v>
      </c>
      <c r="H5" s="293"/>
      <c r="I5" s="53" t="s">
        <v>165</v>
      </c>
      <c r="J5" s="414"/>
      <c r="K5" s="414"/>
      <c r="L5" s="415"/>
      <c r="M5" s="418" t="s">
        <v>347</v>
      </c>
      <c r="N5" s="418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6" spans="1:24" ht="13.75" customHeight="1" x14ac:dyDescent="0.25">
      <c r="A6" s="525" t="s">
        <v>419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6"/>
      <c r="M6" s="420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</row>
    <row r="7" spans="1:24" ht="12.75" customHeight="1" x14ac:dyDescent="0.35">
      <c r="A7" s="139" t="s">
        <v>289</v>
      </c>
      <c r="B7" s="491" t="s">
        <v>176</v>
      </c>
      <c r="C7" s="491"/>
      <c r="D7" s="491"/>
      <c r="E7" s="491"/>
      <c r="F7" s="80" t="s">
        <v>177</v>
      </c>
      <c r="G7" s="78" t="s">
        <v>390</v>
      </c>
      <c r="H7" s="78" t="s">
        <v>179</v>
      </c>
      <c r="I7" s="492" t="s">
        <v>181</v>
      </c>
      <c r="J7" s="310"/>
      <c r="K7" s="310"/>
      <c r="L7" s="311"/>
      <c r="M7" s="527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</row>
    <row r="8" spans="1:24" ht="13.5" customHeight="1" x14ac:dyDescent="0.35">
      <c r="A8" s="156" t="str">
        <f>'PROTO SPEC'!A8</f>
        <v>H2</v>
      </c>
      <c r="B8" s="335" t="str">
        <f>'PROTO SPEC'!B8</f>
        <v>1. Front length - SNP to bottom hem edge</v>
      </c>
      <c r="C8" s="336"/>
      <c r="D8" s="336"/>
      <c r="E8" s="336"/>
      <c r="F8" s="79" t="e">
        <f>IF('PETITE GRADED SPEC (NUMERICAL)'!J8="",'PETITE GRADED SPEC (ALPHA)'!I8,'PETITE GRADED SPEC (NUMERICAL)'!J8)</f>
        <v>#REF!</v>
      </c>
      <c r="G8" s="3"/>
      <c r="H8" s="33" t="e">
        <f t="shared" ref="H8:H71" si="0">G8+(-F8)</f>
        <v>#REF!</v>
      </c>
      <c r="I8" s="332"/>
      <c r="J8" s="333"/>
      <c r="K8" s="333"/>
      <c r="L8" s="334"/>
      <c r="M8" s="527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</row>
    <row r="9" spans="1:24" ht="12.75" customHeight="1" x14ac:dyDescent="0.35">
      <c r="A9" s="156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79" t="e">
        <f>IF('PETITE GRADED SPEC (NUMERICAL)'!J9="",'PETITE GRADED SPEC (ALPHA)'!I9,'PETITE GRADED SPEC (NUMERICAL)'!J9)</f>
        <v>#REF!</v>
      </c>
      <c r="G9" s="2"/>
      <c r="H9" s="33" t="e">
        <f t="shared" si="0"/>
        <v>#REF!</v>
      </c>
      <c r="I9" s="309"/>
      <c r="J9" s="310"/>
      <c r="K9" s="310"/>
      <c r="L9" s="311"/>
      <c r="M9" s="527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</row>
    <row r="10" spans="1:24" ht="12.75" customHeight="1" x14ac:dyDescent="0.35">
      <c r="A10" s="156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79">
        <f>IF('PETITE GRADED SPEC (NUMERICAL)'!J10="",'PETITE GRADED SPEC (ALPHA)'!I10,'PETITE GRADED SPEC (NUMERICAL)'!J10)</f>
        <v>0</v>
      </c>
      <c r="G10" s="3"/>
      <c r="H10" s="33">
        <f t="shared" si="0"/>
        <v>0</v>
      </c>
      <c r="I10" s="332"/>
      <c r="J10" s="333"/>
      <c r="K10" s="333"/>
      <c r="L10" s="334"/>
      <c r="M10" s="527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</row>
    <row r="11" spans="1:24" ht="12.75" customHeight="1" x14ac:dyDescent="0.35">
      <c r="A11" s="156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79">
        <f>IF('PETITE GRADED SPEC (NUMERICAL)'!J11="",'PETITE GRADED SPEC (ALPHA)'!I11,'PETITE GRADED SPEC (NUMERICAL)'!J11)</f>
        <v>0</v>
      </c>
      <c r="G11" s="2"/>
      <c r="H11" s="33">
        <f t="shared" si="0"/>
        <v>0</v>
      </c>
      <c r="I11" s="309"/>
      <c r="J11" s="310"/>
      <c r="K11" s="310"/>
      <c r="L11" s="311"/>
      <c r="M11" s="527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</row>
    <row r="12" spans="1:24" ht="12.75" customHeight="1" x14ac:dyDescent="0.35">
      <c r="A12" s="156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79">
        <f>IF('PETITE GRADED SPEC (NUMERICAL)'!J12="",'PETITE GRADED SPEC (ALPHA)'!I12,'PETITE GRADED SPEC (NUMERICAL)'!J12)</f>
        <v>0</v>
      </c>
      <c r="G12" s="3"/>
      <c r="H12" s="33">
        <f t="shared" si="0"/>
        <v>0</v>
      </c>
      <c r="I12" s="309"/>
      <c r="J12" s="310"/>
      <c r="K12" s="310"/>
      <c r="L12" s="311"/>
      <c r="M12" s="527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</row>
    <row r="13" spans="1:24" ht="12.75" customHeight="1" x14ac:dyDescent="0.35">
      <c r="A13" s="156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79">
        <f>IF('PETITE GRADED SPEC (NUMERICAL)'!J13="",'PETITE GRADED SPEC (ALPHA)'!I13,'PETITE GRADED SPEC (NUMERICAL)'!J13)</f>
        <v>0</v>
      </c>
      <c r="G13" s="2"/>
      <c r="H13" s="33">
        <f t="shared" si="0"/>
        <v>0</v>
      </c>
      <c r="I13" s="309"/>
      <c r="J13" s="310"/>
      <c r="K13" s="310"/>
      <c r="L13" s="311"/>
      <c r="M13" s="527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</row>
    <row r="14" spans="1:24" ht="12.75" customHeight="1" x14ac:dyDescent="0.35">
      <c r="A14" s="156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79">
        <f>IF('PETITE GRADED SPEC (NUMERICAL)'!J14="",'PETITE GRADED SPEC (ALPHA)'!I14,'PETITE GRADED SPEC (NUMERICAL)'!J14)</f>
        <v>0</v>
      </c>
      <c r="G14" s="3"/>
      <c r="H14" s="33">
        <f t="shared" si="0"/>
        <v>0</v>
      </c>
      <c r="I14" s="309"/>
      <c r="J14" s="310"/>
      <c r="K14" s="310"/>
      <c r="L14" s="311"/>
      <c r="M14" s="527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</row>
    <row r="15" spans="1:24" ht="12.75" customHeight="1" x14ac:dyDescent="0.35">
      <c r="A15" s="156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79">
        <f>IF('PETITE GRADED SPEC (NUMERICAL)'!J15="",'PETITE GRADED SPEC (ALPHA)'!I15,'PETITE GRADED SPEC (NUMERICAL)'!J15)</f>
        <v>0</v>
      </c>
      <c r="G15" s="2"/>
      <c r="H15" s="33">
        <f t="shared" si="0"/>
        <v>0</v>
      </c>
      <c r="I15" s="309"/>
      <c r="J15" s="310"/>
      <c r="K15" s="310"/>
      <c r="L15" s="311"/>
      <c r="M15" s="527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</row>
    <row r="16" spans="1:24" ht="12.75" customHeight="1" x14ac:dyDescent="0.35">
      <c r="A16" s="156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79">
        <f>IF('PETITE GRADED SPEC (NUMERICAL)'!J16="",'PETITE GRADED SPEC (ALPHA)'!I16,'PETITE GRADED SPEC (NUMERICAL)'!J16)</f>
        <v>0</v>
      </c>
      <c r="G16" s="3"/>
      <c r="H16" s="33">
        <f t="shared" si="0"/>
        <v>0</v>
      </c>
      <c r="I16" s="309"/>
      <c r="J16" s="310"/>
      <c r="K16" s="310"/>
      <c r="L16" s="311"/>
      <c r="M16" s="527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</row>
    <row r="17" spans="1:24" ht="12.75" customHeight="1" x14ac:dyDescent="0.35">
      <c r="A17" s="156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79">
        <f>IF('PETITE GRADED SPEC (NUMERICAL)'!J17="",'PETITE GRADED SPEC (ALPHA)'!I17,'PETITE GRADED SPEC (NUMERICAL)'!J17)</f>
        <v>0</v>
      </c>
      <c r="G17" s="2"/>
      <c r="H17" s="33">
        <f t="shared" si="0"/>
        <v>0</v>
      </c>
      <c r="I17" s="309"/>
      <c r="J17" s="310"/>
      <c r="K17" s="310"/>
      <c r="L17" s="311"/>
      <c r="M17" s="527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</row>
    <row r="18" spans="1:24" ht="12.75" customHeight="1" x14ac:dyDescent="0.35">
      <c r="A18" s="156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79">
        <f>IF('PETITE GRADED SPEC (NUMERICAL)'!J18="",'PETITE GRADED SPEC (ALPHA)'!I18,'PETITE GRADED SPEC (NUMERICAL)'!J18)</f>
        <v>0</v>
      </c>
      <c r="G18" s="3"/>
      <c r="H18" s="33">
        <f t="shared" si="0"/>
        <v>0</v>
      </c>
      <c r="I18" s="340"/>
      <c r="J18" s="341"/>
      <c r="K18" s="341"/>
      <c r="L18" s="341"/>
      <c r="M18" s="527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</row>
    <row r="19" spans="1:24" ht="12.75" customHeight="1" x14ac:dyDescent="0.35">
      <c r="A19" s="156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79">
        <f>IF('PETITE GRADED SPEC (NUMERICAL)'!J19="",'PETITE GRADED SPEC (ALPHA)'!I19,'PETITE GRADED SPEC (NUMERICAL)'!J19)</f>
        <v>0</v>
      </c>
      <c r="G19" s="2"/>
      <c r="H19" s="33">
        <f t="shared" si="0"/>
        <v>0</v>
      </c>
      <c r="I19" s="340"/>
      <c r="J19" s="341"/>
      <c r="K19" s="341"/>
      <c r="L19" s="341"/>
      <c r="M19" s="527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</row>
    <row r="20" spans="1:24" ht="12.75" customHeight="1" x14ac:dyDescent="0.35">
      <c r="A20" s="156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79">
        <f>IF('PETITE GRADED SPEC (NUMERICAL)'!J20="",'PETITE GRADED SPEC (ALPHA)'!I20,'PETITE GRADED SPEC (NUMERICAL)'!J20)</f>
        <v>0</v>
      </c>
      <c r="G20" s="3"/>
      <c r="H20" s="33">
        <f t="shared" si="0"/>
        <v>0</v>
      </c>
      <c r="I20" s="309"/>
      <c r="J20" s="310"/>
      <c r="K20" s="310"/>
      <c r="L20" s="311"/>
      <c r="M20" s="527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</row>
    <row r="21" spans="1:24" ht="12.75" customHeight="1" x14ac:dyDescent="0.35">
      <c r="A21" s="156">
        <f>'PROTO SPEC'!A21</f>
        <v>0</v>
      </c>
      <c r="B21" s="306" t="str">
        <f>'PROTO SPEC'!B21</f>
        <v>14. Back neck drop</v>
      </c>
      <c r="C21" s="307"/>
      <c r="D21" s="307"/>
      <c r="E21" s="307"/>
      <c r="F21" s="79">
        <f>IF('PETITE GRADED SPEC (NUMERICAL)'!J21="",'PETITE GRADED SPEC (ALPHA)'!I21,'PETITE GRADED SPEC (NUMERICAL)'!J21)</f>
        <v>0</v>
      </c>
      <c r="G21" s="2"/>
      <c r="H21" s="33">
        <f t="shared" si="0"/>
        <v>0</v>
      </c>
      <c r="I21" s="309"/>
      <c r="J21" s="310"/>
      <c r="K21" s="310"/>
      <c r="L21" s="311"/>
      <c r="M21" s="527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</row>
    <row r="22" spans="1:24" ht="12.75" customHeight="1" x14ac:dyDescent="0.35">
      <c r="A22" s="156">
        <f>'PROTO SPEC'!A22</f>
        <v>0</v>
      </c>
      <c r="B22" s="306" t="str">
        <f>'PROTO SPEC'!B22</f>
        <v>15. Armhole Straight</v>
      </c>
      <c r="C22" s="307"/>
      <c r="D22" s="307"/>
      <c r="E22" s="307"/>
      <c r="F22" s="79">
        <f>IF('PETITE GRADED SPEC (NUMERICAL)'!J22="",'PETITE GRADED SPEC (ALPHA)'!I22,'PETITE GRADED SPEC (NUMERICAL)'!J22)</f>
        <v>0</v>
      </c>
      <c r="G22" s="3"/>
      <c r="H22" s="33">
        <f t="shared" si="0"/>
        <v>0</v>
      </c>
      <c r="I22" s="309"/>
      <c r="J22" s="310"/>
      <c r="K22" s="310"/>
      <c r="L22" s="311"/>
      <c r="M22" s="527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</row>
    <row r="23" spans="1:24" ht="12.75" customHeight="1" x14ac:dyDescent="0.35">
      <c r="A23" s="156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79">
        <f>IF('PETITE GRADED SPEC (NUMERICAL)'!J23="",'PETITE GRADED SPEC (ALPHA)'!I23,'PETITE GRADED SPEC (NUMERICAL)'!J23)</f>
        <v>0</v>
      </c>
      <c r="G23" s="2"/>
      <c r="H23" s="33">
        <f t="shared" si="0"/>
        <v>0</v>
      </c>
      <c r="I23" s="309"/>
      <c r="J23" s="310"/>
      <c r="K23" s="310"/>
      <c r="L23" s="311"/>
      <c r="M23" s="527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</row>
    <row r="24" spans="1:24" ht="12.75" customHeight="1" x14ac:dyDescent="0.35">
      <c r="A24" s="156">
        <f>'PROTO SPEC'!A24</f>
        <v>0</v>
      </c>
      <c r="B24" s="306" t="str">
        <f>'PROTO SPEC'!B24</f>
        <v>17. Underarm length</v>
      </c>
      <c r="C24" s="307"/>
      <c r="D24" s="307"/>
      <c r="E24" s="307"/>
      <c r="F24" s="79">
        <f>IF('PETITE GRADED SPEC (NUMERICAL)'!J24="",'PETITE GRADED SPEC (ALPHA)'!I24,'PETITE GRADED SPEC (NUMERICAL)'!J24)</f>
        <v>0</v>
      </c>
      <c r="G24" s="3"/>
      <c r="H24" s="33">
        <f t="shared" si="0"/>
        <v>0</v>
      </c>
      <c r="I24" s="309"/>
      <c r="J24" s="310"/>
      <c r="K24" s="310"/>
      <c r="L24" s="311"/>
      <c r="M24" s="527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</row>
    <row r="25" spans="1:24" ht="12.75" customHeight="1" x14ac:dyDescent="0.35">
      <c r="A25" s="156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79">
        <f>IF('PETITE GRADED SPEC (NUMERICAL)'!J25="",'PETITE GRADED SPEC (ALPHA)'!I25,'PETITE GRADED SPEC (NUMERICAL)'!J25)</f>
        <v>0</v>
      </c>
      <c r="G25" s="2"/>
      <c r="H25" s="33">
        <f t="shared" si="0"/>
        <v>0</v>
      </c>
      <c r="I25" s="309"/>
      <c r="J25" s="310"/>
      <c r="K25" s="310"/>
      <c r="L25" s="311"/>
      <c r="M25" s="186" t="s">
        <v>420</v>
      </c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</row>
    <row r="26" spans="1:24" ht="12.75" customHeight="1" x14ac:dyDescent="0.35">
      <c r="A26" s="156">
        <f>'PROTO SPEC'!A26</f>
        <v>0</v>
      </c>
      <c r="B26" s="306" t="str">
        <f>'PROTO SPEC'!B26</f>
        <v>19. 1/2 Elbow width - 21cm down from underarm</v>
      </c>
      <c r="C26" s="307"/>
      <c r="D26" s="307"/>
      <c r="E26" s="307"/>
      <c r="F26" s="79">
        <f>IF('PETITE GRADED SPEC (NUMERICAL)'!J26="",'PETITE GRADED SPEC (ALPHA)'!I26,'PETITE GRADED SPEC (NUMERICAL)'!J26)</f>
        <v>0</v>
      </c>
      <c r="G26" s="3"/>
      <c r="H26" s="33">
        <f t="shared" si="0"/>
        <v>0</v>
      </c>
      <c r="I26" s="309"/>
      <c r="J26" s="310"/>
      <c r="K26" s="310"/>
      <c r="L26" s="311"/>
      <c r="M26" s="184" t="s">
        <v>421</v>
      </c>
      <c r="N26" s="183"/>
      <c r="O26" s="182"/>
      <c r="P26" s="182"/>
      <c r="Q26" s="182"/>
      <c r="R26" s="182"/>
      <c r="S26" s="182"/>
      <c r="T26" s="182"/>
      <c r="U26" s="182"/>
      <c r="V26" s="182"/>
      <c r="W26" s="182"/>
      <c r="X26" s="182"/>
    </row>
    <row r="27" spans="1:24" ht="12.75" customHeight="1" x14ac:dyDescent="0.3">
      <c r="A27" s="156">
        <f>'PROTO SPEC'!A38</f>
        <v>0</v>
      </c>
      <c r="B27" s="306" t="str">
        <f>'PROTO SPEC'!B38</f>
        <v>31. Pocket depth</v>
      </c>
      <c r="C27" s="307"/>
      <c r="D27" s="307"/>
      <c r="E27" s="307"/>
      <c r="F27" s="79" t="e">
        <f>IF('PETITE GRADED SPEC (NUMERICAL)'!J27="",'PETITE GRADED SPEC (ALPHA)'!I27,'PETITE GRADED SPEC (NUMERICAL)'!J27)</f>
        <v>#REF!</v>
      </c>
      <c r="G27" s="2"/>
      <c r="H27" s="33" t="e">
        <f t="shared" si="0"/>
        <v>#REF!</v>
      </c>
      <c r="I27" s="309"/>
      <c r="J27" s="315"/>
      <c r="K27" s="315"/>
      <c r="L27" s="316"/>
      <c r="M27" s="184" t="s">
        <v>422</v>
      </c>
      <c r="N27" s="183"/>
      <c r="O27" s="182"/>
      <c r="P27" s="182"/>
      <c r="Q27" s="182"/>
      <c r="R27" s="182"/>
      <c r="S27" s="182"/>
      <c r="T27" s="182"/>
      <c r="U27" s="182"/>
      <c r="V27" s="182"/>
      <c r="W27" s="182"/>
      <c r="X27" s="182"/>
    </row>
    <row r="28" spans="1:24" ht="12.75" customHeight="1" x14ac:dyDescent="0.3">
      <c r="A28" s="156" t="e">
        <f>'PROTO SPEC'!#REF!</f>
        <v>#REF!</v>
      </c>
      <c r="B28" s="306" t="e">
        <f>'PROTO SPEC'!#REF!</f>
        <v>#REF!</v>
      </c>
      <c r="C28" s="307"/>
      <c r="D28" s="307"/>
      <c r="E28" s="307"/>
      <c r="F28" s="79">
        <f>IF('PETITE GRADED SPEC (NUMERICAL)'!J28="",'PETITE GRADED SPEC (ALPHA)'!I28,'PETITE GRADED SPEC (NUMERICAL)'!J28)</f>
        <v>0</v>
      </c>
      <c r="G28" s="3"/>
      <c r="H28" s="33">
        <f t="shared" si="0"/>
        <v>0</v>
      </c>
      <c r="I28" s="309"/>
      <c r="J28" s="315"/>
      <c r="K28" s="315"/>
      <c r="L28" s="316"/>
      <c r="M28" s="184" t="s">
        <v>423</v>
      </c>
      <c r="N28" s="183"/>
      <c r="O28" s="182"/>
      <c r="P28" s="182"/>
      <c r="Q28" s="182"/>
      <c r="R28" s="182"/>
      <c r="S28" s="182"/>
      <c r="T28" s="182"/>
      <c r="U28" s="182"/>
      <c r="V28" s="182"/>
      <c r="W28" s="182"/>
      <c r="X28" s="182"/>
    </row>
    <row r="29" spans="1:24" ht="12.75" customHeight="1" x14ac:dyDescent="0.3">
      <c r="A29" s="156" t="e">
        <f>'PROTO SPEC'!#REF!</f>
        <v>#REF!</v>
      </c>
      <c r="B29" s="306" t="e">
        <f>'PROTO SPEC'!#REF!</f>
        <v>#REF!</v>
      </c>
      <c r="C29" s="307"/>
      <c r="D29" s="307"/>
      <c r="E29" s="307"/>
      <c r="F29" s="79">
        <f>IF('PETITE GRADED SPEC (NUMERICAL)'!J29="",'PETITE GRADED SPEC (ALPHA)'!I29,'PETITE GRADED SPEC (NUMERICAL)'!J29)</f>
        <v>0</v>
      </c>
      <c r="G29" s="2"/>
      <c r="H29" s="33">
        <f t="shared" si="0"/>
        <v>0</v>
      </c>
      <c r="I29" s="309"/>
      <c r="J29" s="315"/>
      <c r="K29" s="315"/>
      <c r="L29" s="316"/>
      <c r="M29" s="461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</row>
    <row r="30" spans="1:24" ht="12.75" customHeight="1" x14ac:dyDescent="0.3">
      <c r="A30" s="156" t="e">
        <f>'PROTO SPEC'!#REF!</f>
        <v>#REF!</v>
      </c>
      <c r="B30" s="306" t="e">
        <f>'PROTO SPEC'!#REF!</f>
        <v>#REF!</v>
      </c>
      <c r="C30" s="307"/>
      <c r="D30" s="307"/>
      <c r="E30" s="307"/>
      <c r="F30" s="79">
        <f>IF('PETITE GRADED SPEC (NUMERICAL)'!J30="",'PETITE GRADED SPEC (ALPHA)'!I30,'PETITE GRADED SPEC (NUMERICAL)'!J30)</f>
        <v>0</v>
      </c>
      <c r="G30" s="3"/>
      <c r="H30" s="33">
        <f t="shared" si="0"/>
        <v>0</v>
      </c>
      <c r="I30" s="309"/>
      <c r="J30" s="315"/>
      <c r="K30" s="315"/>
      <c r="L30" s="316"/>
      <c r="M30" s="468" t="s">
        <v>424</v>
      </c>
      <c r="N30" s="469"/>
      <c r="O30" s="469"/>
      <c r="P30" s="469"/>
      <c r="Q30" s="469"/>
      <c r="R30" s="469"/>
      <c r="S30" s="469"/>
      <c r="T30" s="469"/>
      <c r="U30" s="469"/>
      <c r="V30" s="469"/>
      <c r="W30" s="469"/>
      <c r="X30" s="469"/>
    </row>
    <row r="31" spans="1:24" ht="12.75" customHeight="1" x14ac:dyDescent="0.35">
      <c r="A31" s="156" t="e">
        <f>'PROTO SPEC'!#REF!</f>
        <v>#REF!</v>
      </c>
      <c r="B31" s="306" t="e">
        <f>'PROTO SPEC'!#REF!</f>
        <v>#REF!</v>
      </c>
      <c r="C31" s="307"/>
      <c r="D31" s="307"/>
      <c r="E31" s="307"/>
      <c r="F31" s="79">
        <f>IF('PETITE GRADED SPEC (NUMERICAL)'!J31="",'PETITE GRADED SPEC (ALPHA)'!I31,'PETITE GRADED SPEC (NUMERICAL)'!J31)</f>
        <v>0</v>
      </c>
      <c r="G31" s="2"/>
      <c r="H31" s="33">
        <f t="shared" si="0"/>
        <v>0</v>
      </c>
      <c r="I31" s="309"/>
      <c r="J31" s="310"/>
      <c r="K31" s="310"/>
      <c r="L31" s="311"/>
      <c r="M31" s="461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</row>
    <row r="32" spans="1:24" ht="12.75" customHeight="1" x14ac:dyDescent="0.35">
      <c r="A32" s="156" t="e">
        <f>'PROTO SPEC'!#REF!</f>
        <v>#REF!</v>
      </c>
      <c r="B32" s="306" t="e">
        <f>'PROTO SPEC'!#REF!</f>
        <v>#REF!</v>
      </c>
      <c r="C32" s="307"/>
      <c r="D32" s="307"/>
      <c r="E32" s="307"/>
      <c r="F32" s="79">
        <f>IF('PETITE GRADED SPEC (NUMERICAL)'!J32="",'PETITE GRADED SPEC (ALPHA)'!I32,'PETITE GRADED SPEC (NUMERICAL)'!J32)</f>
        <v>0</v>
      </c>
      <c r="G32" s="3"/>
      <c r="H32" s="33">
        <f t="shared" si="0"/>
        <v>0</v>
      </c>
      <c r="I32" s="309"/>
      <c r="J32" s="310"/>
      <c r="K32" s="310"/>
      <c r="L32" s="311"/>
      <c r="M32" s="461"/>
      <c r="N32" s="467"/>
      <c r="O32" s="467"/>
      <c r="P32" s="467"/>
      <c r="Q32" s="467"/>
      <c r="R32" s="467"/>
      <c r="S32" s="467"/>
      <c r="T32" s="467"/>
      <c r="U32" s="467"/>
      <c r="V32" s="467"/>
      <c r="W32" s="467"/>
      <c r="X32" s="467"/>
    </row>
    <row r="33" spans="1:30" ht="12.75" customHeight="1" x14ac:dyDescent="0.35">
      <c r="A33" s="156" t="e">
        <f>'PROTO SPEC'!#REF!</f>
        <v>#REF!</v>
      </c>
      <c r="B33" s="306" t="e">
        <f>'PROTO SPEC'!#REF!</f>
        <v>#REF!</v>
      </c>
      <c r="C33" s="307"/>
      <c r="D33" s="307"/>
      <c r="E33" s="307"/>
      <c r="F33" s="79">
        <f>IF('PETITE GRADED SPEC (NUMERICAL)'!J33="",'PETITE GRADED SPEC (ALPHA)'!I33,'PETITE GRADED SPEC (NUMERICAL)'!J33)</f>
        <v>0</v>
      </c>
      <c r="G33" s="2"/>
      <c r="H33" s="33">
        <f t="shared" si="0"/>
        <v>0</v>
      </c>
      <c r="I33" s="309"/>
      <c r="J33" s="310"/>
      <c r="K33" s="310"/>
      <c r="L33" s="311"/>
      <c r="M33" s="461"/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7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06" t="e">
        <f>'PROTO SPEC'!#REF!</f>
        <v>#REF!</v>
      </c>
      <c r="C34" s="307"/>
      <c r="D34" s="307"/>
      <c r="E34" s="307"/>
      <c r="F34" s="79">
        <f>IF('PETITE GRADED SPEC (NUMERICAL)'!J34="",'PETITE GRADED SPEC (ALPHA)'!I34,'PETITE GRADED SPEC (NUMERICAL)'!J34)</f>
        <v>0</v>
      </c>
      <c r="G34" s="3"/>
      <c r="H34" s="33">
        <f t="shared" si="0"/>
        <v>0</v>
      </c>
      <c r="I34" s="309"/>
      <c r="J34" s="310"/>
      <c r="K34" s="310"/>
      <c r="L34" s="311"/>
      <c r="M34" s="461"/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7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06" t="e">
        <f>'PROTO SPEC'!#REF!</f>
        <v>#REF!</v>
      </c>
      <c r="C35" s="307"/>
      <c r="D35" s="307"/>
      <c r="E35" s="307"/>
      <c r="F35" s="79">
        <f>IF('PETITE GRADED SPEC (NUMERICAL)'!J35="",'PETITE GRADED SPEC (ALPHA)'!I35,'PETITE GRADED SPEC (NUMERICAL)'!J35)</f>
        <v>0</v>
      </c>
      <c r="G35" s="2"/>
      <c r="H35" s="33">
        <f t="shared" si="0"/>
        <v>0</v>
      </c>
      <c r="I35" s="309"/>
      <c r="J35" s="310"/>
      <c r="K35" s="310"/>
      <c r="L35" s="311"/>
      <c r="M35" s="461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06" t="e">
        <f>'PROTO SPEC'!#REF!</f>
        <v>#REF!</v>
      </c>
      <c r="C36" s="307"/>
      <c r="D36" s="307"/>
      <c r="E36" s="307"/>
      <c r="F36" s="79">
        <f>IF('PETITE GRADED SPEC (NUMERICAL)'!J36="",'PETITE GRADED SPEC (ALPHA)'!I36,'PETITE GRADED SPEC (NUMERICAL)'!J36)</f>
        <v>0</v>
      </c>
      <c r="G36" s="3"/>
      <c r="H36" s="33">
        <f t="shared" si="0"/>
        <v>0</v>
      </c>
      <c r="I36" s="309"/>
      <c r="J36" s="310"/>
      <c r="K36" s="310"/>
      <c r="L36" s="311"/>
      <c r="M36" s="461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06" t="e">
        <f>'PROTO SPEC'!#REF!</f>
        <v>#REF!</v>
      </c>
      <c r="C37" s="307"/>
      <c r="D37" s="307"/>
      <c r="E37" s="307"/>
      <c r="F37" s="79">
        <f>IF('PETITE GRADED SPEC (NUMERICAL)'!J37="",'PETITE GRADED SPEC (ALPHA)'!I37,'PETITE GRADED SPEC (NUMERICAL)'!J37)</f>
        <v>0</v>
      </c>
      <c r="G37" s="2"/>
      <c r="H37" s="33">
        <f t="shared" si="0"/>
        <v>0</v>
      </c>
      <c r="I37" s="309"/>
      <c r="J37" s="310"/>
      <c r="K37" s="310"/>
      <c r="L37" s="311"/>
      <c r="M37" s="461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</row>
    <row r="38" spans="1:30" ht="12.75" customHeight="1" x14ac:dyDescent="0.35">
      <c r="A38" s="156" t="e">
        <f>'PROTO SPEC'!#REF!</f>
        <v>#REF!</v>
      </c>
      <c r="B38" s="306" t="e">
        <f>'PROTO SPEC'!#REF!</f>
        <v>#REF!</v>
      </c>
      <c r="C38" s="307"/>
      <c r="D38" s="307"/>
      <c r="E38" s="307"/>
      <c r="F38" s="79">
        <f>IF('PETITE GRADED SPEC (NUMERICAL)'!J38="",'PETITE GRADED SPEC (ALPHA)'!I38,'PETITE GRADED SPEC (NUMERICAL)'!J38)</f>
        <v>0</v>
      </c>
      <c r="G38" s="3"/>
      <c r="H38" s="33">
        <f t="shared" si="0"/>
        <v>0</v>
      </c>
      <c r="I38" s="309"/>
      <c r="J38" s="310"/>
      <c r="K38" s="310"/>
      <c r="L38" s="311"/>
      <c r="M38" s="461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</row>
    <row r="39" spans="1:30" ht="12.75" customHeight="1" x14ac:dyDescent="0.35">
      <c r="A39" s="156" t="e">
        <f>'PROTO SPEC'!#REF!</f>
        <v>#REF!</v>
      </c>
      <c r="B39" s="306" t="e">
        <f>'PROTO SPEC'!#REF!</f>
        <v>#REF!</v>
      </c>
      <c r="C39" s="307"/>
      <c r="D39" s="307"/>
      <c r="E39" s="307"/>
      <c r="F39" s="79">
        <f>IF('PETITE GRADED SPEC (NUMERICAL)'!J39="",'PETITE GRADED SPEC (ALPHA)'!I39,'PETITE GRADED SPEC (NUMERICAL)'!J39)</f>
        <v>0</v>
      </c>
      <c r="G39" s="2"/>
      <c r="H39" s="33">
        <f t="shared" si="0"/>
        <v>0</v>
      </c>
      <c r="I39" s="309"/>
      <c r="J39" s="310"/>
      <c r="K39" s="310"/>
      <c r="L39" s="311"/>
      <c r="M39" s="461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</row>
    <row r="40" spans="1:30" ht="12.75" customHeight="1" x14ac:dyDescent="0.35">
      <c r="A40" s="156" t="e">
        <f>'PROTO SPEC'!#REF!</f>
        <v>#REF!</v>
      </c>
      <c r="B40" s="306" t="e">
        <f>'PROTO SPEC'!#REF!</f>
        <v>#REF!</v>
      </c>
      <c r="C40" s="307"/>
      <c r="D40" s="307"/>
      <c r="E40" s="307"/>
      <c r="F40" s="79">
        <f>IF('PETITE GRADED SPEC (NUMERICAL)'!J40="",'PETITE GRADED SPEC (ALPHA)'!I40,'PETITE GRADED SPEC (NUMERICAL)'!J40)</f>
        <v>0</v>
      </c>
      <c r="G40" s="3"/>
      <c r="H40" s="33">
        <f t="shared" si="0"/>
        <v>0</v>
      </c>
      <c r="I40" s="309"/>
      <c r="J40" s="310"/>
      <c r="K40" s="310"/>
      <c r="L40" s="311"/>
      <c r="M40" s="461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7"/>
    </row>
    <row r="41" spans="1:30" ht="12.75" customHeight="1" x14ac:dyDescent="0.35">
      <c r="A41" s="156" t="e">
        <f>'PROTO SPEC'!#REF!</f>
        <v>#REF!</v>
      </c>
      <c r="B41" s="306" t="e">
        <f>'PROTO SPEC'!#REF!</f>
        <v>#REF!</v>
      </c>
      <c r="C41" s="307"/>
      <c r="D41" s="307"/>
      <c r="E41" s="307"/>
      <c r="F41" s="79">
        <f>IF('PETITE GRADED SPEC (NUMERICAL)'!J41="",'PETITE GRADED SPEC (ALPHA)'!I41,'PETITE GRADED SPEC (NUMERICAL)'!J41)</f>
        <v>0</v>
      </c>
      <c r="G41" s="2"/>
      <c r="H41" s="33">
        <f t="shared" si="0"/>
        <v>0</v>
      </c>
      <c r="I41" s="309"/>
      <c r="J41" s="310"/>
      <c r="K41" s="310"/>
      <c r="L41" s="311"/>
      <c r="M41" s="461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</row>
    <row r="42" spans="1:30" ht="12.75" customHeight="1" x14ac:dyDescent="0.35">
      <c r="A42" s="156" t="e">
        <f>'PROTO SPEC'!#REF!</f>
        <v>#REF!</v>
      </c>
      <c r="B42" s="306" t="e">
        <f>'PROTO SPEC'!#REF!</f>
        <v>#REF!</v>
      </c>
      <c r="C42" s="307"/>
      <c r="D42" s="307"/>
      <c r="E42" s="307"/>
      <c r="F42" s="79">
        <f>IF('PETITE GRADED SPEC (NUMERICAL)'!J42="",'PETITE GRADED SPEC (ALPHA)'!I42,'PETITE GRADED SPEC (NUMERICAL)'!J42)</f>
        <v>0</v>
      </c>
      <c r="G42" s="3"/>
      <c r="H42" s="33">
        <f t="shared" si="0"/>
        <v>0</v>
      </c>
      <c r="I42" s="309"/>
      <c r="J42" s="310"/>
      <c r="K42" s="310"/>
      <c r="L42" s="311"/>
      <c r="M42" s="461"/>
      <c r="N42" s="467"/>
      <c r="O42" s="467"/>
      <c r="P42" s="467"/>
      <c r="Q42" s="467"/>
      <c r="R42" s="467"/>
      <c r="S42" s="467"/>
      <c r="T42" s="467"/>
      <c r="U42" s="467"/>
      <c r="V42" s="467"/>
      <c r="W42" s="467"/>
      <c r="X42" s="467"/>
    </row>
    <row r="43" spans="1:30" ht="12.75" customHeight="1" x14ac:dyDescent="0.35">
      <c r="A43" s="156" t="e">
        <f>'PROTO SPEC'!#REF!</f>
        <v>#REF!</v>
      </c>
      <c r="B43" s="306" t="e">
        <f>'PROTO SPEC'!#REF!</f>
        <v>#REF!</v>
      </c>
      <c r="C43" s="307"/>
      <c r="D43" s="307"/>
      <c r="E43" s="307"/>
      <c r="F43" s="79">
        <f>IF('PETITE GRADED SPEC (NUMERICAL)'!J43="",'PETITE GRADED SPEC (ALPHA)'!I43,'PETITE GRADED SPEC (NUMERICAL)'!J43)</f>
        <v>0</v>
      </c>
      <c r="G43" s="2"/>
      <c r="H43" s="33">
        <f t="shared" si="0"/>
        <v>0</v>
      </c>
      <c r="I43" s="309"/>
      <c r="J43" s="310"/>
      <c r="K43" s="310"/>
      <c r="L43" s="311"/>
      <c r="M43" s="461"/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7"/>
    </row>
    <row r="44" spans="1:30" ht="12.75" customHeight="1" x14ac:dyDescent="0.35">
      <c r="A44" s="156" t="e">
        <f>'PROTO SPEC'!#REF!</f>
        <v>#REF!</v>
      </c>
      <c r="B44" s="306" t="e">
        <f>'PROTO SPEC'!#REF!</f>
        <v>#REF!</v>
      </c>
      <c r="C44" s="307"/>
      <c r="D44" s="307"/>
      <c r="E44" s="307"/>
      <c r="F44" s="79">
        <f>IF('PETITE GRADED SPEC (NUMERICAL)'!J44="",'PETITE GRADED SPEC (ALPHA)'!I44,'PETITE GRADED SPEC (NUMERICAL)'!J44)</f>
        <v>0</v>
      </c>
      <c r="G44" s="3"/>
      <c r="H44" s="33">
        <f t="shared" si="0"/>
        <v>0</v>
      </c>
      <c r="I44" s="309"/>
      <c r="J44" s="310"/>
      <c r="K44" s="310"/>
      <c r="L44" s="311"/>
      <c r="M44" s="461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</row>
    <row r="45" spans="1:30" ht="12.75" customHeight="1" x14ac:dyDescent="0.35">
      <c r="A45" s="156" t="e">
        <f>'PROTO SPEC'!#REF!</f>
        <v>#REF!</v>
      </c>
      <c r="B45" s="306" t="e">
        <f>'PROTO SPEC'!#REF!</f>
        <v>#REF!</v>
      </c>
      <c r="C45" s="307"/>
      <c r="D45" s="307"/>
      <c r="E45" s="307"/>
      <c r="F45" s="79">
        <f>IF('PETITE GRADED SPEC (NUMERICAL)'!J45="",'PETITE GRADED SPEC (ALPHA)'!I45,'PETITE GRADED SPEC (NUMERICAL)'!J45)</f>
        <v>0</v>
      </c>
      <c r="G45" s="2"/>
      <c r="H45" s="33">
        <f t="shared" si="0"/>
        <v>0</v>
      </c>
      <c r="I45" s="309"/>
      <c r="J45" s="310"/>
      <c r="K45" s="310"/>
      <c r="L45" s="311"/>
      <c r="M45" s="461"/>
      <c r="N45" s="467"/>
      <c r="O45" s="467"/>
      <c r="P45" s="467"/>
      <c r="Q45" s="467"/>
      <c r="R45" s="467"/>
      <c r="S45" s="467"/>
      <c r="T45" s="467"/>
      <c r="U45" s="467"/>
      <c r="V45" s="467"/>
      <c r="W45" s="467"/>
      <c r="X45" s="467"/>
    </row>
    <row r="46" spans="1:30" ht="12.75" customHeight="1" x14ac:dyDescent="0.3">
      <c r="A46" s="509">
        <f>'PROTO SPEC'!A39</f>
        <v>0</v>
      </c>
      <c r="B46" s="510"/>
      <c r="C46" s="510"/>
      <c r="D46" s="510"/>
      <c r="E46" s="510"/>
      <c r="F46" s="81"/>
      <c r="G46" s="81"/>
      <c r="H46" s="81">
        <f t="shared" si="0"/>
        <v>0</v>
      </c>
      <c r="I46" s="81"/>
      <c r="J46" s="81"/>
      <c r="K46" s="81"/>
      <c r="L46" s="81"/>
      <c r="M46" s="461"/>
      <c r="N46" s="467"/>
      <c r="O46" s="467"/>
      <c r="P46" s="467"/>
      <c r="Q46" s="467"/>
      <c r="R46" s="467"/>
      <c r="S46" s="467"/>
      <c r="T46" s="467"/>
      <c r="U46" s="467"/>
      <c r="V46" s="467"/>
      <c r="W46" s="467"/>
      <c r="X46" s="467"/>
    </row>
    <row r="47" spans="1:30" ht="12.75" customHeight="1" x14ac:dyDescent="0.35">
      <c r="A47" s="156" t="e">
        <f>'PROTO SPEC'!#REF!</f>
        <v>#REF!</v>
      </c>
      <c r="B47" s="360" t="e">
        <f>'PROTO SPEC'!#REF!</f>
        <v>#REF!</v>
      </c>
      <c r="C47" s="361"/>
      <c r="D47" s="361"/>
      <c r="E47" s="361"/>
      <c r="F47" s="79">
        <f>IF('PETITE GRADED SPEC (NUMERICAL)'!J47="",'PETITE GRADED SPEC (ALPHA)'!I47,'PETITE GRADED SPEC (NUMERICAL)'!J47)</f>
        <v>0</v>
      </c>
      <c r="G47" s="2"/>
      <c r="H47" s="33">
        <f t="shared" si="0"/>
        <v>0</v>
      </c>
      <c r="I47" s="309"/>
      <c r="J47" s="310"/>
      <c r="K47" s="310"/>
      <c r="L47" s="311"/>
      <c r="M47" s="461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7"/>
    </row>
    <row r="48" spans="1:30" ht="12.75" customHeight="1" x14ac:dyDescent="0.35">
      <c r="A48" s="156" t="e">
        <f>'PROTO SPEC'!#REF!</f>
        <v>#REF!</v>
      </c>
      <c r="B48" s="360" t="e">
        <f>'PROTO SPEC'!#REF!</f>
        <v>#REF!</v>
      </c>
      <c r="C48" s="361"/>
      <c r="D48" s="361"/>
      <c r="E48" s="361"/>
      <c r="F48" s="79">
        <f>IF('PETITE GRADED SPEC (NUMERICAL)'!J48="",'PETITE GRADED SPEC (ALPHA)'!I48,'PETITE GRADED SPEC (NUMERICAL)'!J48)</f>
        <v>0</v>
      </c>
      <c r="G48" s="2"/>
      <c r="H48" s="33">
        <f t="shared" si="0"/>
        <v>0</v>
      </c>
      <c r="I48" s="309"/>
      <c r="J48" s="310"/>
      <c r="K48" s="310"/>
      <c r="L48" s="311"/>
      <c r="M48" s="461"/>
      <c r="N48" s="462"/>
      <c r="O48" s="462"/>
      <c r="P48" s="462"/>
      <c r="Q48" s="462"/>
      <c r="R48" s="462"/>
      <c r="S48" s="462"/>
      <c r="T48" s="462"/>
      <c r="U48" s="462"/>
      <c r="V48" s="462"/>
      <c r="W48" s="462"/>
      <c r="X48" s="462"/>
    </row>
    <row r="49" spans="1:24" ht="12.75" customHeight="1" x14ac:dyDescent="0.35">
      <c r="A49" s="156" t="e">
        <f>'PROTO SPEC'!#REF!</f>
        <v>#REF!</v>
      </c>
      <c r="B49" s="360" t="e">
        <f>'PROTO SPEC'!#REF!</f>
        <v>#REF!</v>
      </c>
      <c r="C49" s="361"/>
      <c r="D49" s="361"/>
      <c r="E49" s="361"/>
      <c r="F49" s="79">
        <f>IF('PETITE GRADED SPEC (NUMERICAL)'!J49="",'PETITE GRADED SPEC (ALPHA)'!I49,'PETITE GRADED SPEC (NUMERICAL)'!J49)</f>
        <v>0</v>
      </c>
      <c r="G49" s="2"/>
      <c r="H49" s="33">
        <f t="shared" si="0"/>
        <v>0</v>
      </c>
      <c r="I49" s="309"/>
      <c r="J49" s="310"/>
      <c r="K49" s="310"/>
      <c r="L49" s="311"/>
      <c r="M49" s="468" t="s">
        <v>112</v>
      </c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</row>
    <row r="50" spans="1:24" ht="12.75" customHeight="1" x14ac:dyDescent="0.35">
      <c r="A50" s="156" t="e">
        <f>'PROTO SPEC'!#REF!</f>
        <v>#REF!</v>
      </c>
      <c r="B50" s="360" t="e">
        <f>'PROTO SPEC'!#REF!</f>
        <v>#REF!</v>
      </c>
      <c r="C50" s="361"/>
      <c r="D50" s="361"/>
      <c r="E50" s="361"/>
      <c r="F50" s="79">
        <f>IF('PETITE GRADED SPEC (NUMERICAL)'!J50="",'PETITE GRADED SPEC (ALPHA)'!I50,'PETITE GRADED SPEC (NUMERICAL)'!J50)</f>
        <v>0</v>
      </c>
      <c r="G50" s="2"/>
      <c r="H50" s="33">
        <f t="shared" si="0"/>
        <v>0</v>
      </c>
      <c r="I50" s="309"/>
      <c r="J50" s="310"/>
      <c r="K50" s="310"/>
      <c r="L50" s="311"/>
      <c r="M50" s="461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</row>
    <row r="51" spans="1:24" ht="12.75" customHeight="1" x14ac:dyDescent="0.35">
      <c r="A51" s="156" t="e">
        <f>'PROTO SPEC'!#REF!</f>
        <v>#REF!</v>
      </c>
      <c r="B51" s="360" t="e">
        <f>'PROTO SPEC'!#REF!</f>
        <v>#REF!</v>
      </c>
      <c r="C51" s="361"/>
      <c r="D51" s="361"/>
      <c r="E51" s="361"/>
      <c r="F51" s="79">
        <f>IF('PETITE GRADED SPEC (NUMERICAL)'!J51="",'PETITE GRADED SPEC (ALPHA)'!I51,'PETITE GRADED SPEC (NUMERICAL)'!J51)</f>
        <v>0</v>
      </c>
      <c r="G51" s="2"/>
      <c r="H51" s="33">
        <f t="shared" si="0"/>
        <v>0</v>
      </c>
      <c r="I51" s="309"/>
      <c r="J51" s="310"/>
      <c r="K51" s="310"/>
      <c r="L51" s="311"/>
      <c r="M51" s="461"/>
      <c r="N51" s="462"/>
      <c r="O51" s="462"/>
      <c r="P51" s="462"/>
      <c r="Q51" s="462"/>
      <c r="R51" s="462"/>
      <c r="S51" s="462"/>
      <c r="T51" s="462"/>
      <c r="U51" s="462"/>
      <c r="V51" s="462"/>
      <c r="W51" s="462"/>
      <c r="X51" s="462"/>
    </row>
    <row r="52" spans="1:24" ht="12.75" customHeight="1" x14ac:dyDescent="0.35">
      <c r="A52" s="156" t="e">
        <f>'PROTO SPEC'!#REF!</f>
        <v>#REF!</v>
      </c>
      <c r="B52" s="360" t="e">
        <f>'PROTO SPEC'!#REF!</f>
        <v>#REF!</v>
      </c>
      <c r="C52" s="361"/>
      <c r="D52" s="361"/>
      <c r="E52" s="361"/>
      <c r="F52" s="79">
        <f>IF('PETITE GRADED SPEC (NUMERICAL)'!J52="",'PETITE GRADED SPEC (ALPHA)'!I52,'PETITE GRADED SPEC (NUMERICAL)'!J52)</f>
        <v>0</v>
      </c>
      <c r="G52" s="2"/>
      <c r="H52" s="33">
        <f t="shared" si="0"/>
        <v>0</v>
      </c>
      <c r="I52" s="309"/>
      <c r="J52" s="310"/>
      <c r="K52" s="310"/>
      <c r="L52" s="311"/>
      <c r="M52" s="468" t="s">
        <v>425</v>
      </c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24"/>
    </row>
    <row r="53" spans="1:24" ht="12.75" customHeight="1" x14ac:dyDescent="0.35">
      <c r="A53" s="156" t="e">
        <f>'PROTO SPEC'!#REF!</f>
        <v>#REF!</v>
      </c>
      <c r="B53" s="360" t="e">
        <f>'PROTO SPEC'!#REF!</f>
        <v>#REF!</v>
      </c>
      <c r="C53" s="361"/>
      <c r="D53" s="361"/>
      <c r="E53" s="361"/>
      <c r="F53" s="79">
        <f>IF('PETITE GRADED SPEC (NUMERICAL)'!J53="",'PETITE GRADED SPEC (ALPHA)'!I53,'PETITE GRADED SPEC (NUMERICAL)'!J53)</f>
        <v>0</v>
      </c>
      <c r="G53" s="2"/>
      <c r="H53" s="33">
        <f t="shared" si="0"/>
        <v>0</v>
      </c>
      <c r="I53" s="309"/>
      <c r="J53" s="310"/>
      <c r="K53" s="310"/>
      <c r="L53" s="311"/>
      <c r="M53" s="529" t="s">
        <v>426</v>
      </c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24"/>
    </row>
    <row r="54" spans="1:24" ht="12.75" customHeight="1" x14ac:dyDescent="0.35">
      <c r="A54" s="156" t="e">
        <f>'PROTO SPEC'!#REF!</f>
        <v>#REF!</v>
      </c>
      <c r="B54" s="360" t="e">
        <f>'PROTO SPEC'!#REF!</f>
        <v>#REF!</v>
      </c>
      <c r="C54" s="361"/>
      <c r="D54" s="361"/>
      <c r="E54" s="361"/>
      <c r="F54" s="79">
        <f>IF('PETITE GRADED SPEC (NUMERICAL)'!J54="",'PETITE GRADED SPEC (ALPHA)'!I54,'PETITE GRADED SPEC (NUMERICAL)'!J54)</f>
        <v>0</v>
      </c>
      <c r="G54" s="2"/>
      <c r="H54" s="33">
        <f t="shared" si="0"/>
        <v>0</v>
      </c>
      <c r="I54" s="309"/>
      <c r="J54" s="310"/>
      <c r="K54" s="310"/>
      <c r="L54" s="311"/>
      <c r="M54" s="529" t="s">
        <v>427</v>
      </c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24"/>
    </row>
    <row r="55" spans="1:24" ht="12.75" customHeight="1" x14ac:dyDescent="0.35">
      <c r="A55" s="156" t="e">
        <f>'PROTO SPEC'!#REF!</f>
        <v>#REF!</v>
      </c>
      <c r="B55" s="360" t="e">
        <f>'PROTO SPEC'!#REF!</f>
        <v>#REF!</v>
      </c>
      <c r="C55" s="361"/>
      <c r="D55" s="361"/>
      <c r="E55" s="361"/>
      <c r="F55" s="79">
        <f>IF('PETITE GRADED SPEC (NUMERICAL)'!J55="",'PETITE GRADED SPEC (ALPHA)'!I55,'PETITE GRADED SPEC (NUMERICAL)'!J55)</f>
        <v>0</v>
      </c>
      <c r="G55" s="2"/>
      <c r="H55" s="33">
        <f t="shared" si="0"/>
        <v>0</v>
      </c>
      <c r="I55" s="309"/>
      <c r="J55" s="310"/>
      <c r="K55" s="310"/>
      <c r="L55" s="311"/>
      <c r="M55" s="529" t="s">
        <v>428</v>
      </c>
      <c r="N55" s="530"/>
      <c r="O55" s="530"/>
      <c r="P55" s="530"/>
      <c r="Q55" s="530"/>
      <c r="R55" s="530"/>
      <c r="S55" s="530"/>
      <c r="T55" s="530"/>
      <c r="U55" s="530"/>
      <c r="V55" s="530"/>
      <c r="W55" s="530"/>
      <c r="X55" s="24"/>
    </row>
    <row r="56" spans="1:24" ht="12.75" customHeight="1" x14ac:dyDescent="0.35">
      <c r="A56" s="156" t="e">
        <f>'PROTO SPEC'!#REF!</f>
        <v>#REF!</v>
      </c>
      <c r="B56" s="360" t="e">
        <f>'PROTO SPEC'!#REF!</f>
        <v>#REF!</v>
      </c>
      <c r="C56" s="361"/>
      <c r="D56" s="361"/>
      <c r="E56" s="361"/>
      <c r="F56" s="79">
        <f>IF('PETITE GRADED SPEC (NUMERICAL)'!J56="",'PETITE GRADED SPEC (ALPHA)'!I56,'PETITE GRADED SPEC (NUMERICAL)'!J56)</f>
        <v>0</v>
      </c>
      <c r="G56" s="2"/>
      <c r="H56" s="33">
        <f t="shared" si="0"/>
        <v>0</v>
      </c>
      <c r="I56" s="309"/>
      <c r="J56" s="310"/>
      <c r="K56" s="310"/>
      <c r="L56" s="311"/>
      <c r="M56" s="529" t="s">
        <v>429</v>
      </c>
      <c r="N56" s="530"/>
      <c r="O56" s="530"/>
      <c r="P56" s="530"/>
      <c r="Q56" s="530"/>
      <c r="R56" s="530"/>
      <c r="S56" s="530"/>
      <c r="T56" s="530"/>
      <c r="U56" s="530"/>
      <c r="V56" s="530"/>
      <c r="W56" s="530"/>
      <c r="X56" s="24"/>
    </row>
    <row r="57" spans="1:24" ht="12.75" customHeight="1" x14ac:dyDescent="0.35">
      <c r="A57" s="156" t="e">
        <f>'PROTO SPEC'!#REF!</f>
        <v>#REF!</v>
      </c>
      <c r="B57" s="360" t="e">
        <f>'PROTO SPEC'!#REF!</f>
        <v>#REF!</v>
      </c>
      <c r="C57" s="361"/>
      <c r="D57" s="361"/>
      <c r="E57" s="361"/>
      <c r="F57" s="79">
        <f>IF('PETITE GRADED SPEC (NUMERICAL)'!J57="",'PETITE GRADED SPEC (ALPHA)'!I57,'PETITE GRADED SPEC (NUMERICAL)'!J57)</f>
        <v>0</v>
      </c>
      <c r="G57" s="2"/>
      <c r="H57" s="33">
        <f t="shared" si="0"/>
        <v>0</v>
      </c>
      <c r="I57" s="309"/>
      <c r="J57" s="310"/>
      <c r="K57" s="310"/>
      <c r="L57" s="311"/>
      <c r="M57" s="529" t="s">
        <v>430</v>
      </c>
      <c r="N57" s="530"/>
      <c r="O57" s="530"/>
      <c r="P57" s="530"/>
      <c r="Q57" s="530"/>
      <c r="R57" s="530"/>
      <c r="S57" s="530"/>
      <c r="T57" s="530"/>
      <c r="U57" s="530"/>
      <c r="V57" s="530"/>
      <c r="W57" s="530"/>
      <c r="X57" s="24"/>
    </row>
    <row r="58" spans="1:24" ht="12.75" customHeight="1" x14ac:dyDescent="0.35">
      <c r="A58" s="156" t="e">
        <f>'PROTO SPEC'!#REF!</f>
        <v>#REF!</v>
      </c>
      <c r="B58" s="360" t="e">
        <f>'PROTO SPEC'!#REF!</f>
        <v>#REF!</v>
      </c>
      <c r="C58" s="361"/>
      <c r="D58" s="361"/>
      <c r="E58" s="361"/>
      <c r="F58" s="79">
        <f>IF('PETITE GRADED SPEC (NUMERICAL)'!J58="",'PETITE GRADED SPEC (ALPHA)'!I58,'PETITE GRADED SPEC (NUMERICAL)'!J58)</f>
        <v>0</v>
      </c>
      <c r="G58" s="2"/>
      <c r="H58" s="33">
        <f t="shared" si="0"/>
        <v>0</v>
      </c>
      <c r="I58" s="309"/>
      <c r="J58" s="310"/>
      <c r="K58" s="310"/>
      <c r="L58" s="311"/>
      <c r="M58" s="529" t="s">
        <v>431</v>
      </c>
      <c r="N58" s="530"/>
      <c r="O58" s="530"/>
      <c r="P58" s="530"/>
      <c r="Q58" s="530"/>
      <c r="R58" s="530"/>
      <c r="S58" s="530"/>
      <c r="T58" s="530"/>
      <c r="U58" s="530"/>
      <c r="V58" s="530"/>
      <c r="W58" s="530"/>
      <c r="X58" s="24"/>
    </row>
    <row r="59" spans="1:24" ht="12.75" customHeight="1" x14ac:dyDescent="0.35">
      <c r="A59" s="156" t="e">
        <f>'PROTO SPEC'!#REF!</f>
        <v>#REF!</v>
      </c>
      <c r="B59" s="360" t="e">
        <f>'PROTO SPEC'!#REF!</f>
        <v>#REF!</v>
      </c>
      <c r="C59" s="361"/>
      <c r="D59" s="361"/>
      <c r="E59" s="361"/>
      <c r="F59" s="79">
        <f>IF('PETITE GRADED SPEC (NUMERICAL)'!J59="",'PETITE GRADED SPEC (ALPHA)'!I59,'PETITE GRADED SPEC (NUMERICAL)'!J59)</f>
        <v>0</v>
      </c>
      <c r="G59" s="2"/>
      <c r="H59" s="33">
        <f t="shared" si="0"/>
        <v>0</v>
      </c>
      <c r="I59" s="309"/>
      <c r="J59" s="310"/>
      <c r="K59" s="310"/>
      <c r="L59" s="31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35">
      <c r="A60" s="156" t="e">
        <f>'PROTO SPEC'!#REF!</f>
        <v>#REF!</v>
      </c>
      <c r="B60" s="360" t="e">
        <f>'PROTO SPEC'!#REF!</f>
        <v>#REF!</v>
      </c>
      <c r="C60" s="361"/>
      <c r="D60" s="361"/>
      <c r="E60" s="361"/>
      <c r="F60" s="79">
        <f>IF('PETITE GRADED SPEC (NUMERICAL)'!J60="",'PETITE GRADED SPEC (ALPHA)'!I60,'PETITE GRADED SPEC (NUMERICAL)'!J60)</f>
        <v>0</v>
      </c>
      <c r="G60" s="2"/>
      <c r="H60" s="33">
        <f t="shared" si="0"/>
        <v>0</v>
      </c>
      <c r="I60" s="309"/>
      <c r="J60" s="310"/>
      <c r="K60" s="310"/>
      <c r="L60" s="31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35">
      <c r="A61" s="156" t="e">
        <f>'PROTO SPEC'!#REF!</f>
        <v>#REF!</v>
      </c>
      <c r="B61" s="360" t="e">
        <f>'PROTO SPEC'!#REF!</f>
        <v>#REF!</v>
      </c>
      <c r="C61" s="361"/>
      <c r="D61" s="361"/>
      <c r="E61" s="361"/>
      <c r="F61" s="79">
        <f>IF('PETITE GRADED SPEC (NUMERICAL)'!J61="",'PETITE GRADED SPEC (ALPHA)'!I61,'PETITE GRADED SPEC (NUMERICAL)'!J61)</f>
        <v>0</v>
      </c>
      <c r="G61" s="2"/>
      <c r="H61" s="33">
        <f t="shared" si="0"/>
        <v>0</v>
      </c>
      <c r="I61" s="309"/>
      <c r="J61" s="310"/>
      <c r="K61" s="310"/>
      <c r="L61" s="31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35">
      <c r="A62" s="156" t="e">
        <f>'PROTO SPEC'!#REF!</f>
        <v>#REF!</v>
      </c>
      <c r="B62" s="360" t="e">
        <f>'PROTO SPEC'!#REF!</f>
        <v>#REF!</v>
      </c>
      <c r="C62" s="361"/>
      <c r="D62" s="361"/>
      <c r="E62" s="361"/>
      <c r="F62" s="79">
        <f>IF('PETITE GRADED SPEC (NUMERICAL)'!J62="",'PETITE GRADED SPEC (ALPHA)'!I62,'PETITE GRADED SPEC (NUMERICAL)'!J62)</f>
        <v>0</v>
      </c>
      <c r="G62" s="2"/>
      <c r="H62" s="33">
        <f t="shared" si="0"/>
        <v>0</v>
      </c>
      <c r="I62" s="309"/>
      <c r="J62" s="310"/>
      <c r="K62" s="310"/>
      <c r="L62" s="31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35">
      <c r="A63" s="156" t="e">
        <f>'PROTO SPEC'!#REF!</f>
        <v>#REF!</v>
      </c>
      <c r="B63" s="360" t="e">
        <f>'PROTO SPEC'!#REF!</f>
        <v>#REF!</v>
      </c>
      <c r="C63" s="361"/>
      <c r="D63" s="361"/>
      <c r="E63" s="361"/>
      <c r="F63" s="79">
        <f>IF('PETITE GRADED SPEC (NUMERICAL)'!J63="",'PETITE GRADED SPEC (ALPHA)'!I63,'PETITE GRADED SPEC (NUMERICAL)'!J63)</f>
        <v>0</v>
      </c>
      <c r="G63" s="2"/>
      <c r="H63" s="33">
        <f t="shared" si="0"/>
        <v>0</v>
      </c>
      <c r="I63" s="309"/>
      <c r="J63" s="310"/>
      <c r="K63" s="310"/>
      <c r="L63" s="31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35">
      <c r="A64" s="156">
        <f>'PROTO SPEC'!A40</f>
        <v>0</v>
      </c>
      <c r="B64" s="360" t="str">
        <f>'PROTO SPEC'!B40</f>
        <v>32. Print position from HSP - Restless ambition</v>
      </c>
      <c r="C64" s="361"/>
      <c r="D64" s="361"/>
      <c r="E64" s="361"/>
      <c r="F64" s="79">
        <f>IF('PETITE GRADED SPEC (NUMERICAL)'!J64="",'PETITE GRADED SPEC (ALPHA)'!I64,'PETITE GRADED SPEC (NUMERICAL)'!J64)</f>
        <v>0</v>
      </c>
      <c r="G64" s="2"/>
      <c r="H64" s="33">
        <f t="shared" si="0"/>
        <v>0</v>
      </c>
      <c r="I64" s="309"/>
      <c r="J64" s="310"/>
      <c r="K64" s="310"/>
      <c r="L64" s="311"/>
      <c r="M64" s="461"/>
      <c r="N64" s="462"/>
      <c r="O64" s="462"/>
      <c r="P64" s="462"/>
      <c r="Q64" s="462"/>
      <c r="R64" s="462"/>
      <c r="S64" s="462"/>
      <c r="T64" s="462"/>
      <c r="U64" s="462"/>
      <c r="V64" s="462"/>
      <c r="W64" s="462"/>
      <c r="X64" s="462"/>
    </row>
    <row r="65" spans="1:24" ht="12.75" customHeight="1" x14ac:dyDescent="0.35">
      <c r="A65" s="156">
        <f>'PROTO SPEC'!A41</f>
        <v>0</v>
      </c>
      <c r="B65" s="360" t="str">
        <f>'PROTO SPEC'!B41</f>
        <v>33. Print position from CF - Restless ambition</v>
      </c>
      <c r="C65" s="361"/>
      <c r="D65" s="361"/>
      <c r="E65" s="361"/>
      <c r="F65" s="79">
        <f>IF('PETITE GRADED SPEC (NUMERICAL)'!J65="",'PETITE GRADED SPEC (ALPHA)'!I65,'PETITE GRADED SPEC (NUMERICAL)'!J65)</f>
        <v>0</v>
      </c>
      <c r="G65" s="2"/>
      <c r="H65" s="33">
        <f t="shared" si="0"/>
        <v>0</v>
      </c>
      <c r="I65" s="309"/>
      <c r="J65" s="310"/>
      <c r="K65" s="310"/>
      <c r="L65" s="311"/>
      <c r="M65" s="461"/>
      <c r="N65" s="462"/>
      <c r="O65" s="462"/>
      <c r="P65" s="462"/>
      <c r="Q65" s="462"/>
      <c r="R65" s="462"/>
      <c r="S65" s="462"/>
      <c r="T65" s="462"/>
      <c r="U65" s="462"/>
      <c r="V65" s="462"/>
      <c r="W65" s="462"/>
      <c r="X65" s="462"/>
    </row>
    <row r="66" spans="1:24" ht="12.75" customHeight="1" x14ac:dyDescent="0.35">
      <c r="A66" s="156">
        <f>'PROTO SPEC'!A42</f>
        <v>0</v>
      </c>
      <c r="B66" s="360" t="str">
        <f>'PROTO SPEC'!B42</f>
        <v>34. Print position from HSP - McLaren lockup</v>
      </c>
      <c r="C66" s="361"/>
      <c r="D66" s="361"/>
      <c r="E66" s="361"/>
      <c r="F66" s="79">
        <f>IF('PETITE GRADED SPEC (NUMERICAL)'!J66="",'PETITE GRADED SPEC (ALPHA)'!I66,'PETITE GRADED SPEC (NUMERICAL)'!J66)</f>
        <v>0</v>
      </c>
      <c r="G66" s="2"/>
      <c r="H66" s="33">
        <f t="shared" si="0"/>
        <v>0</v>
      </c>
      <c r="I66" s="309"/>
      <c r="J66" s="310"/>
      <c r="K66" s="310"/>
      <c r="L66" s="31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35">
      <c r="A67" s="156" t="e">
        <f>'PROTO SPEC'!#REF!</f>
        <v>#REF!</v>
      </c>
      <c r="B67" s="360" t="e">
        <f>'PROTO SPEC'!#REF!</f>
        <v>#REF!</v>
      </c>
      <c r="C67" s="361"/>
      <c r="D67" s="361"/>
      <c r="E67" s="361"/>
      <c r="F67" s="79">
        <f>IF('PETITE GRADED SPEC (NUMERICAL)'!J67="",'PETITE GRADED SPEC (ALPHA)'!I67,'PETITE GRADED SPEC (NUMERICAL)'!J67)</f>
        <v>0</v>
      </c>
      <c r="G67" s="2"/>
      <c r="H67" s="33">
        <f t="shared" si="0"/>
        <v>0</v>
      </c>
      <c r="I67" s="309"/>
      <c r="J67" s="310"/>
      <c r="K67" s="310"/>
      <c r="L67" s="31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35">
      <c r="A68" s="156">
        <f>'PROTO SPEC'!A44</f>
        <v>0</v>
      </c>
      <c r="B68" s="360" t="str">
        <f>'PROTO SPEC'!B44</f>
        <v>36. Print position from cuff edge - Podium</v>
      </c>
      <c r="C68" s="361"/>
      <c r="D68" s="361"/>
      <c r="E68" s="361"/>
      <c r="F68" s="79">
        <f>IF('PETITE GRADED SPEC (NUMERICAL)'!J68="",'PETITE GRADED SPEC (ALPHA)'!I68,'PETITE GRADED SPEC (NUMERICAL)'!J68)</f>
        <v>0</v>
      </c>
      <c r="G68" s="2"/>
      <c r="H68" s="33">
        <f t="shared" si="0"/>
        <v>0</v>
      </c>
      <c r="I68" s="309"/>
      <c r="J68" s="310"/>
      <c r="K68" s="310"/>
      <c r="L68" s="31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35">
      <c r="A69" s="156">
        <f>'PROTO SPEC'!A45</f>
        <v>0</v>
      </c>
      <c r="B69" s="360" t="str">
        <f>'PROTO SPEC'!B45</f>
        <v>37. Print position from shoulder point - Velocity (REISS 1971)</v>
      </c>
      <c r="C69" s="361"/>
      <c r="D69" s="361"/>
      <c r="E69" s="361"/>
      <c r="F69" s="79">
        <f>IF('PETITE GRADED SPEC (NUMERICAL)'!J69="",'PETITE GRADED SPEC (ALPHA)'!I69,'PETITE GRADED SPEC (NUMERICAL)'!J69)</f>
        <v>0</v>
      </c>
      <c r="G69" s="2"/>
      <c r="H69" s="33">
        <f t="shared" si="0"/>
        <v>0</v>
      </c>
      <c r="I69" s="309"/>
      <c r="J69" s="310"/>
      <c r="K69" s="310"/>
      <c r="L69" s="31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35">
      <c r="A70" s="156">
        <f>'PROTO SPEC'!A46</f>
        <v>0</v>
      </c>
      <c r="B70" s="360" t="str">
        <f>'PROTO SPEC'!B46</f>
        <v>38. Print position from cuff edge - Speedmark</v>
      </c>
      <c r="C70" s="361"/>
      <c r="D70" s="361"/>
      <c r="E70" s="361"/>
      <c r="F70" s="79">
        <f>IF('PETITE GRADED SPEC (NUMERICAL)'!J70="",'PETITE GRADED SPEC (ALPHA)'!I70,'PETITE GRADED SPEC (NUMERICAL)'!J70)</f>
        <v>0</v>
      </c>
      <c r="G70" s="2"/>
      <c r="H70" s="33">
        <f t="shared" si="0"/>
        <v>0</v>
      </c>
      <c r="I70" s="309"/>
      <c r="J70" s="310"/>
      <c r="K70" s="310"/>
      <c r="L70" s="31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35">
      <c r="A71" s="156">
        <f>'PROTO SPEC'!A47</f>
        <v>0</v>
      </c>
      <c r="B71" s="360" t="str">
        <f>'PROTO SPEC'!B47</f>
        <v>39. Print position from CB neck - Motorsport</v>
      </c>
      <c r="C71" s="361"/>
      <c r="D71" s="361"/>
      <c r="E71" s="361"/>
      <c r="F71" s="79">
        <f>IF('PETITE GRADED SPEC (NUMERICAL)'!J71="",'PETITE GRADED SPEC (ALPHA)'!I71,'PETITE GRADED SPEC (NUMERICAL)'!J71)</f>
        <v>0</v>
      </c>
      <c r="G71" s="2"/>
      <c r="H71" s="33">
        <f t="shared" si="0"/>
        <v>0</v>
      </c>
      <c r="I71" s="309"/>
      <c r="J71" s="310"/>
      <c r="K71" s="310"/>
      <c r="L71" s="31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35">
      <c r="A72" s="156">
        <f>'PROTO SPEC'!A48</f>
        <v>0</v>
      </c>
      <c r="B72" s="360" t="str">
        <f>'PROTO SPEC'!B48</f>
        <v>40. Print position from CB neck - Multiple print</v>
      </c>
      <c r="C72" s="361"/>
      <c r="D72" s="361"/>
      <c r="E72" s="361"/>
      <c r="F72" s="79">
        <f>IF('PETITE GRADED SPEC (NUMERICAL)'!J72="",'PETITE GRADED SPEC (ALPHA)'!I72,'PETITE GRADED SPEC (NUMERICAL)'!J72)</f>
        <v>0</v>
      </c>
      <c r="G72" s="2"/>
      <c r="H72" s="33">
        <f t="shared" ref="H72:H79" si="1">G72+(-F72)</f>
        <v>0</v>
      </c>
      <c r="I72" s="309"/>
      <c r="J72" s="310"/>
      <c r="K72" s="310"/>
      <c r="L72" s="31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35">
      <c r="A73" s="156">
        <f>'PROTO SPEC'!A49</f>
        <v>0</v>
      </c>
      <c r="B73" s="360" t="str">
        <f>'PROTO SPEC'!B49</f>
        <v>41. Print position from CB neck - Speedmark</v>
      </c>
      <c r="C73" s="361"/>
      <c r="D73" s="361"/>
      <c r="E73" s="361"/>
      <c r="F73" s="79">
        <f>IF('PETITE GRADED SPEC (NUMERICAL)'!J73="",'PETITE GRADED SPEC (ALPHA)'!I73,'PETITE GRADED SPEC (NUMERICAL)'!J73)</f>
        <v>0</v>
      </c>
      <c r="G73" s="2"/>
      <c r="H73" s="33">
        <f t="shared" si="1"/>
        <v>0</v>
      </c>
      <c r="I73" s="309"/>
      <c r="J73" s="310"/>
      <c r="K73" s="310"/>
      <c r="L73" s="31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35">
      <c r="A74" s="156">
        <f>'PROTO SPEC'!A50</f>
        <v>0</v>
      </c>
      <c r="B74" s="360">
        <f>'PROTO SPEC'!B50</f>
        <v>0</v>
      </c>
      <c r="C74" s="361"/>
      <c r="D74" s="361"/>
      <c r="E74" s="361"/>
      <c r="F74" s="79">
        <f>IF('PETITE GRADED SPEC (NUMERICAL)'!J74="",'PETITE GRADED SPEC (ALPHA)'!I74,'PETITE GRADED SPEC (NUMERICAL)'!J74)</f>
        <v>0</v>
      </c>
      <c r="G74" s="2"/>
      <c r="H74" s="33">
        <f t="shared" si="1"/>
        <v>0</v>
      </c>
      <c r="I74" s="309"/>
      <c r="J74" s="310"/>
      <c r="K74" s="310"/>
      <c r="L74" s="31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35">
      <c r="A75" s="156">
        <f>'PROTO SPEC'!A51</f>
        <v>0</v>
      </c>
      <c r="B75" s="360">
        <f>'PROTO SPEC'!B51</f>
        <v>0</v>
      </c>
      <c r="C75" s="361"/>
      <c r="D75" s="361"/>
      <c r="E75" s="361"/>
      <c r="F75" s="79">
        <f>IF('PETITE GRADED SPEC (NUMERICAL)'!J75="",'PETITE GRADED SPEC (ALPHA)'!I75,'PETITE GRADED SPEC (NUMERICAL)'!J75)</f>
        <v>0</v>
      </c>
      <c r="G75" s="2"/>
      <c r="H75" s="33">
        <f t="shared" si="1"/>
        <v>0</v>
      </c>
      <c r="I75" s="309"/>
      <c r="J75" s="310"/>
      <c r="K75" s="310"/>
      <c r="L75" s="31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35">
      <c r="A76" s="156">
        <f>'PROTO SPEC'!A52</f>
        <v>0</v>
      </c>
      <c r="B76" s="360">
        <f>'PROTO SPEC'!B52</f>
        <v>0</v>
      </c>
      <c r="C76" s="361"/>
      <c r="D76" s="361"/>
      <c r="E76" s="361"/>
      <c r="F76" s="79">
        <f>IF('PETITE GRADED SPEC (NUMERICAL)'!J76="",'PETITE GRADED SPEC (ALPHA)'!I76,'PETITE GRADED SPEC (NUMERICAL)'!J76)</f>
        <v>0</v>
      </c>
      <c r="G76" s="2"/>
      <c r="H76" s="33">
        <f t="shared" si="1"/>
        <v>0</v>
      </c>
      <c r="I76" s="309"/>
      <c r="J76" s="310"/>
      <c r="K76" s="310"/>
      <c r="L76" s="31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35">
      <c r="A77" s="156">
        <f>'PROTO SPEC'!A53</f>
        <v>0</v>
      </c>
      <c r="B77" s="360">
        <f>'PROTO SPEC'!B53</f>
        <v>0</v>
      </c>
      <c r="C77" s="361"/>
      <c r="D77" s="361"/>
      <c r="E77" s="361"/>
      <c r="F77" s="79">
        <f>IF('PETITE GRADED SPEC (NUMERICAL)'!J77="",'PETITE GRADED SPEC (ALPHA)'!I77,'PETITE GRADED SPEC (NUMERICAL)'!J77)</f>
        <v>0</v>
      </c>
      <c r="G77" s="2"/>
      <c r="H77" s="33">
        <f t="shared" si="1"/>
        <v>0</v>
      </c>
      <c r="I77" s="309"/>
      <c r="J77" s="310"/>
      <c r="K77" s="310"/>
      <c r="L77" s="311"/>
      <c r="M77" s="531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</row>
    <row r="78" spans="1:24" ht="12.75" customHeight="1" x14ac:dyDescent="0.35">
      <c r="A78" s="156">
        <f>'PROTO SPEC'!A54</f>
        <v>0</v>
      </c>
      <c r="B78" s="360">
        <f>'PROTO SPEC'!B54</f>
        <v>0</v>
      </c>
      <c r="C78" s="361"/>
      <c r="D78" s="361"/>
      <c r="E78" s="361"/>
      <c r="F78" s="79">
        <f>IF('PETITE GRADED SPEC (NUMERICAL)'!J78="",'PETITE GRADED SPEC (ALPHA)'!I78,'PETITE GRADED SPEC (NUMERICAL)'!J78)</f>
        <v>0</v>
      </c>
      <c r="G78" s="2"/>
      <c r="H78" s="33">
        <f t="shared" si="1"/>
        <v>0</v>
      </c>
      <c r="I78" s="309"/>
      <c r="J78" s="310"/>
      <c r="K78" s="310"/>
      <c r="L78" s="31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35">
      <c r="A79" s="156">
        <f>'PROTO SPEC'!A55</f>
        <v>0</v>
      </c>
      <c r="B79" s="360">
        <f>'PROTO SPEC'!B55</f>
        <v>0</v>
      </c>
      <c r="C79" s="361"/>
      <c r="D79" s="361"/>
      <c r="E79" s="361"/>
      <c r="F79" s="79">
        <f>IF('PETITE GRADED SPEC (NUMERICAL)'!J79="",'PETITE GRADED SPEC (ALPHA)'!I79,'PETITE GRADED SPEC (NUMERICAL)'!J79)</f>
        <v>0</v>
      </c>
      <c r="G79" s="2"/>
      <c r="H79" s="33">
        <f t="shared" si="1"/>
        <v>0</v>
      </c>
      <c r="I79" s="309"/>
      <c r="J79" s="310"/>
      <c r="K79" s="310"/>
      <c r="L79" s="31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3:24" ht="12.75" customHeight="1" x14ac:dyDescent="0.25"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3:24" ht="12.75" customHeight="1" x14ac:dyDescent="0.25"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3:24" ht="12.75" customHeight="1" x14ac:dyDescent="0.25"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3:24" ht="12.75" customHeight="1" x14ac:dyDescent="0.25"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3:24" ht="12.75" customHeight="1" x14ac:dyDescent="0.25"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3:24" ht="12.75" customHeight="1" x14ac:dyDescent="0.25"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3:24" ht="12.75" customHeight="1" x14ac:dyDescent="0.25"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3:24" ht="12.75" customHeight="1" x14ac:dyDescent="0.25"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3:24" ht="12.75" customHeight="1" x14ac:dyDescent="0.25"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3:24" ht="12.75" customHeight="1" x14ac:dyDescent="0.25"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3:24" ht="12.75" customHeight="1" x14ac:dyDescent="0.25"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3:24" ht="12.75" customHeight="1" x14ac:dyDescent="0.25"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3:24" ht="12.75" customHeight="1" x14ac:dyDescent="0.25"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3:24" ht="12.75" customHeight="1" x14ac:dyDescent="0.25"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3:24" ht="12.75" customHeight="1" x14ac:dyDescent="0.25"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3:24" ht="12.75" customHeight="1" x14ac:dyDescent="0.25"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3:24" ht="12.75" customHeight="1" x14ac:dyDescent="0.25"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3:24" ht="12.75" customHeight="1" x14ac:dyDescent="0.25"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3:24" ht="12.75" customHeight="1" x14ac:dyDescent="0.25"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3:24" ht="12.75" customHeight="1" x14ac:dyDescent="0.25"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3:24" ht="12.75" customHeight="1" x14ac:dyDescent="0.25"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3:24" ht="12.75" customHeight="1" x14ac:dyDescent="0.25"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</row>
    <row r="103" spans="13:24" ht="12.75" customHeight="1" x14ac:dyDescent="0.25"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</row>
    <row r="104" spans="13:24" ht="12.75" customHeight="1" x14ac:dyDescent="0.25"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3:24" ht="12.75" customHeight="1" x14ac:dyDescent="0.25"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</row>
    <row r="106" spans="13:24" ht="12.75" customHeight="1" x14ac:dyDescent="0.25"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</row>
    <row r="107" spans="13:24" ht="12.75" customHeight="1" x14ac:dyDescent="0.25"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13:24" ht="12.75" customHeight="1" x14ac:dyDescent="0.25"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</row>
    <row r="109" spans="13:24" ht="12.75" customHeight="1" x14ac:dyDescent="0.25"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</row>
    <row r="110" spans="13:24" ht="12.75" customHeight="1" x14ac:dyDescent="0.25"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3:24" ht="12.75" customHeight="1" x14ac:dyDescent="0.25"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</row>
    <row r="112" spans="13:24" ht="12.75" customHeight="1" x14ac:dyDescent="0.25"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</row>
    <row r="113" spans="13:24" ht="12.75" customHeight="1" x14ac:dyDescent="0.25"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3:24" ht="12.75" customHeight="1" x14ac:dyDescent="0.25"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</row>
    <row r="115" spans="13:24" ht="12.75" customHeight="1" x14ac:dyDescent="0.25"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</row>
    <row r="116" spans="13:24" ht="12.75" customHeight="1" x14ac:dyDescent="0.25"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3:24" ht="12.75" customHeight="1" x14ac:dyDescent="0.25"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</row>
    <row r="118" spans="13:24" ht="12.75" customHeight="1" x14ac:dyDescent="0.25"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13:24" ht="12.75" customHeight="1" x14ac:dyDescent="0.25"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</row>
    <row r="120" spans="13:24" ht="12.75" customHeight="1" x14ac:dyDescent="0.25"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13:24" ht="12.75" customHeight="1" x14ac:dyDescent="0.25"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</row>
    <row r="122" spans="13:24" ht="12.75" customHeight="1" x14ac:dyDescent="0.25"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3:24" ht="12.75" customHeight="1" x14ac:dyDescent="0.25"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</row>
    <row r="124" spans="13:24" ht="12.75" customHeight="1" x14ac:dyDescent="0.25"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13:24" ht="12.75" customHeight="1" x14ac:dyDescent="0.25"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3:24" ht="12.75" customHeight="1" x14ac:dyDescent="0.25"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3:24" ht="12.75" customHeight="1" x14ac:dyDescent="0.25"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3:24" ht="12.75" customHeight="1" x14ac:dyDescent="0.25"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3:24" ht="12.75" customHeight="1" x14ac:dyDescent="0.25"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3:24" ht="12.75" customHeight="1" x14ac:dyDescent="0.25"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3:24" ht="12.75" customHeight="1" x14ac:dyDescent="0.25"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3:24" ht="12.75" customHeight="1" x14ac:dyDescent="0.25"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3:24" ht="12.75" customHeight="1" x14ac:dyDescent="0.25"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3:24" ht="12.75" customHeight="1" x14ac:dyDescent="0.25"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3:24" ht="12.75" customHeight="1" x14ac:dyDescent="0.25"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3:24" ht="12.75" customHeight="1" x14ac:dyDescent="0.25"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3:24" ht="12.75" customHeight="1" x14ac:dyDescent="0.25"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3:24" ht="12.75" customHeight="1" x14ac:dyDescent="0.25"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3:24" ht="12.75" customHeight="1" x14ac:dyDescent="0.25"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3:24" ht="12.75" customHeight="1" x14ac:dyDescent="0.25"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3:24" ht="12.75" customHeight="1" x14ac:dyDescent="0.25"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3:24" ht="12.75" customHeight="1" x14ac:dyDescent="0.25"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3:24" ht="12.75" customHeight="1" x14ac:dyDescent="0.25"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3:24" ht="12.75" customHeight="1" x14ac:dyDescent="0.25"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3:24" ht="12.75" customHeight="1" x14ac:dyDescent="0.25"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3:24" ht="12.75" customHeight="1" x14ac:dyDescent="0.25"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3:24" ht="12.75" customHeight="1" x14ac:dyDescent="0.25"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3:24" ht="12.75" customHeight="1" x14ac:dyDescent="0.25"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3:24" ht="12.75" customHeight="1" x14ac:dyDescent="0.25"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3:24" ht="12.75" customHeight="1" x14ac:dyDescent="0.25"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3:24" ht="12.75" customHeight="1" x14ac:dyDescent="0.25"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3:24" ht="12.75" customHeight="1" x14ac:dyDescent="0.25"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3:24" ht="12.75" customHeight="1" x14ac:dyDescent="0.25"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3:24" ht="12.75" customHeight="1" x14ac:dyDescent="0.25"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3:24" ht="12.75" customHeight="1" x14ac:dyDescent="0.25"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3:24" ht="12.75" customHeight="1" x14ac:dyDescent="0.25"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3:24" ht="12.75" customHeight="1" x14ac:dyDescent="0.25"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3:24" ht="12.75" customHeight="1" x14ac:dyDescent="0.25"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3:24" ht="12.75" customHeight="1" x14ac:dyDescent="0.25"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3:24" ht="12.75" customHeight="1" x14ac:dyDescent="0.25"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3:24" ht="12.75" customHeight="1" x14ac:dyDescent="0.25"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3:24" ht="12.75" customHeight="1" x14ac:dyDescent="0.25"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3:24" ht="12.75" customHeight="1" x14ac:dyDescent="0.25"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3:24" ht="12.75" customHeight="1" x14ac:dyDescent="0.25"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3:24" ht="12.75" customHeight="1" x14ac:dyDescent="0.25"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3:24" ht="12.75" customHeight="1" x14ac:dyDescent="0.25"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3:24" ht="12.75" customHeight="1" x14ac:dyDescent="0.25"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3:24" ht="12.75" customHeight="1" x14ac:dyDescent="0.25"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3:24" ht="12.75" customHeight="1" x14ac:dyDescent="0.25"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3:24" ht="12.75" customHeight="1" x14ac:dyDescent="0.25"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3:24" ht="12.75" customHeight="1" x14ac:dyDescent="0.25"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3:24" ht="12.75" customHeight="1" x14ac:dyDescent="0.25"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3:24" ht="12.75" customHeight="1" x14ac:dyDescent="0.25"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3:24" ht="12.75" customHeight="1" x14ac:dyDescent="0.25"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3:24" ht="12.75" customHeight="1" x14ac:dyDescent="0.25"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3:24" ht="12.75" customHeight="1" x14ac:dyDescent="0.25"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3:24" ht="12.75" customHeight="1" x14ac:dyDescent="0.25"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3:24" ht="12.75" customHeight="1" x14ac:dyDescent="0.25"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3:24" ht="12.75" customHeight="1" x14ac:dyDescent="0.25"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3:24" ht="12.75" customHeight="1" x14ac:dyDescent="0.25"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3:24" ht="12.75" customHeight="1" x14ac:dyDescent="0.25"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3:24" ht="12.75" customHeight="1" x14ac:dyDescent="0.25"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3:24" ht="12.75" customHeight="1" x14ac:dyDescent="0.25"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3:24" ht="12.75" customHeight="1" x14ac:dyDescent="0.25"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3:24" ht="12.75" customHeight="1" x14ac:dyDescent="0.25"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3:24" ht="12.75" customHeight="1" x14ac:dyDescent="0.25"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3:24" ht="12.75" customHeight="1" x14ac:dyDescent="0.25"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3:24" ht="12.75" customHeight="1" x14ac:dyDescent="0.25"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3:24" ht="12.75" customHeight="1" x14ac:dyDescent="0.25"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3:24" ht="12.75" customHeight="1" x14ac:dyDescent="0.25"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3:24" ht="12.75" customHeight="1" x14ac:dyDescent="0.25"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3:24" ht="12.75" customHeight="1" x14ac:dyDescent="0.25"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3:24" ht="12.75" customHeight="1" x14ac:dyDescent="0.25"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3:24" ht="12.75" customHeight="1" x14ac:dyDescent="0.25"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3:24" ht="12.75" customHeight="1" x14ac:dyDescent="0.25"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3:24" ht="12.75" customHeight="1" x14ac:dyDescent="0.25"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3:24" ht="12.75" customHeight="1" x14ac:dyDescent="0.25"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3:24" ht="12.75" customHeight="1" x14ac:dyDescent="0.25"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3:24" ht="12.75" customHeight="1" x14ac:dyDescent="0.25"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3:24" ht="12.75" customHeight="1" x14ac:dyDescent="0.25"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3:24" ht="12.75" customHeight="1" x14ac:dyDescent="0.25"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3:24" ht="12.75" customHeight="1" x14ac:dyDescent="0.25"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3:24" ht="12.75" customHeight="1" x14ac:dyDescent="0.25"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3:24" ht="12.75" customHeight="1" x14ac:dyDescent="0.25"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3:24" ht="12.75" customHeight="1" x14ac:dyDescent="0.25"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3:24" ht="12.75" customHeight="1" x14ac:dyDescent="0.25"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3:24" ht="12.75" customHeight="1" x14ac:dyDescent="0.25"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3:24" ht="12.75" customHeight="1" x14ac:dyDescent="0.25"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3:24" ht="12.75" customHeight="1" x14ac:dyDescent="0.25"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3:24" ht="12.75" customHeight="1" x14ac:dyDescent="0.25"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3:24" ht="12.75" customHeight="1" x14ac:dyDescent="0.25"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3:24" ht="12.75" customHeight="1" x14ac:dyDescent="0.25"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3:24" ht="12.75" customHeight="1" x14ac:dyDescent="0.25"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3:24" ht="12.75" customHeight="1" x14ac:dyDescent="0.25"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3:24" ht="12.75" customHeight="1" x14ac:dyDescent="0.25"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3:24" ht="12.75" customHeight="1" x14ac:dyDescent="0.25"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3:24" ht="12.75" customHeight="1" x14ac:dyDescent="0.25"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3:24" ht="12.75" customHeight="1" x14ac:dyDescent="0.25"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3:24" ht="12.75" customHeight="1" x14ac:dyDescent="0.25"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3:24" ht="12.75" customHeight="1" x14ac:dyDescent="0.25"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3:24" ht="12.75" customHeight="1" x14ac:dyDescent="0.25"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3:24" ht="12.75" customHeight="1" x14ac:dyDescent="0.25"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3:24" ht="12.75" customHeight="1" x14ac:dyDescent="0.25"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3:24" ht="12.75" customHeight="1" x14ac:dyDescent="0.25"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3:24" ht="12.75" customHeight="1" x14ac:dyDescent="0.25"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3:24" ht="12.75" customHeight="1" x14ac:dyDescent="0.25"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3:24" ht="12.75" customHeight="1" x14ac:dyDescent="0.25"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3:24" ht="12.75" customHeight="1" x14ac:dyDescent="0.25"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3:24" ht="12.75" customHeight="1" x14ac:dyDescent="0.25"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3:24" ht="12.75" customHeight="1" x14ac:dyDescent="0.25"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3:24" ht="12.75" customHeight="1" x14ac:dyDescent="0.25"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3:24" ht="12.75" customHeight="1" x14ac:dyDescent="0.25"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3:24" ht="12.75" customHeight="1" x14ac:dyDescent="0.25"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3:24" ht="12.75" customHeight="1" x14ac:dyDescent="0.25"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3:24" ht="12.75" customHeight="1" x14ac:dyDescent="0.25"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3:24" ht="12.75" customHeight="1" x14ac:dyDescent="0.25"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3:24" ht="12.75" customHeight="1" x14ac:dyDescent="0.25"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3:24" ht="12.75" customHeight="1" x14ac:dyDescent="0.25"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3:24" ht="12.75" customHeight="1" x14ac:dyDescent="0.25"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3:24" ht="12.75" customHeight="1" x14ac:dyDescent="0.25"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3:24" ht="12.75" customHeight="1" x14ac:dyDescent="0.25"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3:24" ht="12.75" customHeight="1" x14ac:dyDescent="0.25"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3:24" ht="12.75" customHeight="1" x14ac:dyDescent="0.25"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3:24" ht="12.75" customHeight="1" x14ac:dyDescent="0.25"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3:24" ht="12.75" customHeight="1" x14ac:dyDescent="0.25"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3:24" ht="12.75" customHeight="1" x14ac:dyDescent="0.25"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3:24" ht="12.75" customHeight="1" x14ac:dyDescent="0.25"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3:24" ht="12.75" customHeight="1" x14ac:dyDescent="0.25"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3:24" ht="12.75" customHeight="1" x14ac:dyDescent="0.25"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3:24" ht="12.75" customHeight="1" x14ac:dyDescent="0.25"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3:24" ht="12.75" customHeight="1" x14ac:dyDescent="0.25"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3:24" ht="12.75" customHeight="1" x14ac:dyDescent="0.25"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3:24" ht="12.75" customHeight="1" x14ac:dyDescent="0.25"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3:24" ht="12.75" customHeight="1" x14ac:dyDescent="0.25"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3:24" ht="12.75" customHeight="1" x14ac:dyDescent="0.25"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3:24" ht="12.75" customHeight="1" x14ac:dyDescent="0.25"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3:24" ht="12.75" customHeight="1" x14ac:dyDescent="0.25"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3:24" ht="12.75" customHeight="1" x14ac:dyDescent="0.25"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3:24" ht="12.75" customHeight="1" x14ac:dyDescent="0.25"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3:24" ht="12.75" customHeight="1" x14ac:dyDescent="0.25"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3:24" ht="12.75" customHeight="1" x14ac:dyDescent="0.25"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3:24" ht="12.75" customHeight="1" x14ac:dyDescent="0.25"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3:24" ht="12.75" customHeight="1" x14ac:dyDescent="0.25"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3:24" ht="12.75" customHeight="1" x14ac:dyDescent="0.25"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3:24" ht="12.75" customHeight="1" x14ac:dyDescent="0.25"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3:24" ht="12.75" customHeight="1" x14ac:dyDescent="0.25"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3:24" ht="12.75" customHeight="1" x14ac:dyDescent="0.25"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3:24" ht="12.75" customHeight="1" x14ac:dyDescent="0.25"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3:24" ht="12.75" customHeight="1" x14ac:dyDescent="0.25"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3:24" ht="12.75" customHeight="1" x14ac:dyDescent="0.25"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3:24" ht="12.75" customHeight="1" x14ac:dyDescent="0.25"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3:24" ht="12.75" customHeight="1" x14ac:dyDescent="0.25"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3:24" ht="12.75" customHeight="1" x14ac:dyDescent="0.25"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3:24" ht="12.75" customHeight="1" x14ac:dyDescent="0.25"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3:24" ht="12.75" customHeight="1" x14ac:dyDescent="0.25"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3:24" ht="12.75" customHeight="1" x14ac:dyDescent="0.25"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3:24" ht="12.75" customHeight="1" x14ac:dyDescent="0.25"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3:24" ht="12.75" customHeight="1" x14ac:dyDescent="0.25"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3:24" ht="12.75" customHeight="1" x14ac:dyDescent="0.25"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3:24" ht="12.75" customHeight="1" x14ac:dyDescent="0.25"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3:24" ht="12.75" customHeight="1" x14ac:dyDescent="0.25"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3:24" ht="12.75" customHeight="1" x14ac:dyDescent="0.25"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3:24" ht="12.75" customHeight="1" x14ac:dyDescent="0.25"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3:24" ht="12.75" customHeight="1" x14ac:dyDescent="0.25"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3:24" ht="12.75" customHeight="1" x14ac:dyDescent="0.25"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3:24" ht="12.75" customHeight="1" x14ac:dyDescent="0.25"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3:24" ht="12.75" customHeight="1" x14ac:dyDescent="0.25"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3:24" ht="12.75" customHeight="1" x14ac:dyDescent="0.25"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3:24" ht="12.75" customHeight="1" x14ac:dyDescent="0.25"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3:24" ht="12.75" customHeight="1" x14ac:dyDescent="0.25"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3:24" ht="12.75" customHeight="1" x14ac:dyDescent="0.25"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3:24" ht="12.75" customHeight="1" x14ac:dyDescent="0.25"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3:24" ht="12.75" customHeight="1" x14ac:dyDescent="0.25"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3:24" ht="12.75" customHeight="1" x14ac:dyDescent="0.25"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3:24" ht="12.75" customHeight="1" x14ac:dyDescent="0.25"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3:24" ht="12.75" customHeight="1" x14ac:dyDescent="0.25"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3:24" ht="12.75" customHeight="1" x14ac:dyDescent="0.25"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3:24" ht="12.75" customHeight="1" x14ac:dyDescent="0.25"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3:24" ht="12.75" customHeight="1" x14ac:dyDescent="0.25"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3:24" ht="12.75" customHeight="1" x14ac:dyDescent="0.25"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3:24" ht="12.75" customHeight="1" x14ac:dyDescent="0.25"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149</v>
      </c>
      <c r="B1" s="546" t="str">
        <f>'DESIGN FRONT SHEET'!B3:C3</f>
        <v>MCLAREN SEASON 3</v>
      </c>
      <c r="C1" s="546"/>
      <c r="D1" s="547"/>
      <c r="E1" s="69" t="s">
        <v>151</v>
      </c>
      <c r="F1" s="546" t="str">
        <f>'DESIGN FRONT SHEET'!E3:E3</f>
        <v>UN AVAILABLE</v>
      </c>
      <c r="G1" s="548"/>
      <c r="H1" s="549"/>
      <c r="I1" s="550" t="s">
        <v>432</v>
      </c>
      <c r="J1" s="551"/>
      <c r="K1" s="552"/>
      <c r="L1" s="553"/>
      <c r="M1" s="538"/>
      <c r="N1" s="539"/>
      <c r="O1" s="539"/>
      <c r="P1" s="539"/>
      <c r="Q1" s="539"/>
      <c r="R1" s="539"/>
      <c r="S1" s="539"/>
      <c r="T1" s="539"/>
      <c r="U1" s="539"/>
      <c r="V1" s="539"/>
      <c r="W1" s="540"/>
      <c r="X1" s="15"/>
    </row>
    <row r="2" spans="1:24" ht="12.75" customHeight="1" x14ac:dyDescent="0.35">
      <c r="A2" s="70" t="s">
        <v>155</v>
      </c>
      <c r="B2" s="276" t="str">
        <f>'DESIGN FRONT SHEET'!B4:C4</f>
        <v>ASHLAM</v>
      </c>
      <c r="C2" s="276"/>
      <c r="D2" s="277"/>
      <c r="E2" s="36" t="s">
        <v>157</v>
      </c>
      <c r="F2" s="276" t="str">
        <f>'DESIGN FRONT SHEET'!E4:E4</f>
        <v>VIETNAM</v>
      </c>
      <c r="G2" s="293"/>
      <c r="H2" s="294"/>
      <c r="I2" s="408" t="s">
        <v>433</v>
      </c>
      <c r="J2" s="544"/>
      <c r="K2" s="414"/>
      <c r="L2" s="545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2"/>
      <c r="X2" s="15"/>
    </row>
    <row r="3" spans="1:24" ht="12.75" customHeight="1" x14ac:dyDescent="0.35">
      <c r="A3" s="125" t="s">
        <v>161</v>
      </c>
      <c r="B3" s="421" t="str">
        <f>'DESIGN FRONT SHEET'!B5:C5</f>
        <v>ZIP THROUG HOODIE</v>
      </c>
      <c r="C3" s="421"/>
      <c r="D3" s="422"/>
      <c r="E3" s="36" t="s">
        <v>174</v>
      </c>
      <c r="F3" s="421" t="str">
        <f>'DESIGN FRONT SHEET'!E5:E5</f>
        <v>AIME LEON DORE</v>
      </c>
      <c r="G3" s="554"/>
      <c r="H3" s="555"/>
      <c r="I3" s="556" t="s">
        <v>434</v>
      </c>
      <c r="J3" s="557"/>
      <c r="K3" s="523"/>
      <c r="L3" s="558"/>
      <c r="M3" s="527"/>
      <c r="N3" s="528"/>
      <c r="O3" s="528"/>
      <c r="P3" s="528"/>
      <c r="Q3" s="528"/>
      <c r="R3" s="528"/>
      <c r="S3" s="528"/>
      <c r="T3" s="528"/>
      <c r="U3" s="528"/>
      <c r="V3" s="528"/>
      <c r="W3" s="543"/>
      <c r="X3" s="20"/>
    </row>
    <row r="4" spans="1:24" ht="12.75" customHeight="1" x14ac:dyDescent="0.25">
      <c r="A4" s="561" t="s">
        <v>435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3"/>
    </row>
    <row r="5" spans="1:24" ht="13.5" customHeight="1" x14ac:dyDescent="0.3">
      <c r="A5" s="559" t="e">
        <f>'PP2 SPEC'!B7:D7</f>
        <v>#VALUE!</v>
      </c>
      <c r="B5" s="560"/>
      <c r="C5" s="120" t="s">
        <v>406</v>
      </c>
      <c r="D5" s="121" t="s">
        <v>380</v>
      </c>
      <c r="E5" s="122"/>
      <c r="F5" s="122"/>
      <c r="G5" s="124"/>
      <c r="H5" s="122" t="s">
        <v>381</v>
      </c>
      <c r="I5" s="122"/>
      <c r="J5" s="122"/>
      <c r="K5" s="124"/>
      <c r="L5" s="122" t="s">
        <v>382</v>
      </c>
      <c r="M5" s="122"/>
      <c r="N5" s="122"/>
      <c r="O5" s="124"/>
      <c r="P5" s="122" t="s">
        <v>383</v>
      </c>
      <c r="Q5" s="122"/>
      <c r="R5" s="122"/>
      <c r="S5" s="124"/>
      <c r="T5" s="122" t="s">
        <v>384</v>
      </c>
      <c r="U5" s="122"/>
      <c r="V5" s="122"/>
      <c r="W5" s="123"/>
    </row>
    <row r="6" spans="1:24" ht="13.5" customHeight="1" x14ac:dyDescent="0.25">
      <c r="A6" s="536" t="e">
        <f>'GRADED SPEC (ALPHA)'!B8:E8</f>
        <v>#VALUE!</v>
      </c>
      <c r="B6" s="536"/>
      <c r="C6" s="16">
        <f>'GRADED SPEC (ALPHA)'!F8</f>
        <v>1</v>
      </c>
      <c r="D6" s="56">
        <f>'GRADED SPEC (ALPHA)'!G8</f>
        <v>-3</v>
      </c>
      <c r="E6" s="7"/>
      <c r="F6" s="7"/>
      <c r="G6" s="26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6" t="e">
        <f>'GRADED SPEC (ALPHA)'!B9:E9</f>
        <v>#VALUE!</v>
      </c>
      <c r="B7" s="536"/>
      <c r="C7" s="16">
        <f>'GRADED SPEC (ALPHA)'!F9</f>
        <v>1</v>
      </c>
      <c r="D7" s="56">
        <f>'GRADED SPEC (ALPHA)'!G9</f>
        <v>-3</v>
      </c>
      <c r="E7" s="7"/>
      <c r="F7" s="7"/>
      <c r="G7" s="26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6" t="e">
        <f>'GRADED SPEC (ALPHA)'!B10:E10</f>
        <v>#VALUE!</v>
      </c>
      <c r="B8" s="536"/>
      <c r="C8" s="16">
        <f>'GRADED SPEC (ALPHA)'!F10</f>
        <v>1</v>
      </c>
      <c r="D8" s="56">
        <f>'GRADED SPEC (ALPHA)'!G10</f>
        <v>-3</v>
      </c>
      <c r="E8" s="7"/>
      <c r="F8" s="7"/>
      <c r="G8" s="26"/>
      <c r="H8" s="56">
        <f>'GRADED SPEC (ALPHA)'!H10</f>
        <v>-1.5</v>
      </c>
      <c r="I8" s="7"/>
      <c r="J8" s="7"/>
      <c r="K8" s="26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6" t="e">
        <f>'GRADED SPEC (ALPHA)'!B11:E11</f>
        <v>#VALUE!</v>
      </c>
      <c r="B9" s="536"/>
      <c r="C9" s="16">
        <f>'GRADED SPEC (ALPHA)'!F11</f>
        <v>1</v>
      </c>
      <c r="D9" s="56">
        <f>'GRADED SPEC (ALPHA)'!G11</f>
        <v>-5</v>
      </c>
      <c r="E9" s="7"/>
      <c r="F9" s="7"/>
      <c r="G9" s="26"/>
      <c r="H9" s="56">
        <f>'GRADED SPEC (ALPHA)'!H11</f>
        <v>-2.5</v>
      </c>
      <c r="I9" s="7"/>
      <c r="J9" s="7"/>
      <c r="K9" s="26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6" t="e">
        <f>'GRADED SPEC (ALPHA)'!B12:E12</f>
        <v>#VALUE!</v>
      </c>
      <c r="B10" s="536"/>
      <c r="C10" s="16">
        <f>'GRADED SPEC (ALPHA)'!F12</f>
        <v>0.5</v>
      </c>
      <c r="D10" s="56">
        <f>'GRADED SPEC (ALPHA)'!G12</f>
        <v>-2</v>
      </c>
      <c r="E10" s="7"/>
      <c r="F10" s="7"/>
      <c r="G10" s="26"/>
      <c r="H10" s="56">
        <f>'GRADED SPEC (ALPHA)'!H12</f>
        <v>-1</v>
      </c>
      <c r="I10" s="7"/>
      <c r="J10" s="7"/>
      <c r="K10" s="26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6" t="e">
        <f>'GRADED SPEC (ALPHA)'!B13:E13</f>
        <v>#VALUE!</v>
      </c>
      <c r="B11" s="536"/>
      <c r="C11" s="16">
        <f>'GRADED SPEC (ALPHA)'!F13</f>
        <v>1</v>
      </c>
      <c r="D11" s="56">
        <f>'GRADED SPEC (ALPHA)'!G13</f>
        <v>-5</v>
      </c>
      <c r="E11" s="7"/>
      <c r="F11" s="7"/>
      <c r="G11" s="26"/>
      <c r="H11" s="56">
        <f>'GRADED SPEC (ALPHA)'!H13</f>
        <v>-2.5</v>
      </c>
      <c r="I11" s="7"/>
      <c r="J11" s="7"/>
      <c r="K11" s="26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6" t="e">
        <f>'GRADED SPEC (ALPHA)'!B14:E14</f>
        <v>#VALUE!</v>
      </c>
      <c r="B12" s="536"/>
      <c r="C12" s="16">
        <f>'GRADED SPEC (ALPHA)'!F14</f>
        <v>1</v>
      </c>
      <c r="D12" s="56">
        <f>'GRADED SPEC (ALPHA)'!G14</f>
        <v>-5</v>
      </c>
      <c r="E12" s="7"/>
      <c r="F12" s="7"/>
      <c r="G12" s="26"/>
      <c r="H12" s="56">
        <f>'GRADED SPEC (ALPHA)'!H14</f>
        <v>-2.5</v>
      </c>
      <c r="I12" s="7"/>
      <c r="J12" s="7"/>
      <c r="K12" s="26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6" t="e">
        <f>'GRADED SPEC (ALPHA)'!B15:E15</f>
        <v>#VALUE!</v>
      </c>
      <c r="B13" s="536"/>
      <c r="C13" s="16">
        <f>'GRADED SPEC (ALPHA)'!F15</f>
        <v>0.3</v>
      </c>
      <c r="D13" s="56">
        <f>'GRADED SPEC (ALPHA)'!G15</f>
        <v>0</v>
      </c>
      <c r="E13" s="7"/>
      <c r="F13" s="7"/>
      <c r="G13" s="26"/>
      <c r="H13" s="56">
        <f>'GRADED SPEC (ALPHA)'!H15</f>
        <v>0</v>
      </c>
      <c r="I13" s="7"/>
      <c r="J13" s="7"/>
      <c r="K13" s="26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6" t="e">
        <f>'GRADED SPEC (ALPHA)'!B16:E16</f>
        <v>#VALUE!</v>
      </c>
      <c r="B14" s="536"/>
      <c r="C14" s="16">
        <f>'GRADED SPEC (ALPHA)'!F16</f>
        <v>1</v>
      </c>
      <c r="D14" s="56">
        <f>'GRADED SPEC (ALPHA)'!G16</f>
        <v>-4</v>
      </c>
      <c r="E14" s="7"/>
      <c r="F14" s="7"/>
      <c r="G14" s="26"/>
      <c r="H14" s="56">
        <f>'GRADED SPEC (ALPHA)'!H16</f>
        <v>-2</v>
      </c>
      <c r="I14" s="7"/>
      <c r="J14" s="7"/>
      <c r="K14" s="26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36" t="e">
        <f>'GRADED SPEC (ALPHA)'!B17:E17</f>
        <v>#VALUE!</v>
      </c>
      <c r="B15" s="536"/>
      <c r="C15" s="16">
        <f>'GRADED SPEC (ALPHA)'!F17</f>
        <v>1</v>
      </c>
      <c r="D15" s="56">
        <f>'GRADED SPEC (ALPHA)'!G17</f>
        <v>-4</v>
      </c>
      <c r="E15" s="7"/>
      <c r="F15" s="7"/>
      <c r="G15" s="26"/>
      <c r="H15" s="56">
        <f>'GRADED SPEC (ALPHA)'!H17</f>
        <v>-2</v>
      </c>
      <c r="I15" s="7"/>
      <c r="J15" s="7"/>
      <c r="K15" s="26"/>
      <c r="L15" s="54">
        <f>'GRADED SPEC (ALPHA)'!I17</f>
        <v>0</v>
      </c>
      <c r="M15" s="14"/>
      <c r="N15" s="17"/>
      <c r="O15" s="19"/>
      <c r="P15" s="54">
        <f>'GRADED SPEC (ALPHA)'!J17</f>
        <v>2</v>
      </c>
      <c r="Q15" s="17"/>
      <c r="R15" s="17"/>
      <c r="S15" s="19"/>
      <c r="T15" s="54">
        <f>'GRADED SPEC (ALPHA)'!K17</f>
        <v>4</v>
      </c>
      <c r="U15" s="17"/>
      <c r="V15" s="17"/>
      <c r="W15" s="18"/>
    </row>
    <row r="16" spans="1:24" ht="12.75" customHeight="1" x14ac:dyDescent="0.25">
      <c r="A16" s="536" t="e">
        <f>'GRADED SPEC (ALPHA)'!B18:E18</f>
        <v>#VALUE!</v>
      </c>
      <c r="B16" s="536"/>
      <c r="C16" s="16">
        <f>'GRADED SPEC (ALPHA)'!F18</f>
        <v>1</v>
      </c>
      <c r="D16" s="56">
        <f>'GRADED SPEC (ALPHA)'!G18</f>
        <v>-4</v>
      </c>
      <c r="E16" s="7"/>
      <c r="F16" s="7"/>
      <c r="G16" s="26"/>
      <c r="H16" s="56">
        <f>'GRADED SPEC (ALPHA)'!H18</f>
        <v>-2</v>
      </c>
      <c r="I16" s="7"/>
      <c r="J16" s="7"/>
      <c r="K16" s="26"/>
      <c r="L16" s="54">
        <f>'GRADED SPEC (ALPHA)'!I18</f>
        <v>0</v>
      </c>
      <c r="M16" s="14"/>
      <c r="N16" s="17"/>
      <c r="O16" s="19"/>
      <c r="P16" s="54">
        <f>'GRADED SPEC (ALPHA)'!J18</f>
        <v>2</v>
      </c>
      <c r="Q16" s="17"/>
      <c r="R16" s="17"/>
      <c r="S16" s="19"/>
      <c r="T16" s="54">
        <f>'GRADED SPEC (ALPHA)'!K18</f>
        <v>4</v>
      </c>
      <c r="U16" s="17"/>
      <c r="V16" s="17"/>
      <c r="W16" s="18"/>
    </row>
    <row r="17" spans="1:23" ht="12.75" customHeight="1" x14ac:dyDescent="0.25">
      <c r="A17" s="536" t="e">
        <f>'GRADED SPEC (ALPHA)'!B19:E19</f>
        <v>#VALUE!</v>
      </c>
      <c r="B17" s="536"/>
      <c r="C17" s="16">
        <f>'GRADED SPEC (ALPHA)'!F19</f>
        <v>0.3</v>
      </c>
      <c r="D17" s="56">
        <f>'GRADED SPEC (ALPHA)'!G19</f>
        <v>-1.2</v>
      </c>
      <c r="E17" s="7"/>
      <c r="F17" s="7"/>
      <c r="G17" s="26"/>
      <c r="H17" s="56">
        <f>'GRADED SPEC (ALPHA)'!H19</f>
        <v>-0.6</v>
      </c>
      <c r="I17" s="7"/>
      <c r="J17" s="7"/>
      <c r="K17" s="26"/>
      <c r="L17" s="54">
        <f>'GRADED SPEC (ALPHA)'!I19</f>
        <v>0</v>
      </c>
      <c r="M17" s="14"/>
      <c r="N17" s="17"/>
      <c r="O17" s="19"/>
      <c r="P17" s="54">
        <f>'GRADED SPEC (ALPHA)'!J19</f>
        <v>0.6</v>
      </c>
      <c r="Q17" s="17"/>
      <c r="R17" s="17"/>
      <c r="S17" s="19"/>
      <c r="T17" s="54">
        <f>'GRADED SPEC (ALPHA)'!K19</f>
        <v>1.2</v>
      </c>
      <c r="U17" s="17"/>
      <c r="V17" s="17"/>
      <c r="W17" s="18"/>
    </row>
    <row r="18" spans="1:23" ht="12.75" customHeight="1" x14ac:dyDescent="0.25">
      <c r="A18" s="536" t="e">
        <f>'GRADED SPEC (ALPHA)'!B20:E20</f>
        <v>#VALUE!</v>
      </c>
      <c r="B18" s="536"/>
      <c r="C18" s="16">
        <f>'GRADED SPEC (ALPHA)'!F20</f>
        <v>0.3</v>
      </c>
      <c r="D18" s="56">
        <f>'GRADED SPEC (ALPHA)'!G20</f>
        <v>-1</v>
      </c>
      <c r="E18" s="7"/>
      <c r="F18" s="7"/>
      <c r="G18" s="26"/>
      <c r="H18" s="56">
        <f>'GRADED SPEC (ALPHA)'!H20</f>
        <v>-0.5</v>
      </c>
      <c r="I18" s="7"/>
      <c r="J18" s="7"/>
      <c r="K18" s="26"/>
      <c r="L18" s="54">
        <f>'GRADED SPEC (ALPHA)'!I20</f>
        <v>0</v>
      </c>
      <c r="M18" s="14"/>
      <c r="N18" s="17"/>
      <c r="O18" s="19"/>
      <c r="P18" s="54">
        <f>'GRADED SPEC (ALPHA)'!J20</f>
        <v>0.5</v>
      </c>
      <c r="Q18" s="17"/>
      <c r="R18" s="17"/>
      <c r="S18" s="19"/>
      <c r="T18" s="54">
        <f>'GRADED SPEC (ALPHA)'!K20</f>
        <v>1</v>
      </c>
      <c r="U18" s="17"/>
      <c r="V18" s="17"/>
      <c r="W18" s="18"/>
    </row>
    <row r="19" spans="1:23" ht="12.75" customHeight="1" x14ac:dyDescent="0.25">
      <c r="A19" s="536" t="e">
        <f>'GRADED SPEC (ALPHA)'!B21:E21</f>
        <v>#VALUE!</v>
      </c>
      <c r="B19" s="536"/>
      <c r="C19" s="16">
        <f>'GRADED SPEC (ALPHA)'!F21</f>
        <v>0.3</v>
      </c>
      <c r="D19" s="56">
        <f>'GRADED SPEC (ALPHA)'!G21</f>
        <v>0</v>
      </c>
      <c r="E19" s="7"/>
      <c r="F19" s="7"/>
      <c r="G19" s="26"/>
      <c r="H19" s="56">
        <f>'GRADED SPEC (ALPHA)'!H21</f>
        <v>0</v>
      </c>
      <c r="I19" s="7"/>
      <c r="J19" s="7"/>
      <c r="K19" s="26"/>
      <c r="L19" s="54">
        <f>'GRADED SPEC (ALPHA)'!I21</f>
        <v>0</v>
      </c>
      <c r="M19" s="14"/>
      <c r="N19" s="17"/>
      <c r="O19" s="19"/>
      <c r="P19" s="54">
        <f>'GRADED SPEC (ALPHA)'!J21</f>
        <v>0</v>
      </c>
      <c r="Q19" s="17"/>
      <c r="R19" s="17"/>
      <c r="S19" s="19"/>
      <c r="T19" s="54">
        <f>'GRADED SPEC (ALPHA)'!K21</f>
        <v>0</v>
      </c>
      <c r="U19" s="17"/>
      <c r="V19" s="17"/>
      <c r="W19" s="18"/>
    </row>
    <row r="20" spans="1:23" ht="12.75" customHeight="1" x14ac:dyDescent="0.25">
      <c r="A20" s="536" t="e">
        <f>'GRADED SPEC (ALPHA)'!B22:E22</f>
        <v>#VALUE!</v>
      </c>
      <c r="B20" s="536"/>
      <c r="C20" s="16">
        <f>'GRADED SPEC (ALPHA)'!F22</f>
        <v>0.3</v>
      </c>
      <c r="D20" s="56">
        <f>'GRADED SPEC (ALPHA)'!G22</f>
        <v>-2</v>
      </c>
      <c r="E20" s="7"/>
      <c r="F20" s="7"/>
      <c r="G20" s="26"/>
      <c r="H20" s="56">
        <f>'GRADED SPEC (ALPHA)'!H22</f>
        <v>-1</v>
      </c>
      <c r="I20" s="7"/>
      <c r="J20" s="7"/>
      <c r="K20" s="26"/>
      <c r="L20" s="54">
        <f>'GRADED SPEC (ALPHA)'!I22</f>
        <v>0</v>
      </c>
      <c r="M20" s="14"/>
      <c r="N20" s="17"/>
      <c r="O20" s="19"/>
      <c r="P20" s="54">
        <f>'GRADED SPEC (ALPHA)'!J22</f>
        <v>1</v>
      </c>
      <c r="Q20" s="17"/>
      <c r="R20" s="17"/>
      <c r="S20" s="19"/>
      <c r="T20" s="54">
        <f>'GRADED SPEC (ALPHA)'!K22</f>
        <v>2</v>
      </c>
      <c r="U20" s="17"/>
      <c r="V20" s="17"/>
      <c r="W20" s="18"/>
    </row>
    <row r="21" spans="1:23" ht="12.75" customHeight="1" x14ac:dyDescent="0.25">
      <c r="A21" s="536" t="e">
        <f>'GRADED SPEC (ALPHA)'!B23:E23</f>
        <v>#VALUE!</v>
      </c>
      <c r="B21" s="536"/>
      <c r="C21" s="16">
        <f>'GRADED SPEC (ALPHA)'!F23</f>
        <v>1</v>
      </c>
      <c r="D21" s="56">
        <f>'GRADED SPEC (ALPHA)'!G23</f>
        <v>-2</v>
      </c>
      <c r="E21" s="7"/>
      <c r="F21" s="7"/>
      <c r="G21" s="26"/>
      <c r="H21" s="56">
        <f>'GRADED SPEC (ALPHA)'!H23</f>
        <v>-1</v>
      </c>
      <c r="I21" s="7"/>
      <c r="J21" s="7"/>
      <c r="K21" s="26"/>
      <c r="L21" s="54">
        <f>'GRADED SPEC (ALPHA)'!I23</f>
        <v>0</v>
      </c>
      <c r="M21" s="14"/>
      <c r="N21" s="17"/>
      <c r="O21" s="19"/>
      <c r="P21" s="54">
        <f>'GRADED SPEC (ALPHA)'!J23</f>
        <v>1</v>
      </c>
      <c r="Q21" s="17"/>
      <c r="R21" s="17"/>
      <c r="S21" s="19"/>
      <c r="T21" s="54">
        <f>'GRADED SPEC (ALPHA)'!K23</f>
        <v>2</v>
      </c>
      <c r="U21" s="17"/>
      <c r="V21" s="17"/>
      <c r="W21" s="18"/>
    </row>
    <row r="22" spans="1:23" ht="12.75" customHeight="1" x14ac:dyDescent="0.25">
      <c r="A22" s="536" t="e">
        <f>'GRADED SPEC (ALPHA)'!B24:E24</f>
        <v>#VALUE!</v>
      </c>
      <c r="B22" s="536"/>
      <c r="C22" s="16">
        <f>'GRADED SPEC (ALPHA)'!F24</f>
        <v>1</v>
      </c>
      <c r="D22" s="56">
        <f>'GRADED SPEC (ALPHA)'!G24</f>
        <v>0</v>
      </c>
      <c r="E22" s="7"/>
      <c r="F22" s="7"/>
      <c r="G22" s="26"/>
      <c r="H22" s="56">
        <f>'GRADED SPEC (ALPHA)'!H24</f>
        <v>0</v>
      </c>
      <c r="I22" s="7"/>
      <c r="J22" s="7"/>
      <c r="K22" s="26"/>
      <c r="L22" s="54">
        <f>'GRADED SPEC (ALPHA)'!I24</f>
        <v>0</v>
      </c>
      <c r="M22" s="14"/>
      <c r="N22" s="17"/>
      <c r="O22" s="19"/>
      <c r="P22" s="54">
        <f>'GRADED SPEC (ALPHA)'!J24</f>
        <v>0</v>
      </c>
      <c r="Q22" s="17"/>
      <c r="R22" s="17"/>
      <c r="S22" s="19"/>
      <c r="T22" s="54">
        <f>'GRADED SPEC (ALPHA)'!K24</f>
        <v>0</v>
      </c>
      <c r="U22" s="17"/>
      <c r="V22" s="17"/>
      <c r="W22" s="18"/>
    </row>
    <row r="23" spans="1:23" ht="12.75" customHeight="1" x14ac:dyDescent="0.25">
      <c r="A23" s="536" t="e">
        <f>'GRADED SPEC (ALPHA)'!B25:E25</f>
        <v>#VALUE!</v>
      </c>
      <c r="B23" s="536"/>
      <c r="C23" s="16">
        <f>'GRADED SPEC (ALPHA)'!F25</f>
        <v>0.5</v>
      </c>
      <c r="D23" s="56">
        <f>'GRADED SPEC (ALPHA)'!G25</f>
        <v>-2</v>
      </c>
      <c r="E23" s="7"/>
      <c r="F23" s="7"/>
      <c r="G23" s="26"/>
      <c r="H23" s="56">
        <f>'GRADED SPEC (ALPHA)'!H25</f>
        <v>-1</v>
      </c>
      <c r="I23" s="7"/>
      <c r="J23" s="7"/>
      <c r="K23" s="26"/>
      <c r="L23" s="54">
        <f>'GRADED SPEC (ALPHA)'!I25</f>
        <v>0</v>
      </c>
      <c r="M23" s="14"/>
      <c r="N23" s="17"/>
      <c r="O23" s="19"/>
      <c r="P23" s="54">
        <f>'GRADED SPEC (ALPHA)'!J25</f>
        <v>1</v>
      </c>
      <c r="Q23" s="17"/>
      <c r="R23" s="17"/>
      <c r="S23" s="19"/>
      <c r="T23" s="54">
        <f>'GRADED SPEC (ALPHA)'!K25</f>
        <v>2</v>
      </c>
      <c r="U23" s="17"/>
      <c r="V23" s="17"/>
      <c r="W23" s="18"/>
    </row>
    <row r="24" spans="1:23" ht="12.75" customHeight="1" x14ac:dyDescent="0.25">
      <c r="A24" s="536" t="e">
        <f>'GRADED SPEC (ALPHA)'!B38:E38</f>
        <v>#VALUE!</v>
      </c>
      <c r="B24" s="536"/>
      <c r="C24" s="16">
        <f>'GRADED SPEC (ALPHA)'!F38</f>
        <v>0.3</v>
      </c>
      <c r="D24" s="56">
        <f>'GRADED SPEC (ALPHA)'!G38</f>
        <v>0</v>
      </c>
      <c r="E24" s="7"/>
      <c r="F24" s="7"/>
      <c r="G24" s="26"/>
      <c r="H24" s="56">
        <f>'GRADED SPEC (ALPHA)'!H38</f>
        <v>0</v>
      </c>
      <c r="I24" s="7"/>
      <c r="J24" s="7"/>
      <c r="K24" s="26"/>
      <c r="L24" s="54">
        <f>'GRADED SPEC (ALPHA)'!I38</f>
        <v>0</v>
      </c>
      <c r="M24" s="14"/>
      <c r="N24" s="17"/>
      <c r="O24" s="19"/>
      <c r="P24" s="54">
        <f>'GRADED SPEC (ALPHA)'!J38</f>
        <v>0</v>
      </c>
      <c r="Q24" s="17"/>
      <c r="R24" s="17"/>
      <c r="S24" s="19"/>
      <c r="T24" s="54">
        <f>'GRADED SPEC (ALPHA)'!K26</f>
        <v>1.6</v>
      </c>
      <c r="U24" s="17"/>
      <c r="V24" s="17"/>
      <c r="W24" s="18"/>
    </row>
    <row r="25" spans="1:23" ht="12.75" customHeight="1" x14ac:dyDescent="0.25">
      <c r="A25" s="536" t="e">
        <f>_xlfn.SINGLE('GRADED SPEC (ALPHA)'!#REF!)</f>
        <v>#REF!</v>
      </c>
      <c r="B25" s="536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6"/>
      <c r="H25" s="56" t="e">
        <f>'GRADED SPEC (ALPHA)'!#REF!</f>
        <v>#REF!</v>
      </c>
      <c r="I25" s="7"/>
      <c r="J25" s="7"/>
      <c r="K25" s="26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(ALPHA)'!K38</f>
        <v>0</v>
      </c>
      <c r="U25" s="17"/>
      <c r="V25" s="17"/>
      <c r="W25" s="18"/>
    </row>
    <row r="26" spans="1:23" ht="12.75" customHeight="1" x14ac:dyDescent="0.25">
      <c r="A26" s="536" t="e">
        <f>_xlfn.SINGLE('GRADED SPEC (ALPHA)'!#REF!)</f>
        <v>#REF!</v>
      </c>
      <c r="B26" s="536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6"/>
      <c r="H26" s="56" t="e">
        <f>'GRADED SPEC (ALPHA)'!#REF!</f>
        <v>#REF!</v>
      </c>
      <c r="I26" s="7"/>
      <c r="J26" s="7"/>
      <c r="K26" s="26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6" t="e">
        <f>_xlfn.SINGLE('GRADED SPEC (ALPHA)'!#REF!)</f>
        <v>#REF!</v>
      </c>
      <c r="B27" s="536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6"/>
      <c r="H27" s="56" t="e">
        <f>'GRADED SPEC (ALPHA)'!#REF!</f>
        <v>#REF!</v>
      </c>
      <c r="I27" s="7"/>
      <c r="J27" s="7"/>
      <c r="K27" s="26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6" t="e">
        <f>_xlfn.SINGLE('GRADED SPEC (ALPHA)'!#REF!)</f>
        <v>#REF!</v>
      </c>
      <c r="B28" s="536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6"/>
      <c r="H28" s="56" t="e">
        <f>'GRADED SPEC (ALPHA)'!#REF!</f>
        <v>#REF!</v>
      </c>
      <c r="I28" s="7"/>
      <c r="J28" s="7"/>
      <c r="K28" s="26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6" t="e">
        <f>_xlfn.SINGLE('GRADED SPEC (ALPHA)'!#REF!)</f>
        <v>#REF!</v>
      </c>
      <c r="B29" s="536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6"/>
      <c r="H29" s="56" t="e">
        <f>'GRADED SPEC (ALPHA)'!#REF!</f>
        <v>#REF!</v>
      </c>
      <c r="I29" s="7"/>
      <c r="J29" s="7"/>
      <c r="K29" s="26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6" t="e">
        <f>_xlfn.SINGLE('GRADED SPEC (ALPHA)'!#REF!)</f>
        <v>#REF!</v>
      </c>
      <c r="B30" s="536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6"/>
      <c r="H30" s="56" t="e">
        <f>'GRADED SPEC (ALPHA)'!#REF!</f>
        <v>#REF!</v>
      </c>
      <c r="I30" s="7"/>
      <c r="J30" s="7"/>
      <c r="K30" s="26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6" t="e">
        <f>_xlfn.SINGLE('GRADED SPEC (ALPHA)'!#REF!)</f>
        <v>#REF!</v>
      </c>
      <c r="B31" s="536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6"/>
      <c r="H31" s="56" t="e">
        <f>'GRADED SPEC (ALPHA)'!#REF!</f>
        <v>#REF!</v>
      </c>
      <c r="I31" s="7"/>
      <c r="J31" s="7"/>
      <c r="K31" s="26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6" t="e">
        <f>_xlfn.SINGLE('GRADED SPEC (ALPHA)'!#REF!)</f>
        <v>#REF!</v>
      </c>
      <c r="B32" s="536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6"/>
      <c r="H32" s="56" t="e">
        <f>'GRADED SPEC (ALPHA)'!#REF!</f>
        <v>#REF!</v>
      </c>
      <c r="I32" s="7"/>
      <c r="J32" s="7"/>
      <c r="K32" s="26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6" t="e">
        <f>_xlfn.SINGLE('GRADED SPEC (ALPHA)'!#REF!)</f>
        <v>#REF!</v>
      </c>
      <c r="B33" s="536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6"/>
      <c r="H33" s="56" t="e">
        <f>'GRADED SPEC (ALPHA)'!#REF!</f>
        <v>#REF!</v>
      </c>
      <c r="I33" s="7"/>
      <c r="J33" s="7"/>
      <c r="K33" s="26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6" t="e">
        <f>_xlfn.SINGLE('GRADED SPEC (ALPHA)'!#REF!)</f>
        <v>#REF!</v>
      </c>
      <c r="B34" s="536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6"/>
      <c r="H34" s="56" t="e">
        <f>'GRADED SPEC (ALPHA)'!#REF!</f>
        <v>#REF!</v>
      </c>
      <c r="I34" s="7"/>
      <c r="J34" s="7"/>
      <c r="K34" s="26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6" t="e">
        <f>_xlfn.SINGLE('GRADED SPEC (ALPHA)'!#REF!)</f>
        <v>#REF!</v>
      </c>
      <c r="B35" s="536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6"/>
      <c r="H35" s="56" t="e">
        <f>'GRADED SPEC (ALPHA)'!#REF!</f>
        <v>#REF!</v>
      </c>
      <c r="I35" s="7"/>
      <c r="J35" s="7"/>
      <c r="K35" s="26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6" t="e">
        <f>_xlfn.SINGLE('GRADED SPEC (ALPHA)'!#REF!)</f>
        <v>#REF!</v>
      </c>
      <c r="B36" s="536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6"/>
      <c r="H36" s="56" t="e">
        <f>'GRADED SPEC (ALPHA)'!#REF!</f>
        <v>#REF!</v>
      </c>
      <c r="I36" s="7"/>
      <c r="J36" s="7"/>
      <c r="K36" s="26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6" t="e">
        <f>_xlfn.SINGLE('GRADED SPEC (ALPHA)'!#REF!)</f>
        <v>#REF!</v>
      </c>
      <c r="B37" s="536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6"/>
      <c r="H37" s="56" t="e">
        <f>'GRADED SPEC (ALPHA)'!#REF!</f>
        <v>#REF!</v>
      </c>
      <c r="I37" s="7"/>
      <c r="J37" s="7"/>
      <c r="K37" s="26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6" t="e">
        <f>_xlfn.SINGLE('GRADED SPEC (ALPHA)'!#REF!)</f>
        <v>#REF!</v>
      </c>
      <c r="B38" s="536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6"/>
      <c r="H38" s="56" t="e">
        <f>'GRADED SPEC (ALPHA)'!#REF!</f>
        <v>#REF!</v>
      </c>
      <c r="I38" s="7"/>
      <c r="J38" s="7"/>
      <c r="K38" s="26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6" t="e">
        <f>_xlfn.SINGLE('GRADED SPEC (ALPHA)'!#REF!)</f>
        <v>#REF!</v>
      </c>
      <c r="B39" s="536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6"/>
      <c r="H39" s="56" t="e">
        <f>'GRADED SPEC (ALPHA)'!#REF!</f>
        <v>#REF!</v>
      </c>
      <c r="I39" s="7"/>
      <c r="J39" s="7"/>
      <c r="K39" s="26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6" t="e">
        <f>_xlfn.SINGLE('GRADED SPEC (ALPHA)'!#REF!)</f>
        <v>#REF!</v>
      </c>
      <c r="B40" s="536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6"/>
      <c r="H40" s="56" t="e">
        <f>'GRADED SPEC (ALPHA)'!#REF!</f>
        <v>#REF!</v>
      </c>
      <c r="I40" s="7"/>
      <c r="J40" s="7"/>
      <c r="K40" s="26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64" t="e">
        <f>_xlfn.SINGLE('GRADED SPEC (ALPHA)'!#REF!)</f>
        <v>#REF!</v>
      </c>
      <c r="B41" s="564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(ALPHA)'!A39:E39</f>
        <v>0</v>
      </c>
      <c r="B42" s="81"/>
      <c r="C42" s="81"/>
      <c r="D42" s="109">
        <f>'GRADED SPEC (ALPHA)'!G39</f>
        <v>0</v>
      </c>
      <c r="E42" s="81"/>
      <c r="F42" s="81"/>
      <c r="G42" s="81"/>
      <c r="H42" s="109">
        <f>'GRADED SPEC (ALPHA)'!H39</f>
        <v>0</v>
      </c>
      <c r="I42" s="81"/>
      <c r="J42" s="81"/>
      <c r="K42" s="81"/>
      <c r="L42" s="110">
        <f>'GRADED SPEC (ALPHA)'!I39</f>
        <v>0</v>
      </c>
      <c r="M42" s="81"/>
      <c r="N42" s="81"/>
      <c r="O42" s="81"/>
      <c r="P42" s="110">
        <f>'GRADED SPEC (ALPHA)'!J39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37" t="e">
        <f>_xlfn.SINGLE('GRADED SPEC (ALPHA)'!#REF!)</f>
        <v>#REF!</v>
      </c>
      <c r="B43" s="537"/>
      <c r="C43" s="63"/>
      <c r="D43" s="56" t="e">
        <f>'GRADED SPEC (ALPHA)'!#REF!</f>
        <v>#REF!</v>
      </c>
      <c r="E43" s="8"/>
      <c r="F43" s="8"/>
      <c r="G43" s="37"/>
      <c r="H43" s="107" t="e">
        <f>'GRADED SPEC (ALPHA)'!#REF!</f>
        <v>#REF!</v>
      </c>
      <c r="I43" s="8"/>
      <c r="J43" s="8"/>
      <c r="K43" s="37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6" t="e">
        <f>_xlfn.SINGLE('GRADED SPEC (ALPHA)'!#REF!)</f>
        <v>#REF!</v>
      </c>
      <c r="B44" s="536"/>
      <c r="C44" s="16"/>
      <c r="D44" s="56" t="e">
        <f>'GRADED SPEC (ALPHA)'!#REF!</f>
        <v>#REF!</v>
      </c>
      <c r="E44" s="7"/>
      <c r="F44" s="7"/>
      <c r="G44" s="26"/>
      <c r="H44" s="56" t="e">
        <f>'GRADED SPEC (ALPHA)'!#REF!</f>
        <v>#REF!</v>
      </c>
      <c r="I44" s="7"/>
      <c r="J44" s="7"/>
      <c r="K44" s="26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(ALPHA)'!K39</f>
        <v>0</v>
      </c>
      <c r="U44" s="17"/>
      <c r="V44" s="17"/>
      <c r="W44" s="18"/>
    </row>
    <row r="45" spans="1:23" ht="12.75" customHeight="1" x14ac:dyDescent="0.25">
      <c r="A45" s="536" t="e">
        <f>_xlfn.SINGLE('GRADED SPEC (ALPHA)'!#REF!)</f>
        <v>#REF!</v>
      </c>
      <c r="B45" s="536"/>
      <c r="C45" s="16"/>
      <c r="D45" s="56" t="e">
        <f>'GRADED SPEC (ALPHA)'!#REF!</f>
        <v>#REF!</v>
      </c>
      <c r="E45" s="7"/>
      <c r="F45" s="7"/>
      <c r="G45" s="26"/>
      <c r="H45" s="56" t="e">
        <f>'GRADED SPEC (ALPHA)'!#REF!</f>
        <v>#REF!</v>
      </c>
      <c r="I45" s="7"/>
      <c r="J45" s="7"/>
      <c r="K45" s="26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6" t="e">
        <f>_xlfn.SINGLE('GRADED SPEC (ALPHA)'!#REF!)</f>
        <v>#REF!</v>
      </c>
      <c r="B46" s="536"/>
      <c r="C46" s="16"/>
      <c r="D46" s="56" t="e">
        <f>'GRADED SPEC (ALPHA)'!#REF!</f>
        <v>#REF!</v>
      </c>
      <c r="E46" s="7"/>
      <c r="F46" s="7"/>
      <c r="G46" s="26"/>
      <c r="H46" s="56" t="e">
        <f>'GRADED SPEC (ALPHA)'!#REF!</f>
        <v>#REF!</v>
      </c>
      <c r="I46" s="7"/>
      <c r="J46" s="7"/>
      <c r="K46" s="26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6" t="e">
        <f>_xlfn.SINGLE('GRADED SPEC (ALPHA)'!#REF!)</f>
        <v>#REF!</v>
      </c>
      <c r="B47" s="536"/>
      <c r="C47" s="16"/>
      <c r="D47" s="56" t="e">
        <f>'GRADED SPEC (ALPHA)'!#REF!</f>
        <v>#REF!</v>
      </c>
      <c r="E47" s="7"/>
      <c r="F47" s="7"/>
      <c r="G47" s="26"/>
      <c r="H47" s="56" t="e">
        <f>'GRADED SPEC (ALPHA)'!#REF!</f>
        <v>#REF!</v>
      </c>
      <c r="I47" s="7"/>
      <c r="J47" s="7"/>
      <c r="K47" s="26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6" t="e">
        <f>_xlfn.SINGLE('GRADED SPEC (ALPHA)'!#REF!)</f>
        <v>#REF!</v>
      </c>
      <c r="B48" s="536"/>
      <c r="C48" s="16"/>
      <c r="D48" s="56" t="e">
        <f>'GRADED SPEC (ALPHA)'!#REF!</f>
        <v>#REF!</v>
      </c>
      <c r="E48" s="7"/>
      <c r="F48" s="7"/>
      <c r="G48" s="26"/>
      <c r="H48" s="56" t="e">
        <f>'GRADED SPEC (ALPHA)'!#REF!</f>
        <v>#REF!</v>
      </c>
      <c r="I48" s="7"/>
      <c r="J48" s="7"/>
      <c r="K48" s="26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6" t="e">
        <f>_xlfn.SINGLE('GRADED SPEC (ALPHA)'!#REF!)</f>
        <v>#REF!</v>
      </c>
      <c r="B49" s="536"/>
      <c r="C49" s="16"/>
      <c r="D49" s="56" t="e">
        <f>'GRADED SPEC (ALPHA)'!#REF!</f>
        <v>#REF!</v>
      </c>
      <c r="E49" s="7"/>
      <c r="F49" s="7"/>
      <c r="G49" s="26"/>
      <c r="H49" s="56" t="e">
        <f>'GRADED SPEC (ALPHA)'!#REF!</f>
        <v>#REF!</v>
      </c>
      <c r="I49" s="7"/>
      <c r="J49" s="7"/>
      <c r="K49" s="26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6" t="e">
        <f>_xlfn.SINGLE('GRADED SPEC (ALPHA)'!#REF!)</f>
        <v>#REF!</v>
      </c>
      <c r="B50" s="536"/>
      <c r="C50" s="16"/>
      <c r="D50" s="56" t="e">
        <f>'GRADED SPEC (ALPHA)'!#REF!</f>
        <v>#REF!</v>
      </c>
      <c r="E50" s="7"/>
      <c r="F50" s="7"/>
      <c r="G50" s="26"/>
      <c r="H50" s="56" t="e">
        <f>'GRADED SPEC (ALPHA)'!#REF!</f>
        <v>#REF!</v>
      </c>
      <c r="I50" s="7"/>
      <c r="J50" s="7"/>
      <c r="K50" s="26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6" t="e">
        <f>_xlfn.SINGLE('GRADED SPEC (ALPHA)'!#REF!)</f>
        <v>#REF!</v>
      </c>
      <c r="B51" s="536"/>
      <c r="C51" s="16"/>
      <c r="D51" s="56" t="e">
        <f>'GRADED SPEC (ALPHA)'!#REF!</f>
        <v>#REF!</v>
      </c>
      <c r="E51" s="7"/>
      <c r="F51" s="7"/>
      <c r="G51" s="26"/>
      <c r="H51" s="56" t="e">
        <f>'GRADED SPEC (ALPHA)'!#REF!</f>
        <v>#REF!</v>
      </c>
      <c r="I51" s="7"/>
      <c r="J51" s="7"/>
      <c r="K51" s="26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6" t="e">
        <f>_xlfn.SINGLE('GRADED SPEC (ALPHA)'!#REF!)</f>
        <v>#REF!</v>
      </c>
      <c r="B52" s="536"/>
      <c r="C52" s="16"/>
      <c r="D52" s="56" t="e">
        <f>'GRADED SPEC (ALPHA)'!#REF!</f>
        <v>#REF!</v>
      </c>
      <c r="E52" s="7"/>
      <c r="F52" s="7"/>
      <c r="G52" s="26"/>
      <c r="H52" s="56" t="e">
        <f>'GRADED SPEC (ALPHA)'!#REF!</f>
        <v>#REF!</v>
      </c>
      <c r="I52" s="7"/>
      <c r="J52" s="7"/>
      <c r="K52" s="26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6" t="e">
        <f>_xlfn.SINGLE('GRADED SPEC (ALPHA)'!#REF!)</f>
        <v>#REF!</v>
      </c>
      <c r="B53" s="536"/>
      <c r="C53" s="16"/>
      <c r="D53" s="56" t="e">
        <f>'GRADED SPEC (ALPHA)'!#REF!</f>
        <v>#REF!</v>
      </c>
      <c r="E53" s="7"/>
      <c r="F53" s="7"/>
      <c r="G53" s="26"/>
      <c r="H53" s="56" t="e">
        <f>'GRADED SPEC (ALPHA)'!#REF!</f>
        <v>#REF!</v>
      </c>
      <c r="I53" s="7"/>
      <c r="J53" s="7"/>
      <c r="K53" s="26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6" t="e">
        <f>_xlfn.SINGLE('GRADED SPEC (ALPHA)'!#REF!)</f>
        <v>#REF!</v>
      </c>
      <c r="B54" s="536"/>
      <c r="C54" s="16"/>
      <c r="D54" s="56" t="e">
        <f>'GRADED SPEC (ALPHA)'!#REF!</f>
        <v>#REF!</v>
      </c>
      <c r="E54" s="7"/>
      <c r="F54" s="7"/>
      <c r="G54" s="26"/>
      <c r="H54" s="56" t="e">
        <f>'GRADED SPEC (ALPHA)'!#REF!</f>
        <v>#REF!</v>
      </c>
      <c r="I54" s="7"/>
      <c r="J54" s="7"/>
      <c r="K54" s="26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6" t="e">
        <f>'GRADED SPEC (ALPHA)'!B40:E40</f>
        <v>#VALUE!</v>
      </c>
      <c r="B55" s="536"/>
      <c r="C55" s="16"/>
      <c r="D55" s="56">
        <f>'GRADED SPEC (ALPHA)'!G40</f>
        <v>0</v>
      </c>
      <c r="E55" s="7"/>
      <c r="F55" s="7"/>
      <c r="G55" s="26"/>
      <c r="H55" s="56">
        <f>'GRADED SPEC (ALPHA)'!H40</f>
        <v>0</v>
      </c>
      <c r="I55" s="7"/>
      <c r="J55" s="7"/>
      <c r="K55" s="26"/>
      <c r="L55" s="54">
        <f>'GRADED SPEC (ALPHA)'!I40</f>
        <v>0</v>
      </c>
      <c r="M55" s="14"/>
      <c r="N55" s="17"/>
      <c r="O55" s="19"/>
      <c r="P55" s="54">
        <f>'GRADED SPEC (ALPHA)'!J40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6" t="e">
        <f>'GRADED SPEC (ALPHA)'!B41:E41</f>
        <v>#VALUE!</v>
      </c>
      <c r="B56" s="536"/>
      <c r="C56" s="16"/>
      <c r="D56" s="56">
        <f>'GRADED SPEC (ALPHA)'!G41</f>
        <v>0</v>
      </c>
      <c r="E56" s="7"/>
      <c r="F56" s="7"/>
      <c r="G56" s="26"/>
      <c r="H56" s="56">
        <f>'GRADED SPEC (ALPHA)'!H41</f>
        <v>0</v>
      </c>
      <c r="I56" s="7"/>
      <c r="J56" s="7"/>
      <c r="K56" s="26"/>
      <c r="L56" s="54">
        <f>'GRADED SPEC (ALPHA)'!I41</f>
        <v>0</v>
      </c>
      <c r="M56" s="14"/>
      <c r="N56" s="17"/>
      <c r="O56" s="19"/>
      <c r="P56" s="54">
        <f>'GRADED SPEC (ALPHA)'!J41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6" t="e">
        <f>'GRADED SPEC (ALPHA)'!B42:E42</f>
        <v>#VALUE!</v>
      </c>
      <c r="B57" s="536"/>
      <c r="C57" s="16"/>
      <c r="D57" s="56">
        <f>'GRADED SPEC (ALPHA)'!G42</f>
        <v>0</v>
      </c>
      <c r="E57" s="7"/>
      <c r="F57" s="7"/>
      <c r="G57" s="26"/>
      <c r="H57" s="56">
        <f>'GRADED SPEC (ALPHA)'!H42</f>
        <v>0</v>
      </c>
      <c r="I57" s="7"/>
      <c r="J57" s="7"/>
      <c r="K57" s="26"/>
      <c r="L57" s="54">
        <f>'GRADED SPEC (ALPHA)'!I42</f>
        <v>0</v>
      </c>
      <c r="M57" s="14"/>
      <c r="N57" s="17"/>
      <c r="O57" s="19"/>
      <c r="P57" s="54">
        <f>'GRADED SPEC (ALPHA)'!J42</f>
        <v>0</v>
      </c>
      <c r="Q57" s="17"/>
      <c r="R57" s="17"/>
      <c r="S57" s="19"/>
      <c r="T57" s="54">
        <f>'GRADED SPEC (ALPHA)'!K40</f>
        <v>0</v>
      </c>
      <c r="U57" s="17"/>
      <c r="V57" s="17"/>
      <c r="W57" s="18"/>
    </row>
    <row r="58" spans="1:23" ht="12.75" customHeight="1" x14ac:dyDescent="0.25">
      <c r="A58" s="536" t="e">
        <f>'GRADED SPEC (ALPHA)'!B43:E43</f>
        <v>#VALUE!</v>
      </c>
      <c r="B58" s="536"/>
      <c r="C58" s="16"/>
      <c r="D58" s="56">
        <f>'GRADED SPEC (ALPHA)'!G43</f>
        <v>0</v>
      </c>
      <c r="E58" s="7"/>
      <c r="F58" s="7"/>
      <c r="G58" s="26"/>
      <c r="H58" s="56">
        <f>'GRADED SPEC (ALPHA)'!H43</f>
        <v>0</v>
      </c>
      <c r="I58" s="7"/>
      <c r="J58" s="7"/>
      <c r="K58" s="26"/>
      <c r="L58" s="54">
        <f>'GRADED SPEC (ALPHA)'!I43</f>
        <v>0</v>
      </c>
      <c r="M58" s="14"/>
      <c r="N58" s="17"/>
      <c r="O58" s="19"/>
      <c r="P58" s="54">
        <f>'GRADED SPEC (ALPHA)'!J43</f>
        <v>0</v>
      </c>
      <c r="Q58" s="17"/>
      <c r="R58" s="17"/>
      <c r="S58" s="19"/>
      <c r="T58" s="54">
        <f>'GRADED SPEC (ALPHA)'!K41</f>
        <v>0</v>
      </c>
      <c r="U58" s="17"/>
      <c r="V58" s="17"/>
      <c r="W58" s="18"/>
    </row>
    <row r="59" spans="1:23" ht="12.75" customHeight="1" x14ac:dyDescent="0.25">
      <c r="A59" s="536" t="e">
        <f>'GRADED SPEC (ALPHA)'!B44:E44</f>
        <v>#VALUE!</v>
      </c>
      <c r="B59" s="536"/>
      <c r="C59" s="16"/>
      <c r="D59" s="56">
        <f>'GRADED SPEC (ALPHA)'!G44</f>
        <v>0</v>
      </c>
      <c r="E59" s="7"/>
      <c r="F59" s="7"/>
      <c r="G59" s="26"/>
      <c r="H59" s="56">
        <f>'GRADED SPEC (ALPHA)'!H44</f>
        <v>0</v>
      </c>
      <c r="I59" s="7"/>
      <c r="J59" s="7"/>
      <c r="K59" s="26"/>
      <c r="L59" s="54">
        <f>'GRADED SPEC (ALPHA)'!I44</f>
        <v>0</v>
      </c>
      <c r="M59" s="14"/>
      <c r="N59" s="17"/>
      <c r="O59" s="19"/>
      <c r="P59" s="54">
        <f>'GRADED SPEC (ALPHA)'!J44</f>
        <v>0</v>
      </c>
      <c r="Q59" s="17"/>
      <c r="R59" s="17"/>
      <c r="S59" s="19"/>
      <c r="T59" s="54">
        <f>'GRADED SPEC (ALPHA)'!K42</f>
        <v>0</v>
      </c>
      <c r="U59" s="17"/>
      <c r="V59" s="17"/>
      <c r="W59" s="18"/>
    </row>
    <row r="60" spans="1:23" ht="12.75" customHeight="1" x14ac:dyDescent="0.25">
      <c r="A60" s="536" t="e">
        <f>'GRADED SPEC (ALPHA)'!B45:E45</f>
        <v>#VALUE!</v>
      </c>
      <c r="B60" s="536"/>
      <c r="C60" s="16"/>
      <c r="D60" s="56">
        <f>'GRADED SPEC (ALPHA)'!G45</f>
        <v>0</v>
      </c>
      <c r="E60" s="7"/>
      <c r="F60" s="7"/>
      <c r="G60" s="26"/>
      <c r="H60" s="56">
        <f>'GRADED SPEC (ALPHA)'!H45</f>
        <v>0</v>
      </c>
      <c r="I60" s="7"/>
      <c r="J60" s="7"/>
      <c r="K60" s="26"/>
      <c r="L60" s="54">
        <f>'GRADED SPEC (ALPHA)'!I45</f>
        <v>0</v>
      </c>
      <c r="M60" s="14"/>
      <c r="N60" s="17"/>
      <c r="O60" s="19"/>
      <c r="P60" s="54">
        <f>'GRADED SPEC (ALPHA)'!J45</f>
        <v>0</v>
      </c>
      <c r="Q60" s="17"/>
      <c r="R60" s="17"/>
      <c r="S60" s="19"/>
      <c r="T60" s="54">
        <f>'GRADED SPEC (ALPHA)'!K43</f>
        <v>0</v>
      </c>
      <c r="U60" s="17"/>
      <c r="V60" s="17"/>
      <c r="W60" s="18"/>
    </row>
    <row r="61" spans="1:23" ht="12.75" customHeight="1" x14ac:dyDescent="0.25">
      <c r="A61" s="536" t="e">
        <f>'GRADED SPEC (ALPHA)'!B46:E46</f>
        <v>#VALUE!</v>
      </c>
      <c r="B61" s="536"/>
      <c r="C61" s="16"/>
      <c r="D61" s="56">
        <f>'GRADED SPEC (ALPHA)'!G46</f>
        <v>0</v>
      </c>
      <c r="E61" s="7"/>
      <c r="F61" s="7"/>
      <c r="G61" s="26"/>
      <c r="H61" s="56">
        <f>'GRADED SPEC (ALPHA)'!H46</f>
        <v>0</v>
      </c>
      <c r="I61" s="7"/>
      <c r="J61" s="7"/>
      <c r="K61" s="26"/>
      <c r="L61" s="54">
        <f>'GRADED SPEC (ALPHA)'!I46</f>
        <v>0</v>
      </c>
      <c r="M61" s="14"/>
      <c r="N61" s="17"/>
      <c r="O61" s="19"/>
      <c r="P61" s="54">
        <f>'GRADED SPEC (ALPHA)'!J46</f>
        <v>0</v>
      </c>
      <c r="Q61" s="17"/>
      <c r="R61" s="17"/>
      <c r="S61" s="19"/>
      <c r="T61" s="54">
        <f>'GRADED SPEC (ALPHA)'!K44</f>
        <v>0</v>
      </c>
      <c r="U61" s="17"/>
      <c r="V61" s="17"/>
      <c r="W61" s="18"/>
    </row>
    <row r="62" spans="1:23" ht="12.75" customHeight="1" x14ac:dyDescent="0.25">
      <c r="A62" s="536" t="e">
        <f>'GRADED SPEC (ALPHA)'!B47:E47</f>
        <v>#VALUE!</v>
      </c>
      <c r="B62" s="536"/>
      <c r="C62" s="16"/>
      <c r="D62" s="56">
        <f>'GRADED SPEC (ALPHA)'!G47</f>
        <v>0</v>
      </c>
      <c r="E62" s="7"/>
      <c r="F62" s="7"/>
      <c r="G62" s="26"/>
      <c r="H62" s="56">
        <f>'GRADED SPEC (ALPHA)'!H47</f>
        <v>0</v>
      </c>
      <c r="I62" s="7"/>
      <c r="J62" s="7"/>
      <c r="K62" s="26"/>
      <c r="L62" s="54">
        <f>'GRADED SPEC (ALPHA)'!I47</f>
        <v>0</v>
      </c>
      <c r="M62" s="14"/>
      <c r="N62" s="17"/>
      <c r="O62" s="19"/>
      <c r="P62" s="54">
        <f>'GRADED SPEC (ALPHA)'!J47</f>
        <v>0</v>
      </c>
      <c r="Q62" s="17"/>
      <c r="R62" s="17"/>
      <c r="S62" s="19"/>
      <c r="T62" s="54">
        <f>'GRADED SPEC (ALPHA)'!K45</f>
        <v>0</v>
      </c>
      <c r="U62" s="17"/>
      <c r="V62" s="17"/>
      <c r="W62" s="18"/>
    </row>
    <row r="63" spans="1:23" ht="12.75" customHeight="1" x14ac:dyDescent="0.25">
      <c r="A63" s="536" t="e">
        <f>'GRADED SPEC (ALPHA)'!B48:E48</f>
        <v>#VALUE!</v>
      </c>
      <c r="B63" s="536"/>
      <c r="C63" s="16"/>
      <c r="D63" s="56">
        <f>'GRADED SPEC (ALPHA)'!G48</f>
        <v>0</v>
      </c>
      <c r="E63" s="7"/>
      <c r="F63" s="7"/>
      <c r="G63" s="26"/>
      <c r="H63" s="56">
        <f>'GRADED SPEC (ALPHA)'!H48</f>
        <v>0</v>
      </c>
      <c r="I63" s="7"/>
      <c r="J63" s="7"/>
      <c r="K63" s="26"/>
      <c r="L63" s="54">
        <f>'GRADED SPEC (ALPHA)'!I48</f>
        <v>0</v>
      </c>
      <c r="M63" s="14"/>
      <c r="N63" s="17"/>
      <c r="O63" s="19"/>
      <c r="P63" s="54">
        <f>'GRADED SPEC (ALPHA)'!J48</f>
        <v>0</v>
      </c>
      <c r="Q63" s="17"/>
      <c r="R63" s="17"/>
      <c r="S63" s="19"/>
      <c r="T63" s="54">
        <f>'GRADED SPEC (ALPHA)'!K46</f>
        <v>0</v>
      </c>
      <c r="U63" s="17"/>
      <c r="V63" s="17"/>
      <c r="W63" s="18"/>
    </row>
    <row r="64" spans="1:23" ht="12.75" customHeight="1" x14ac:dyDescent="0.25">
      <c r="A64" s="536" t="e">
        <f>'GRADED SPEC (ALPHA)'!B49:E49</f>
        <v>#VALUE!</v>
      </c>
      <c r="B64" s="536"/>
      <c r="C64" s="16"/>
      <c r="D64" s="56">
        <f>'GRADED SPEC (ALPHA)'!G49</f>
        <v>0</v>
      </c>
      <c r="E64" s="7"/>
      <c r="F64" s="7"/>
      <c r="G64" s="26"/>
      <c r="H64" s="56">
        <f>'GRADED SPEC (ALPHA)'!H49</f>
        <v>0</v>
      </c>
      <c r="I64" s="7"/>
      <c r="J64" s="7"/>
      <c r="K64" s="26"/>
      <c r="L64" s="54">
        <f>'GRADED SPEC (ALPHA)'!I49</f>
        <v>0</v>
      </c>
      <c r="M64" s="14"/>
      <c r="N64" s="17"/>
      <c r="O64" s="19"/>
      <c r="P64" s="54">
        <f>'GRADED SPEC (ALPHA)'!J49</f>
        <v>0</v>
      </c>
      <c r="Q64" s="17"/>
      <c r="R64" s="17"/>
      <c r="S64" s="19"/>
      <c r="T64" s="54">
        <f>'GRADED SPEC (ALPHA)'!K47</f>
        <v>0</v>
      </c>
      <c r="U64" s="17"/>
      <c r="V64" s="17"/>
      <c r="W64" s="18"/>
    </row>
    <row r="65" spans="1:23" ht="12.75" customHeight="1" x14ac:dyDescent="0.25">
      <c r="A65" s="536" t="e">
        <f>'GRADED SPEC (ALPHA)'!B50:E50</f>
        <v>#VALUE!</v>
      </c>
      <c r="B65" s="536"/>
      <c r="C65" s="16"/>
      <c r="D65" s="56">
        <f>'GRADED SPEC (ALPHA)'!G50</f>
        <v>0</v>
      </c>
      <c r="E65" s="7"/>
      <c r="F65" s="7"/>
      <c r="G65" s="26"/>
      <c r="H65" s="56">
        <f>'GRADED SPEC (ALPHA)'!H50</f>
        <v>0</v>
      </c>
      <c r="I65" s="7"/>
      <c r="J65" s="7"/>
      <c r="K65" s="26"/>
      <c r="L65" s="54">
        <f>'GRADED SPEC (ALPHA)'!I50</f>
        <v>0</v>
      </c>
      <c r="M65" s="14"/>
      <c r="N65" s="17"/>
      <c r="O65" s="19"/>
      <c r="P65" s="54">
        <f>'GRADED SPEC (ALPHA)'!J50</f>
        <v>0</v>
      </c>
      <c r="Q65" s="17"/>
      <c r="R65" s="17"/>
      <c r="S65" s="19"/>
      <c r="T65" s="54">
        <f>'GRADED SPEC (ALPHA)'!K48</f>
        <v>0</v>
      </c>
      <c r="U65" s="17"/>
      <c r="V65" s="17"/>
      <c r="W65" s="18"/>
    </row>
    <row r="66" spans="1:23" ht="12.75" customHeight="1" x14ac:dyDescent="0.25">
      <c r="A66" s="536" t="e">
        <f>'GRADED SPEC (ALPHA)'!B51:E51</f>
        <v>#VALUE!</v>
      </c>
      <c r="B66" s="536"/>
      <c r="C66" s="16"/>
      <c r="D66" s="56">
        <f>'GRADED SPEC (ALPHA)'!G51</f>
        <v>0</v>
      </c>
      <c r="E66" s="7"/>
      <c r="F66" s="7"/>
      <c r="G66" s="26"/>
      <c r="H66" s="56">
        <f>'GRADED SPEC (ALPHA)'!H51</f>
        <v>0</v>
      </c>
      <c r="I66" s="7"/>
      <c r="J66" s="7"/>
      <c r="K66" s="26"/>
      <c r="L66" s="54">
        <f>'GRADED SPEC (ALPHA)'!I51</f>
        <v>0</v>
      </c>
      <c r="M66" s="14"/>
      <c r="N66" s="17"/>
      <c r="O66" s="19"/>
      <c r="P66" s="54">
        <f>'GRADED SPEC (ALPHA)'!J51</f>
        <v>0</v>
      </c>
      <c r="Q66" s="17"/>
      <c r="R66" s="17"/>
      <c r="S66" s="19"/>
      <c r="T66" s="54">
        <f>'GRADED SPEC (ALPHA)'!K49</f>
        <v>0</v>
      </c>
      <c r="U66" s="17"/>
      <c r="V66" s="17"/>
      <c r="W66" s="18"/>
    </row>
    <row r="67" spans="1:23" ht="12.75" customHeight="1" x14ac:dyDescent="0.25">
      <c r="A67" s="536" t="e">
        <f>'GRADED SPEC (ALPHA)'!B52:E52</f>
        <v>#VALUE!</v>
      </c>
      <c r="B67" s="536"/>
      <c r="C67" s="16"/>
      <c r="D67" s="56">
        <f>'GRADED SPEC (ALPHA)'!G52</f>
        <v>0</v>
      </c>
      <c r="E67" s="7"/>
      <c r="F67" s="7"/>
      <c r="G67" s="26"/>
      <c r="H67" s="56">
        <f>'GRADED SPEC (ALPHA)'!H52</f>
        <v>0</v>
      </c>
      <c r="I67" s="7"/>
      <c r="J67" s="7"/>
      <c r="K67" s="26"/>
      <c r="L67" s="54">
        <f>'GRADED SPEC (ALPHA)'!I52</f>
        <v>0</v>
      </c>
      <c r="M67" s="14"/>
      <c r="N67" s="17"/>
      <c r="O67" s="19"/>
      <c r="P67" s="54">
        <f>'GRADED SPEC (ALPHA)'!J52</f>
        <v>0</v>
      </c>
      <c r="Q67" s="17"/>
      <c r="R67" s="17"/>
      <c r="S67" s="19"/>
      <c r="T67" s="54">
        <f>'GRADED SPEC (ALPHA)'!K50</f>
        <v>0</v>
      </c>
      <c r="U67" s="17"/>
      <c r="V67" s="17"/>
      <c r="W67" s="18"/>
    </row>
    <row r="68" spans="1:23" ht="12.75" customHeight="1" x14ac:dyDescent="0.25">
      <c r="A68" s="536" t="e">
        <f>'GRADED SPEC (ALPHA)'!B53:E53</f>
        <v>#VALUE!</v>
      </c>
      <c r="B68" s="536"/>
      <c r="C68" s="16"/>
      <c r="D68" s="56">
        <f>'GRADED SPEC (ALPHA)'!G53</f>
        <v>0</v>
      </c>
      <c r="E68" s="7"/>
      <c r="F68" s="7"/>
      <c r="G68" s="26"/>
      <c r="H68" s="56">
        <f>'GRADED SPEC (ALPHA)'!H53</f>
        <v>0</v>
      </c>
      <c r="I68" s="7"/>
      <c r="J68" s="7"/>
      <c r="K68" s="26"/>
      <c r="L68" s="54">
        <f>'GRADED SPEC (ALPHA)'!I53</f>
        <v>0</v>
      </c>
      <c r="M68" s="14"/>
      <c r="N68" s="17"/>
      <c r="O68" s="19"/>
      <c r="P68" s="54">
        <f>'GRADED SPEC (ALPHA)'!J53</f>
        <v>0</v>
      </c>
      <c r="Q68" s="17"/>
      <c r="R68" s="17"/>
      <c r="S68" s="19"/>
      <c r="T68" s="54">
        <f>'GRADED SPEC (ALPHA)'!K51</f>
        <v>0</v>
      </c>
      <c r="U68" s="17"/>
      <c r="V68" s="17"/>
      <c r="W68" s="18"/>
    </row>
    <row r="69" spans="1:23" ht="12.75" customHeight="1" x14ac:dyDescent="0.25">
      <c r="A69" s="536" t="e">
        <f>'GRADED SPEC (ALPHA)'!B54:E54</f>
        <v>#VALUE!</v>
      </c>
      <c r="B69" s="536"/>
      <c r="C69" s="16"/>
      <c r="D69" s="56">
        <f>'GRADED SPEC (ALPHA)'!G54</f>
        <v>0</v>
      </c>
      <c r="E69" s="7"/>
      <c r="F69" s="7"/>
      <c r="G69" s="26"/>
      <c r="H69" s="56">
        <f>'GRADED SPEC (ALPHA)'!H54</f>
        <v>0</v>
      </c>
      <c r="I69" s="7"/>
      <c r="J69" s="7"/>
      <c r="K69" s="26"/>
      <c r="L69" s="54">
        <f>'GRADED SPEC (ALPHA)'!I54</f>
        <v>0</v>
      </c>
      <c r="M69" s="14"/>
      <c r="N69" s="17"/>
      <c r="O69" s="19"/>
      <c r="P69" s="54">
        <f>'GRADED SPEC (ALPHA)'!J54</f>
        <v>0</v>
      </c>
      <c r="Q69" s="17"/>
      <c r="R69" s="17"/>
      <c r="S69" s="19"/>
      <c r="T69" s="54">
        <f>'GRADED SPEC (ALPHA)'!K52</f>
        <v>0</v>
      </c>
      <c r="U69" s="17"/>
      <c r="V69" s="17"/>
      <c r="W69" s="18"/>
    </row>
    <row r="70" spans="1:23" ht="12.75" customHeight="1" x14ac:dyDescent="0.25">
      <c r="A70" s="536" t="e">
        <f>'GRADED SPEC (ALPHA)'!B55:E55</f>
        <v>#VALUE!</v>
      </c>
      <c r="B70" s="536"/>
      <c r="C70" s="16"/>
      <c r="D70" s="56">
        <f>'GRADED SPEC (ALPHA)'!G55</f>
        <v>0</v>
      </c>
      <c r="E70" s="7"/>
      <c r="F70" s="7"/>
      <c r="G70" s="26"/>
      <c r="H70" s="56">
        <f>'GRADED SPEC (ALPHA)'!H55</f>
        <v>0</v>
      </c>
      <c r="I70" s="7"/>
      <c r="J70" s="7"/>
      <c r="K70" s="26"/>
      <c r="L70" s="54">
        <f>'GRADED SPEC (ALPHA)'!I55</f>
        <v>0</v>
      </c>
      <c r="M70" s="14"/>
      <c r="N70" s="17"/>
      <c r="O70" s="19"/>
      <c r="P70" s="54">
        <f>'GRADED SPEC (ALPHA)'!J55</f>
        <v>0</v>
      </c>
      <c r="Q70" s="17"/>
      <c r="R70" s="17"/>
      <c r="S70" s="19"/>
      <c r="T70" s="54">
        <f>'GRADED SPEC (ALPHA)'!K53</f>
        <v>0</v>
      </c>
      <c r="U70" s="17"/>
      <c r="V70" s="17"/>
      <c r="W70" s="18"/>
    </row>
    <row r="71" spans="1:23" ht="12.75" customHeight="1" x14ac:dyDescent="0.25">
      <c r="A71" s="536" t="e">
        <f>_xlfn.SINGLE('GRADED SPEC (ALPHA)'!#REF!)</f>
        <v>#REF!</v>
      </c>
      <c r="B71" s="536"/>
      <c r="C71" s="16"/>
      <c r="D71" s="56" t="e">
        <f>'GRADED SPEC (ALPHA)'!#REF!</f>
        <v>#REF!</v>
      </c>
      <c r="E71" s="7"/>
      <c r="F71" s="7"/>
      <c r="G71" s="26"/>
      <c r="H71" s="56" t="e">
        <f>'GRADED SPEC (ALPHA)'!#REF!</f>
        <v>#REF!</v>
      </c>
      <c r="I71" s="7"/>
      <c r="J71" s="7"/>
      <c r="K71" s="26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(ALPHA)'!K54</f>
        <v>0</v>
      </c>
      <c r="U71" s="17"/>
      <c r="V71" s="17"/>
      <c r="W71" s="18"/>
    </row>
    <row r="72" spans="1:23" ht="12.75" customHeight="1" x14ac:dyDescent="0.25">
      <c r="A72" s="536" t="e">
        <f>_xlfn.SINGLE('GRADED SPEC (ALPHA)'!#REF!)</f>
        <v>#REF!</v>
      </c>
      <c r="B72" s="536"/>
      <c r="C72" s="16"/>
      <c r="D72" s="56" t="e">
        <f>'GRADED SPEC (ALPHA)'!#REF!</f>
        <v>#REF!</v>
      </c>
      <c r="E72" s="7"/>
      <c r="F72" s="7"/>
      <c r="G72" s="26"/>
      <c r="H72" s="56" t="e">
        <f>'GRADED SPEC (ALPHA)'!#REF!</f>
        <v>#REF!</v>
      </c>
      <c r="I72" s="7"/>
      <c r="J72" s="7"/>
      <c r="K72" s="26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(ALPHA)'!K55</f>
        <v>0</v>
      </c>
      <c r="U72" s="17"/>
      <c r="V72" s="17"/>
      <c r="W72" s="18"/>
    </row>
    <row r="73" spans="1:23" ht="12.75" customHeight="1" x14ac:dyDescent="0.25">
      <c r="A73" s="536" t="e">
        <f>_xlfn.SINGLE('GRADED SPEC (ALPHA)'!#REF!)</f>
        <v>#REF!</v>
      </c>
      <c r="B73" s="536"/>
      <c r="C73" s="16"/>
      <c r="D73" s="56" t="e">
        <f>'GRADED SPEC (ALPHA)'!#REF!</f>
        <v>#REF!</v>
      </c>
      <c r="E73" s="7"/>
      <c r="F73" s="7"/>
      <c r="G73" s="26"/>
      <c r="H73" s="56" t="e">
        <f>'GRADED SPEC (ALPHA)'!#REF!</f>
        <v>#REF!</v>
      </c>
      <c r="I73" s="7"/>
      <c r="J73" s="7"/>
      <c r="K73" s="26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6" t="e">
        <f>_xlfn.SINGLE('GRADED SPEC (ALPHA)'!#REF!)</f>
        <v>#REF!</v>
      </c>
      <c r="B74" s="536"/>
      <c r="C74" s="16"/>
      <c r="D74" s="56" t="e">
        <f>'GRADED SPEC (ALPHA)'!#REF!</f>
        <v>#REF!</v>
      </c>
      <c r="E74" s="7"/>
      <c r="F74" s="7"/>
      <c r="G74" s="26"/>
      <c r="H74" s="56" t="e">
        <f>'GRADED SPEC (ALPHA)'!#REF!</f>
        <v>#REF!</v>
      </c>
      <c r="I74" s="7"/>
      <c r="J74" s="7"/>
      <c r="K74" s="26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6" t="e">
        <f>_xlfn.SINGLE('GRADED SPEC (ALPHA)'!#REF!)</f>
        <v>#REF!</v>
      </c>
      <c r="B75" s="536"/>
      <c r="C75" s="16"/>
      <c r="D75" s="56" t="e">
        <f>'GRADED SPEC (ALPHA)'!#REF!</f>
        <v>#REF!</v>
      </c>
      <c r="E75" s="7"/>
      <c r="F75" s="7"/>
      <c r="G75" s="26"/>
      <c r="H75" s="56" t="e">
        <f>'GRADED SPEC (ALPHA)'!#REF!</f>
        <v>#REF!</v>
      </c>
      <c r="I75" s="7"/>
      <c r="J75" s="7"/>
      <c r="K75" s="26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6" t="e">
        <f>'GRADED SPEC (ALPHA)'!B56:E56</f>
        <v>#VALUE!</v>
      </c>
      <c r="B76" s="536"/>
      <c r="C76" s="16"/>
      <c r="D76" s="56">
        <f>'GRADED SPEC (ALPHA)'!G56</f>
        <v>0</v>
      </c>
      <c r="E76" s="7"/>
      <c r="F76" s="7"/>
      <c r="G76" s="26"/>
      <c r="H76" s="56">
        <f>'GRADED SPEC (ALPHA)'!H56</f>
        <v>0</v>
      </c>
      <c r="I76" s="7"/>
      <c r="J76" s="7"/>
      <c r="K76" s="26"/>
      <c r="L76" s="54">
        <f>'GRADED SPEC (ALPHA)'!I56</f>
        <v>0</v>
      </c>
      <c r="M76" s="14"/>
      <c r="N76" s="17"/>
      <c r="O76" s="19"/>
      <c r="P76" s="54">
        <f>'GRADED SPEC (ALPHA)'!J56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6" t="e">
        <f>'GRADED SPEC (ALPHA)'!B57:E57</f>
        <v>#VALUE!</v>
      </c>
      <c r="B77" s="536"/>
      <c r="C77" s="16"/>
      <c r="D77" s="56">
        <f>'GRADED SPEC (ALPHA)'!G57</f>
        <v>0</v>
      </c>
      <c r="E77" s="7"/>
      <c r="F77" s="7"/>
      <c r="G77" s="26"/>
      <c r="H77" s="56">
        <f>'GRADED SPEC (ALPHA)'!H57</f>
        <v>0</v>
      </c>
      <c r="I77" s="7"/>
      <c r="J77" s="7"/>
      <c r="K77" s="26"/>
      <c r="L77" s="54">
        <f>'GRADED SPEC (ALPHA)'!I57</f>
        <v>0</v>
      </c>
      <c r="M77" s="14"/>
      <c r="N77" s="17"/>
      <c r="O77" s="19"/>
      <c r="P77" s="54">
        <f>'GRADED SPEC (ALPHA)'!J57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Z148"/>
  <sheetViews>
    <sheetView showZeros="0" view="pageBreakPreview" zoomScale="91" zoomScaleNormal="100" zoomScaleSheetLayoutView="91" zoomScalePageLayoutView="60" workbookViewId="0">
      <selection activeCell="AG74" sqref="AG74:AZ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453125" style="1" customWidth="1"/>
    <col min="11" max="11" width="8.453125" style="1" customWidth="1"/>
    <col min="12" max="12" width="19.1796875" style="1" customWidth="1"/>
    <col min="13" max="16" width="6" style="1" customWidth="1"/>
    <col min="17" max="16384" width="6" style="1"/>
  </cols>
  <sheetData>
    <row r="1" spans="1:52" ht="13.75" customHeight="1" x14ac:dyDescent="0.25">
      <c r="A1" s="302"/>
      <c r="B1" s="303"/>
      <c r="C1" s="298" t="s">
        <v>148</v>
      </c>
      <c r="D1" s="299"/>
      <c r="E1" s="299"/>
      <c r="F1" s="299"/>
      <c r="G1" s="299"/>
      <c r="H1" s="299"/>
      <c r="I1" s="299"/>
      <c r="J1" s="299"/>
      <c r="K1" s="299"/>
      <c r="L1" s="29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</row>
    <row r="2" spans="1:52" ht="13.75" customHeight="1" x14ac:dyDescent="0.25">
      <c r="A2" s="304"/>
      <c r="B2" s="305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</row>
    <row r="3" spans="1:52" ht="13.75" customHeight="1" x14ac:dyDescent="0.35">
      <c r="A3" s="36" t="s">
        <v>149</v>
      </c>
      <c r="B3" s="276" t="str">
        <f>'DESIGN FRONT SHEET'!B3</f>
        <v>MCLAREN SEASON 3</v>
      </c>
      <c r="C3" s="276"/>
      <c r="D3" s="277"/>
      <c r="E3" s="36" t="s">
        <v>151</v>
      </c>
      <c r="F3" s="276" t="str">
        <f>'DESIGN FRONT SHEET'!E3</f>
        <v>UN AVAILABLE</v>
      </c>
      <c r="G3" s="293"/>
      <c r="H3" s="294"/>
      <c r="I3" s="36" t="s">
        <v>153</v>
      </c>
      <c r="J3" s="287" t="str">
        <f>'DESIGN FRONT SHEET'!G3</f>
        <v>FRAN</v>
      </c>
      <c r="K3" s="287"/>
      <c r="L3" s="288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</row>
    <row r="4" spans="1:52" ht="13.75" customHeight="1" x14ac:dyDescent="0.35">
      <c r="A4" s="36" t="s">
        <v>155</v>
      </c>
      <c r="B4" s="276" t="str">
        <f>'DESIGN FRONT SHEET'!B4</f>
        <v>ASHLAM</v>
      </c>
      <c r="C4" s="276"/>
      <c r="D4" s="277"/>
      <c r="E4" s="36" t="s">
        <v>157</v>
      </c>
      <c r="F4" s="276" t="str">
        <f>'DESIGN FRONT SHEET'!E4</f>
        <v>VIETNAM</v>
      </c>
      <c r="G4" s="293"/>
      <c r="H4" s="294"/>
      <c r="I4" s="36" t="s">
        <v>159</v>
      </c>
      <c r="J4" s="287"/>
      <c r="K4" s="287"/>
      <c r="L4" s="288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</row>
    <row r="5" spans="1:52" ht="13.75" customHeight="1" x14ac:dyDescent="0.35">
      <c r="A5" s="36" t="s">
        <v>161</v>
      </c>
      <c r="B5" s="276" t="str">
        <f>'DESIGN FRONT SHEET'!B5</f>
        <v>ZIP THROUG HOODIE</v>
      </c>
      <c r="C5" s="276"/>
      <c r="D5" s="277"/>
      <c r="E5" s="36" t="s">
        <v>163</v>
      </c>
      <c r="F5" s="276" t="str">
        <f>'DESIGN FRONT SHEET'!E5</f>
        <v>AIME LEON DORE</v>
      </c>
      <c r="G5" s="293"/>
      <c r="H5" s="294"/>
      <c r="I5" s="36" t="s">
        <v>165</v>
      </c>
      <c r="J5" s="296"/>
      <c r="K5" s="296"/>
      <c r="L5" s="297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</row>
    <row r="6" spans="1:52" ht="13.75" customHeight="1" x14ac:dyDescent="0.25">
      <c r="A6" s="295" t="s">
        <v>172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</row>
    <row r="7" spans="1:52" ht="28.5" customHeight="1" x14ac:dyDescent="0.25">
      <c r="A7" s="50" t="s">
        <v>173</v>
      </c>
      <c r="B7" s="290"/>
      <c r="C7" s="291"/>
      <c r="D7" s="291"/>
      <c r="E7" s="291"/>
      <c r="F7" s="291"/>
      <c r="G7" s="291"/>
      <c r="H7" s="291"/>
      <c r="I7" s="291"/>
      <c r="J7" s="291"/>
      <c r="K7" s="291"/>
      <c r="L7" s="292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</row>
    <row r="8" spans="1:52" ht="12.75" customHeight="1" x14ac:dyDescent="0.25">
      <c r="A8" s="251"/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</row>
    <row r="9" spans="1:52" ht="12.75" customHeight="1" x14ac:dyDescent="0.25">
      <c r="A9" s="250"/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89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89"/>
    </row>
    <row r="10" spans="1:52" ht="12.75" customHeight="1" x14ac:dyDescent="0.25">
      <c r="A10" s="250"/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</row>
    <row r="11" spans="1:52" ht="12.75" customHeight="1" x14ac:dyDescent="0.25">
      <c r="A11" s="250"/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</row>
    <row r="12" spans="1:52" ht="12.75" customHeight="1" x14ac:dyDescent="0.25">
      <c r="A12" s="250"/>
      <c r="B12" s="250"/>
      <c r="C12" s="250"/>
      <c r="D12" s="250"/>
      <c r="E12" s="250"/>
      <c r="F12" s="250"/>
      <c r="G12" s="250"/>
      <c r="H12" s="250"/>
      <c r="I12" s="250"/>
      <c r="J12" s="250"/>
      <c r="K12" s="250"/>
      <c r="L12" s="250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</row>
    <row r="13" spans="1:52" ht="12.75" customHeight="1" x14ac:dyDescent="0.25">
      <c r="A13" s="250"/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</row>
    <row r="14" spans="1:52" ht="12.75" customHeight="1" x14ac:dyDescent="0.25">
      <c r="A14" s="250"/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</row>
    <row r="15" spans="1:52" ht="12.75" customHeight="1" x14ac:dyDescent="0.25">
      <c r="A15" s="250"/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</row>
    <row r="16" spans="1:52" ht="12.75" customHeight="1" x14ac:dyDescent="0.25">
      <c r="A16" s="250"/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</row>
    <row r="17" spans="1:52" ht="12.75" customHeight="1" x14ac:dyDescent="0.25">
      <c r="A17" s="250"/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</row>
    <row r="18" spans="1:52" ht="12.75" customHeight="1" x14ac:dyDescent="0.25">
      <c r="A18" s="250"/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</row>
    <row r="19" spans="1:52" ht="12.75" customHeight="1" x14ac:dyDescent="0.25">
      <c r="A19" s="250"/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289"/>
      <c r="AI19" s="289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</row>
    <row r="20" spans="1:52" ht="12.75" customHeight="1" x14ac:dyDescent="0.25">
      <c r="A20" s="250"/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289"/>
      <c r="AU20" s="289"/>
      <c r="AV20" s="289"/>
      <c r="AW20" s="289"/>
      <c r="AX20" s="289"/>
      <c r="AY20" s="289"/>
      <c r="AZ20" s="289"/>
    </row>
    <row r="21" spans="1:52" ht="12.75" customHeight="1" x14ac:dyDescent="0.25">
      <c r="A21" s="250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</row>
    <row r="22" spans="1:52" ht="12.75" customHeight="1" x14ac:dyDescent="0.25">
      <c r="A22" s="250"/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</row>
    <row r="23" spans="1:52" ht="12.75" customHeight="1" x14ac:dyDescent="0.25">
      <c r="A23" s="250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</row>
    <row r="24" spans="1:52" ht="12.75" customHeight="1" x14ac:dyDescent="0.25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</row>
    <row r="25" spans="1:52" ht="12.75" customHeight="1" x14ac:dyDescent="0.25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</row>
    <row r="26" spans="1:52" ht="12.75" customHeight="1" x14ac:dyDescent="0.25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</row>
    <row r="27" spans="1:52" ht="12.75" customHeight="1" x14ac:dyDescent="0.25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</row>
    <row r="28" spans="1:52" ht="12.75" customHeight="1" x14ac:dyDescent="0.25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</row>
    <row r="29" spans="1:52" ht="12.75" customHeight="1" x14ac:dyDescent="0.25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</row>
    <row r="30" spans="1:52" ht="12.75" customHeight="1" x14ac:dyDescent="0.25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</row>
    <row r="31" spans="1:52" ht="12.75" customHeight="1" x14ac:dyDescent="0.25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</row>
    <row r="32" spans="1:52" ht="12.75" customHeight="1" x14ac:dyDescent="0.25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</row>
    <row r="33" spans="1:52" ht="12.75" customHeight="1" x14ac:dyDescent="0.25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</row>
    <row r="34" spans="1:52" ht="12.75" customHeight="1" x14ac:dyDescent="0.25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</row>
    <row r="35" spans="1:52" ht="12.75" customHeight="1" x14ac:dyDescent="0.25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</row>
    <row r="36" spans="1:52" ht="12.75" customHeight="1" x14ac:dyDescent="0.25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</row>
    <row r="37" spans="1:52" ht="12.75" customHeight="1" x14ac:dyDescent="0.25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</row>
    <row r="38" spans="1:52" ht="12.75" customHeight="1" x14ac:dyDescent="0.25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52" ht="12.75" customHeight="1" x14ac:dyDescent="0.25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52" ht="12.75" customHeight="1" x14ac:dyDescent="0.25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</row>
    <row r="41" spans="1:52" ht="12.75" customHeight="1" x14ac:dyDescent="0.25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</row>
    <row r="42" spans="1:52" ht="12.75" customHeight="1" x14ac:dyDescent="0.25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52" ht="12.75" customHeight="1" x14ac:dyDescent="0.25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</row>
    <row r="44" spans="1:52" ht="12.75" customHeight="1" x14ac:dyDescent="0.25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</row>
    <row r="45" spans="1:52" ht="12.75" customHeight="1" x14ac:dyDescent="0.25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52" ht="12.75" customHeight="1" x14ac:dyDescent="0.25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</row>
    <row r="47" spans="1:52" ht="12.75" customHeight="1" x14ac:dyDescent="0.25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</row>
    <row r="48" spans="1:52" ht="12.75" customHeight="1" x14ac:dyDescent="0.25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52" ht="12.75" customHeight="1" x14ac:dyDescent="0.25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</row>
    <row r="50" spans="1:52" ht="12.75" customHeight="1" x14ac:dyDescent="0.25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</row>
    <row r="51" spans="1:52" ht="12.75" customHeight="1" x14ac:dyDescent="0.25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52" ht="12.75" customHeight="1" x14ac:dyDescent="0.25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</row>
    <row r="53" spans="1:52" ht="12.75" customHeight="1" x14ac:dyDescent="0.25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</row>
    <row r="54" spans="1:52" ht="12.75" customHeight="1" x14ac:dyDescent="0.25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52" ht="12.75" customHeight="1" x14ac:dyDescent="0.25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</row>
    <row r="56" spans="1:52" ht="12.75" customHeight="1" x14ac:dyDescent="0.25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</row>
    <row r="57" spans="1:52" ht="12.75" customHeight="1" x14ac:dyDescent="0.25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52" ht="12.75" customHeight="1" x14ac:dyDescent="0.25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</row>
    <row r="59" spans="1:52" ht="12.75" customHeight="1" x14ac:dyDescent="0.25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</row>
    <row r="60" spans="1:52" ht="12.75" customHeight="1" x14ac:dyDescent="0.25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52" ht="12.75" customHeight="1" x14ac:dyDescent="0.25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</row>
    <row r="62" spans="1:52" ht="12.75" customHeight="1" x14ac:dyDescent="0.25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</row>
    <row r="63" spans="1:52" ht="12.75" customHeight="1" x14ac:dyDescent="0.25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52" ht="12.75" customHeight="1" x14ac:dyDescent="0.25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</row>
    <row r="65" spans="1:52" ht="12.75" customHeight="1" x14ac:dyDescent="0.25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</row>
    <row r="66" spans="1:52" ht="12.75" customHeight="1" x14ac:dyDescent="0.25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52" ht="12.75" customHeight="1" x14ac:dyDescent="0.25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</row>
    <row r="68" spans="1:52" ht="12.75" customHeight="1" x14ac:dyDescent="0.25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</row>
    <row r="69" spans="1:52" ht="12.75" customHeight="1" x14ac:dyDescent="0.25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52" ht="12.75" customHeight="1" x14ac:dyDescent="0.25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</row>
    <row r="71" spans="1:52" ht="12.75" customHeight="1" x14ac:dyDescent="0.25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</row>
    <row r="72" spans="1:52" ht="12.75" customHeight="1" x14ac:dyDescent="0.25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52" ht="12.75" customHeight="1" x14ac:dyDescent="0.25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</row>
    <row r="74" spans="1:52" ht="12.75" customHeight="1" x14ac:dyDescent="0.25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</row>
    <row r="75" spans="1:52" ht="12.75" customHeight="1" x14ac:dyDescent="0.25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52" ht="12.75" customHeight="1" x14ac:dyDescent="0.25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</row>
    <row r="77" spans="1:52" ht="12.75" customHeight="1" x14ac:dyDescent="0.25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</row>
    <row r="78" spans="1:52" ht="12.75" customHeight="1" x14ac:dyDescent="0.25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</row>
    <row r="79" spans="1:52" ht="12.75" customHeight="1" x14ac:dyDescent="0.25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</row>
    <row r="80" spans="1:52" ht="12.75" customHeight="1" x14ac:dyDescent="0.25">
      <c r="A80" s="279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</row>
    <row r="81" spans="1:52" ht="12.75" customHeight="1" x14ac:dyDescent="0.25">
      <c r="A81" s="279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</row>
    <row r="82" spans="1:52" ht="12.75" customHeight="1" x14ac:dyDescent="0.25">
      <c r="A82" s="279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</row>
    <row r="83" spans="1:52" ht="12.75" customHeight="1" x14ac:dyDescent="0.25">
      <c r="A83" s="279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</row>
    <row r="84" spans="1:52" ht="12.75" customHeight="1" x14ac:dyDescent="0.25">
      <c r="A84" s="279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52" ht="12.75" customHeight="1" x14ac:dyDescent="0.25">
      <c r="A85" s="279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</row>
    <row r="86" spans="1:52" ht="12.75" customHeight="1" x14ac:dyDescent="0.25">
      <c r="A86" s="279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</row>
    <row r="87" spans="1:52" ht="12.75" customHeight="1" x14ac:dyDescent="0.25">
      <c r="A87" s="279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</row>
    <row r="88" spans="1:52" ht="12.75" customHeight="1" x14ac:dyDescent="0.25">
      <c r="A88" s="279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</row>
    <row r="89" spans="1:52" ht="12.75" customHeight="1" x14ac:dyDescent="0.25">
      <c r="A89" s="279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</row>
    <row r="90" spans="1:52" ht="12.75" customHeight="1" x14ac:dyDescent="0.25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</row>
    <row r="91" spans="1:52" ht="12.75" customHeight="1" x14ac:dyDescent="0.25">
      <c r="A91" s="279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</row>
    <row r="92" spans="1:52" ht="12.75" customHeight="1" x14ac:dyDescent="0.25">
      <c r="A92" s="27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</row>
    <row r="93" spans="1:52" ht="12.75" customHeight="1" x14ac:dyDescent="0.25">
      <c r="A93" s="279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</row>
    <row r="94" spans="1:52" ht="12.75" customHeight="1" x14ac:dyDescent="0.25">
      <c r="A94" s="279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</row>
    <row r="95" spans="1:52" ht="12.75" customHeight="1" x14ac:dyDescent="0.25">
      <c r="A95" s="279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</row>
    <row r="96" spans="1:52" ht="12.75" customHeight="1" x14ac:dyDescent="0.25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</row>
    <row r="97" spans="1:52" ht="12.75" customHeight="1" x14ac:dyDescent="0.25">
      <c r="A97" s="279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</row>
    <row r="98" spans="1:52" ht="12.75" customHeight="1" x14ac:dyDescent="0.25">
      <c r="A98" s="279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</row>
    <row r="99" spans="1:52" ht="12.75" customHeight="1" x14ac:dyDescent="0.25">
      <c r="A99" s="279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</row>
    <row r="100" spans="1:52" ht="12.75" customHeight="1" x14ac:dyDescent="0.25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</row>
    <row r="101" spans="1:52" ht="12.75" customHeight="1" x14ac:dyDescent="0.25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</row>
    <row r="102" spans="1:52" ht="12.75" customHeight="1" x14ac:dyDescent="0.25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52" ht="12.75" customHeight="1" x14ac:dyDescent="0.25">
      <c r="A103" s="279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52" ht="12.75" customHeight="1" x14ac:dyDescent="0.25">
      <c r="A104" s="279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52" ht="12.75" customHeight="1" x14ac:dyDescent="0.25">
      <c r="A105" s="279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52" ht="12.75" customHeight="1" x14ac:dyDescent="0.25">
      <c r="A106" s="279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52" ht="12.75" customHeight="1" x14ac:dyDescent="0.25">
      <c r="A107" s="279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52" ht="12.75" customHeight="1" x14ac:dyDescent="0.25">
      <c r="A108" s="279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52" ht="12.75" customHeight="1" x14ac:dyDescent="0.25">
      <c r="A109" s="279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52" ht="12.75" customHeight="1" x14ac:dyDescent="0.25">
      <c r="A110" s="279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52" ht="12.75" customHeight="1" x14ac:dyDescent="0.25">
      <c r="A111" s="279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52" ht="12.75" customHeight="1" x14ac:dyDescent="0.25">
      <c r="A112" s="279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ht="12.75" customHeight="1" x14ac:dyDescent="0.25">
      <c r="A113" s="279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ht="12.75" customHeight="1" x14ac:dyDescent="0.25">
      <c r="A114" s="279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ht="12.75" customHeight="1" x14ac:dyDescent="0.25">
      <c r="A115" s="279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ht="12.75" customHeight="1" x14ac:dyDescent="0.25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ht="12.75" customHeight="1" x14ac:dyDescent="0.25">
      <c r="A117" s="279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ht="12.75" customHeight="1" x14ac:dyDescent="0.25">
      <c r="A118" s="279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ht="12.75" customHeight="1" x14ac:dyDescent="0.25">
      <c r="A119" s="279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ht="12.75" customHeight="1" x14ac:dyDescent="0.25">
      <c r="A120" s="279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ht="12.75" customHeight="1" x14ac:dyDescent="0.25">
      <c r="A121" s="279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ht="12.75" customHeight="1" x14ac:dyDescent="0.25">
      <c r="A122" s="279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ht="12.75" customHeight="1" x14ac:dyDescent="0.25">
      <c r="A123" s="279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ht="12.75" customHeight="1" x14ac:dyDescent="0.25">
      <c r="A124" s="279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ht="12.75" customHeight="1" x14ac:dyDescent="0.25">
      <c r="A125" s="279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ht="12.75" customHeight="1" x14ac:dyDescent="0.25">
      <c r="A126" s="279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ht="12.75" customHeight="1" x14ac:dyDescent="0.25">
      <c r="A127" s="279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ht="12.75" customHeight="1" x14ac:dyDescent="0.25">
      <c r="A128" s="279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ht="12.75" customHeight="1" x14ac:dyDescent="0.25">
      <c r="A129" s="279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ht="12.75" customHeight="1" x14ac:dyDescent="0.25">
      <c r="A130" s="279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ht="12.75" customHeight="1" x14ac:dyDescent="0.25">
      <c r="A131" s="279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ht="12.75" customHeight="1" x14ac:dyDescent="0.25">
      <c r="A132" s="279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ht="12.75" customHeight="1" x14ac:dyDescent="0.25">
      <c r="A133" s="279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ht="12.75" customHeight="1" x14ac:dyDescent="0.25">
      <c r="A134" s="279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ht="12.75" customHeight="1" x14ac:dyDescent="0.25">
      <c r="A135" s="279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ht="12.75" customHeight="1" x14ac:dyDescent="0.25">
      <c r="A136" s="279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ht="12.75" customHeight="1" x14ac:dyDescent="0.25">
      <c r="A137" s="279"/>
      <c r="B137" s="279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ht="12.75" customHeight="1" x14ac:dyDescent="0.25">
      <c r="A138" s="279"/>
      <c r="B138" s="279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89"/>
      <c r="N138" s="289"/>
      <c r="O138" s="289"/>
      <c r="P138" s="289"/>
      <c r="Q138" s="289"/>
      <c r="R138" s="289"/>
      <c r="S138" s="289"/>
      <c r="T138" s="289"/>
      <c r="U138" s="289"/>
      <c r="V138" s="289"/>
      <c r="W138" s="289"/>
      <c r="X138" s="289"/>
      <c r="Y138" s="289"/>
      <c r="Z138" s="289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ht="12.75" customHeight="1" x14ac:dyDescent="0.25">
      <c r="A139" s="279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89"/>
      <c r="N139" s="289"/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</row>
    <row r="140" spans="1:52" ht="12.75" customHeight="1" x14ac:dyDescent="0.25">
      <c r="A140" s="279"/>
      <c r="B140" s="279"/>
      <c r="C140" s="279"/>
      <c r="D140" s="279"/>
      <c r="E140" s="279"/>
      <c r="F140" s="279"/>
      <c r="G140" s="279"/>
      <c r="H140" s="279"/>
      <c r="I140" s="279"/>
      <c r="J140" s="279"/>
      <c r="K140" s="279"/>
      <c r="L140" s="279"/>
      <c r="M140" s="289"/>
      <c r="N140" s="289"/>
      <c r="O140" s="289"/>
      <c r="P140" s="289"/>
      <c r="Q140" s="289"/>
      <c r="R140" s="289"/>
      <c r="S140" s="289"/>
      <c r="T140" s="289"/>
      <c r="U140" s="289"/>
      <c r="V140" s="289"/>
      <c r="W140" s="289"/>
      <c r="X140" s="289"/>
      <c r="Y140" s="289"/>
      <c r="Z140" s="289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</row>
    <row r="141" spans="1:52" ht="12.75" customHeight="1" x14ac:dyDescent="0.25">
      <c r="A141" s="279"/>
      <c r="B141" s="279"/>
      <c r="C141" s="279"/>
      <c r="D141" s="279"/>
      <c r="E141" s="279"/>
      <c r="F141" s="279"/>
      <c r="G141" s="279"/>
      <c r="H141" s="279"/>
      <c r="I141" s="279"/>
      <c r="J141" s="279"/>
      <c r="K141" s="279"/>
      <c r="L141" s="279"/>
      <c r="M141" s="289"/>
      <c r="N141" s="289"/>
      <c r="O141" s="289"/>
      <c r="P141" s="289"/>
      <c r="Q141" s="289"/>
      <c r="R141" s="289"/>
      <c r="S141" s="289"/>
      <c r="T141" s="289"/>
      <c r="U141" s="289"/>
      <c r="V141" s="289"/>
      <c r="W141" s="289"/>
      <c r="X141" s="289"/>
      <c r="Y141" s="289"/>
      <c r="Z141" s="289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</row>
    <row r="142" spans="1:52" ht="12.75" customHeight="1" x14ac:dyDescent="0.25">
      <c r="A142" s="279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89"/>
      <c r="N142" s="289"/>
      <c r="O142" s="289"/>
      <c r="P142" s="289"/>
      <c r="Q142" s="289"/>
      <c r="R142" s="289"/>
      <c r="S142" s="289"/>
      <c r="T142" s="289"/>
      <c r="U142" s="289"/>
      <c r="V142" s="289"/>
      <c r="W142" s="289"/>
      <c r="X142" s="289"/>
      <c r="Y142" s="289"/>
      <c r="Z142" s="289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89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289"/>
      <c r="AW142" s="289"/>
      <c r="AX142" s="289"/>
      <c r="AY142" s="289"/>
      <c r="AZ142" s="289"/>
    </row>
    <row r="143" spans="1:52" ht="12.75" customHeight="1" x14ac:dyDescent="0.25">
      <c r="A143" s="279"/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89"/>
      <c r="Y143" s="289"/>
      <c r="Z143" s="289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89"/>
      <c r="AL143" s="289"/>
      <c r="AM143" s="289"/>
      <c r="AN143" s="289"/>
      <c r="AO143" s="289"/>
      <c r="AP143" s="289"/>
      <c r="AQ143" s="289"/>
      <c r="AR143" s="289"/>
      <c r="AS143" s="289"/>
      <c r="AT143" s="289"/>
      <c r="AU143" s="289"/>
      <c r="AV143" s="289"/>
      <c r="AW143" s="289"/>
      <c r="AX143" s="289"/>
      <c r="AY143" s="289"/>
      <c r="AZ143" s="289"/>
    </row>
    <row r="144" spans="1:52" ht="12.75" customHeight="1" x14ac:dyDescent="0.25">
      <c r="A144" s="279"/>
      <c r="B144" s="279"/>
      <c r="C144" s="279"/>
      <c r="D144" s="279"/>
      <c r="E144" s="279"/>
      <c r="F144" s="279"/>
      <c r="G144" s="279"/>
      <c r="H144" s="279"/>
      <c r="I144" s="279"/>
      <c r="J144" s="279"/>
      <c r="K144" s="279"/>
      <c r="L144" s="27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AM144" s="289"/>
      <c r="AN144" s="289"/>
      <c r="AO144" s="289"/>
      <c r="AP144" s="289"/>
      <c r="AQ144" s="289"/>
      <c r="AR144" s="289"/>
      <c r="AS144" s="289"/>
      <c r="AT144" s="289"/>
      <c r="AU144" s="289"/>
      <c r="AV144" s="289"/>
      <c r="AW144" s="289"/>
      <c r="AX144" s="289"/>
      <c r="AY144" s="289"/>
      <c r="AZ144" s="289"/>
    </row>
    <row r="145" spans="1:52" ht="12.75" customHeight="1" x14ac:dyDescent="0.25">
      <c r="A145" s="279"/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  <c r="L145" s="27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AM145" s="289"/>
      <c r="AN145" s="289"/>
      <c r="AO145" s="289"/>
      <c r="AP145" s="289"/>
      <c r="AQ145" s="289"/>
      <c r="AR145" s="289"/>
      <c r="AS145" s="289"/>
      <c r="AT145" s="289"/>
      <c r="AU145" s="289"/>
      <c r="AV145" s="289"/>
      <c r="AW145" s="289"/>
      <c r="AX145" s="289"/>
      <c r="AY145" s="289"/>
      <c r="AZ145" s="289"/>
    </row>
    <row r="146" spans="1:52" ht="12.75" customHeight="1" x14ac:dyDescent="0.25">
      <c r="A146" s="279"/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AM146" s="289"/>
      <c r="AN146" s="289"/>
      <c r="AO146" s="289"/>
      <c r="AP146" s="289"/>
      <c r="AQ146" s="289"/>
      <c r="AR146" s="289"/>
      <c r="AS146" s="289"/>
      <c r="AT146" s="289"/>
      <c r="AU146" s="289"/>
      <c r="AV146" s="289"/>
      <c r="AW146" s="289"/>
      <c r="AX146" s="289"/>
      <c r="AY146" s="289"/>
      <c r="AZ146" s="289"/>
    </row>
    <row r="147" spans="1:52" ht="12.75" customHeight="1" x14ac:dyDescent="0.25">
      <c r="A147" s="279"/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89"/>
      <c r="AF147" s="289"/>
      <c r="AG147" s="289"/>
      <c r="AH147" s="289"/>
      <c r="AI147" s="289"/>
      <c r="AJ147" s="289"/>
      <c r="AK147" s="289"/>
      <c r="AL147" s="289"/>
      <c r="AM147" s="289"/>
      <c r="AN147" s="289"/>
      <c r="AO147" s="289"/>
      <c r="AP147" s="289"/>
      <c r="AQ147" s="289"/>
      <c r="AR147" s="289"/>
      <c r="AS147" s="289"/>
      <c r="AT147" s="289"/>
      <c r="AU147" s="289"/>
      <c r="AV147" s="289"/>
      <c r="AW147" s="289"/>
      <c r="AX147" s="289"/>
      <c r="AY147" s="289"/>
      <c r="AZ147" s="289"/>
    </row>
    <row r="148" spans="1:52" ht="12.75" customHeight="1" x14ac:dyDescent="0.25">
      <c r="A148" s="279"/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89"/>
      <c r="Y148" s="289"/>
      <c r="Z148" s="289"/>
      <c r="AA148" s="289"/>
      <c r="AB148" s="289"/>
      <c r="AC148" s="289"/>
      <c r="AD148" s="289"/>
      <c r="AE148" s="289"/>
      <c r="AF148" s="289"/>
      <c r="AG148" s="289"/>
      <c r="AH148" s="289"/>
      <c r="AI148" s="289"/>
      <c r="AJ148" s="289"/>
      <c r="AK148" s="289"/>
      <c r="AL148" s="289"/>
      <c r="AM148" s="289"/>
      <c r="AN148" s="289"/>
      <c r="AO148" s="289"/>
      <c r="AP148" s="289"/>
      <c r="AQ148" s="289"/>
      <c r="AR148" s="289"/>
      <c r="AS148" s="289"/>
      <c r="AT148" s="289"/>
      <c r="AU148" s="289"/>
      <c r="AV148" s="289"/>
      <c r="AW148" s="289"/>
      <c r="AX148" s="289"/>
      <c r="AY148" s="289"/>
      <c r="AZ148" s="289"/>
    </row>
  </sheetData>
  <mergeCells count="18">
    <mergeCell ref="B3:D3"/>
    <mergeCell ref="F3:H3"/>
    <mergeCell ref="J3:L3"/>
    <mergeCell ref="AG1:AZ73"/>
    <mergeCell ref="AG74:AZ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</mergeCells>
  <printOptions horizontalCentered="1" gridLines="1"/>
  <pageMargins left="0.23622047244094491" right="0.23622047244094491" top="0.74803149606299213" bottom="0" header="0.31496062992125984" footer="0"/>
  <pageSetup paperSize="9" scale="67" orientation="portrait" r:id="rId1"/>
  <rowBreaks count="1" manualBreakCount="1">
    <brk id="73" max="51" man="1"/>
  </rowBreaks>
  <colBreaks count="2" manualBreakCount="2">
    <brk id="12" max="147" man="1"/>
    <brk id="3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6" t="s">
        <v>149</v>
      </c>
      <c r="B1" s="276" t="str">
        <f>'DESIGN FRONT SHEET'!B3:C3</f>
        <v>MCLAREN SEASON 3</v>
      </c>
      <c r="C1" s="276"/>
      <c r="D1" s="277"/>
      <c r="E1" s="36" t="s">
        <v>151</v>
      </c>
      <c r="F1" s="276" t="str">
        <f>'DESIGN FRONT SHEET'!E3:E3</f>
        <v>UN AVAILABLE</v>
      </c>
      <c r="G1" s="293"/>
      <c r="H1" s="294"/>
      <c r="I1" s="36" t="s">
        <v>153</v>
      </c>
      <c r="J1" s="287" t="str">
        <f>'DESIGN FRONT SHEET'!G3</f>
        <v>FRAN</v>
      </c>
      <c r="K1" s="287"/>
      <c r="L1" s="288"/>
    </row>
    <row r="2" spans="1:12" ht="12.75" customHeight="1" x14ac:dyDescent="0.35">
      <c r="A2" s="36" t="s">
        <v>155</v>
      </c>
      <c r="B2" s="276" t="str">
        <f>'DESIGN FRONT SHEET'!B4:C4</f>
        <v>ASHLAM</v>
      </c>
      <c r="C2" s="276"/>
      <c r="D2" s="277"/>
      <c r="E2" s="36" t="s">
        <v>157</v>
      </c>
      <c r="F2" s="276" t="str">
        <f>'DESIGN FRONT SHEET'!E4:E4</f>
        <v>VIETNAM</v>
      </c>
      <c r="G2" s="293"/>
      <c r="H2" s="294"/>
      <c r="I2" s="36" t="s">
        <v>159</v>
      </c>
      <c r="J2" s="287" t="str">
        <f>'DESIGN FRONT SHEET'!G4:G4</f>
        <v>LAUREN</v>
      </c>
      <c r="K2" s="287"/>
      <c r="L2" s="288"/>
    </row>
    <row r="3" spans="1:12" ht="12.75" customHeight="1" x14ac:dyDescent="0.35">
      <c r="A3" s="36" t="s">
        <v>161</v>
      </c>
      <c r="B3" s="276" t="str">
        <f>'DESIGN FRONT SHEET'!B5:C5</f>
        <v>ZIP THROUG HOODIE</v>
      </c>
      <c r="C3" s="276"/>
      <c r="D3" s="277"/>
      <c r="E3" s="36" t="s">
        <v>174</v>
      </c>
      <c r="F3" s="276" t="str">
        <f>'DESIGN FRONT SHEET'!E5:E5</f>
        <v>AIME LEON DORE</v>
      </c>
      <c r="G3" s="293"/>
      <c r="H3" s="294"/>
      <c r="I3" s="36" t="s">
        <v>165</v>
      </c>
      <c r="J3" s="296" t="str">
        <f>'DESIGN FRONT SHEET'!G5:G5</f>
        <v>01.09.2025</v>
      </c>
      <c r="K3" s="296"/>
      <c r="L3" s="297"/>
    </row>
    <row r="4" spans="1:12" ht="12.75" customHeight="1" x14ac:dyDescent="0.25">
      <c r="A4" s="312" t="s">
        <v>175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4"/>
    </row>
    <row r="5" spans="1:12" ht="12.75" customHeight="1" thickBot="1" x14ac:dyDescent="0.4">
      <c r="A5" s="23" t="s">
        <v>176</v>
      </c>
      <c r="B5" s="22"/>
      <c r="C5" s="22"/>
      <c r="D5" s="22"/>
      <c r="E5" s="11" t="s">
        <v>177</v>
      </c>
      <c r="F5" s="11" t="s">
        <v>178</v>
      </c>
      <c r="G5" s="11" t="s">
        <v>179</v>
      </c>
      <c r="H5" s="6" t="s">
        <v>180</v>
      </c>
      <c r="I5" s="342" t="s">
        <v>181</v>
      </c>
      <c r="J5" s="343"/>
      <c r="K5" s="343"/>
      <c r="L5" s="344"/>
    </row>
    <row r="6" spans="1:12" ht="13.5" customHeight="1" x14ac:dyDescent="0.35">
      <c r="A6" s="306" t="s">
        <v>182</v>
      </c>
      <c r="B6" s="307"/>
      <c r="C6" s="307"/>
      <c r="D6" s="307"/>
      <c r="E6" s="12"/>
      <c r="F6" s="2"/>
      <c r="G6" s="33">
        <f t="shared" ref="G6:G50" si="0">F6+(-E6)</f>
        <v>0</v>
      </c>
      <c r="H6" s="29"/>
      <c r="I6" s="309"/>
      <c r="J6" s="310"/>
      <c r="K6" s="310"/>
      <c r="L6" s="311"/>
    </row>
    <row r="7" spans="1:12" ht="12.75" customHeight="1" x14ac:dyDescent="0.35">
      <c r="A7" s="306" t="s">
        <v>183</v>
      </c>
      <c r="B7" s="307"/>
      <c r="C7" s="307"/>
      <c r="D7" s="307"/>
      <c r="E7" s="12"/>
      <c r="F7" s="2"/>
      <c r="G7" s="33">
        <f t="shared" si="0"/>
        <v>0</v>
      </c>
      <c r="H7" s="29"/>
      <c r="I7" s="309"/>
      <c r="J7" s="310"/>
      <c r="K7" s="310"/>
      <c r="L7" s="311"/>
    </row>
    <row r="8" spans="1:12" ht="12.75" customHeight="1" x14ac:dyDescent="0.35">
      <c r="A8" s="335" t="s">
        <v>184</v>
      </c>
      <c r="B8" s="336"/>
      <c r="C8" s="336"/>
      <c r="D8" s="336"/>
      <c r="E8" s="21"/>
      <c r="F8" s="3"/>
      <c r="G8" s="33">
        <f t="shared" si="0"/>
        <v>0</v>
      </c>
      <c r="H8" s="30"/>
      <c r="I8" s="332"/>
      <c r="J8" s="333"/>
      <c r="K8" s="333"/>
      <c r="L8" s="334"/>
    </row>
    <row r="9" spans="1:12" ht="12.75" customHeight="1" x14ac:dyDescent="0.35">
      <c r="A9" s="306" t="s">
        <v>185</v>
      </c>
      <c r="B9" s="307"/>
      <c r="C9" s="307"/>
      <c r="D9" s="307"/>
      <c r="E9" s="12"/>
      <c r="F9" s="2"/>
      <c r="G9" s="33">
        <f t="shared" si="0"/>
        <v>0</v>
      </c>
      <c r="H9" s="29"/>
      <c r="I9" s="309"/>
      <c r="J9" s="310"/>
      <c r="K9" s="310"/>
      <c r="L9" s="311"/>
    </row>
    <row r="10" spans="1:12" ht="12.75" customHeight="1" x14ac:dyDescent="0.35">
      <c r="A10" s="306" t="s">
        <v>186</v>
      </c>
      <c r="B10" s="307"/>
      <c r="C10" s="307"/>
      <c r="D10" s="307"/>
      <c r="E10" s="12"/>
      <c r="F10" s="2"/>
      <c r="G10" s="33">
        <f t="shared" si="0"/>
        <v>0</v>
      </c>
      <c r="H10" s="29"/>
      <c r="I10" s="309"/>
      <c r="J10" s="310"/>
      <c r="K10" s="310"/>
      <c r="L10" s="311"/>
    </row>
    <row r="11" spans="1:12" ht="12.75" customHeight="1" x14ac:dyDescent="0.35">
      <c r="A11" s="306" t="s">
        <v>187</v>
      </c>
      <c r="B11" s="307"/>
      <c r="C11" s="307"/>
      <c r="D11" s="307"/>
      <c r="E11" s="12"/>
      <c r="F11" s="2"/>
      <c r="G11" s="33">
        <f t="shared" si="0"/>
        <v>0</v>
      </c>
      <c r="H11" s="29"/>
      <c r="I11" s="309"/>
      <c r="J11" s="310"/>
      <c r="K11" s="310"/>
      <c r="L11" s="311"/>
    </row>
    <row r="12" spans="1:12" ht="12.75" customHeight="1" x14ac:dyDescent="0.35">
      <c r="A12" s="306" t="s">
        <v>188</v>
      </c>
      <c r="B12" s="307"/>
      <c r="C12" s="307"/>
      <c r="D12" s="307"/>
      <c r="E12" s="12"/>
      <c r="F12" s="2"/>
      <c r="G12" s="33">
        <f t="shared" si="0"/>
        <v>0</v>
      </c>
      <c r="H12" s="29"/>
      <c r="I12" s="309"/>
      <c r="J12" s="310"/>
      <c r="K12" s="310"/>
      <c r="L12" s="311"/>
    </row>
    <row r="13" spans="1:12" ht="12.75" customHeight="1" x14ac:dyDescent="0.35">
      <c r="A13" s="306" t="s">
        <v>189</v>
      </c>
      <c r="B13" s="307"/>
      <c r="C13" s="307"/>
      <c r="D13" s="307"/>
      <c r="E13" s="12"/>
      <c r="F13" s="3"/>
      <c r="G13" s="33">
        <f t="shared" si="0"/>
        <v>0</v>
      </c>
      <c r="H13" s="29"/>
      <c r="I13" s="309"/>
      <c r="J13" s="310"/>
      <c r="K13" s="310"/>
      <c r="L13" s="311"/>
    </row>
    <row r="14" spans="1:12" ht="12.75" customHeight="1" x14ac:dyDescent="0.35">
      <c r="A14" s="306" t="s">
        <v>190</v>
      </c>
      <c r="B14" s="307"/>
      <c r="C14" s="307"/>
      <c r="D14" s="307"/>
      <c r="E14" s="12"/>
      <c r="F14" s="2"/>
      <c r="G14" s="33">
        <f t="shared" si="0"/>
        <v>0</v>
      </c>
      <c r="H14" s="29"/>
      <c r="I14" s="309"/>
      <c r="J14" s="310"/>
      <c r="K14" s="310"/>
      <c r="L14" s="311"/>
    </row>
    <row r="15" spans="1:12" ht="12.75" customHeight="1" x14ac:dyDescent="0.35">
      <c r="A15" s="306" t="s">
        <v>191</v>
      </c>
      <c r="B15" s="307"/>
      <c r="C15" s="307"/>
      <c r="D15" s="307"/>
      <c r="E15" s="12"/>
      <c r="F15" s="2"/>
      <c r="G15" s="33">
        <f t="shared" si="0"/>
        <v>0</v>
      </c>
      <c r="H15" s="29"/>
      <c r="I15" s="309"/>
      <c r="J15" s="310"/>
      <c r="K15" s="310"/>
      <c r="L15" s="311"/>
    </row>
    <row r="16" spans="1:12" ht="12.75" customHeight="1" x14ac:dyDescent="0.35">
      <c r="A16" s="306" t="s">
        <v>192</v>
      </c>
      <c r="B16" s="307"/>
      <c r="C16" s="307"/>
      <c r="D16" s="307"/>
      <c r="E16" s="12"/>
      <c r="F16" s="2"/>
      <c r="G16" s="33">
        <f t="shared" si="0"/>
        <v>0</v>
      </c>
      <c r="H16" s="29"/>
      <c r="I16" s="340"/>
      <c r="J16" s="341"/>
      <c r="K16" s="341"/>
      <c r="L16" s="341"/>
    </row>
    <row r="17" spans="1:12" ht="12.75" customHeight="1" x14ac:dyDescent="0.35">
      <c r="A17" s="335" t="s">
        <v>193</v>
      </c>
      <c r="B17" s="336"/>
      <c r="C17" s="336"/>
      <c r="D17" s="336"/>
      <c r="E17" s="12"/>
      <c r="F17" s="2"/>
      <c r="G17" s="33">
        <f t="shared" si="0"/>
        <v>0</v>
      </c>
      <c r="H17" s="30"/>
      <c r="I17" s="340"/>
      <c r="J17" s="341"/>
      <c r="K17" s="341"/>
      <c r="L17" s="341"/>
    </row>
    <row r="18" spans="1:12" ht="12.75" customHeight="1" x14ac:dyDescent="0.35">
      <c r="A18" s="306" t="s">
        <v>194</v>
      </c>
      <c r="B18" s="307"/>
      <c r="C18" s="307"/>
      <c r="D18" s="307"/>
      <c r="E18" s="12"/>
      <c r="F18" s="3"/>
      <c r="G18" s="33">
        <f t="shared" si="0"/>
        <v>0</v>
      </c>
      <c r="H18" s="29"/>
      <c r="I18" s="309"/>
      <c r="J18" s="310"/>
      <c r="K18" s="310"/>
      <c r="L18" s="311"/>
    </row>
    <row r="19" spans="1:12" ht="12.75" customHeight="1" x14ac:dyDescent="0.35">
      <c r="A19" s="306" t="s">
        <v>195</v>
      </c>
      <c r="B19" s="307"/>
      <c r="C19" s="307"/>
      <c r="D19" s="307"/>
      <c r="E19" s="12"/>
      <c r="F19" s="2"/>
      <c r="G19" s="33">
        <f t="shared" si="0"/>
        <v>0</v>
      </c>
      <c r="H19" s="29"/>
      <c r="I19" s="309"/>
      <c r="J19" s="310"/>
      <c r="K19" s="310"/>
      <c r="L19" s="311"/>
    </row>
    <row r="20" spans="1:12" ht="12.75" customHeight="1" x14ac:dyDescent="0.35">
      <c r="A20" s="306" t="s">
        <v>196</v>
      </c>
      <c r="B20" s="307"/>
      <c r="C20" s="307"/>
      <c r="D20" s="307"/>
      <c r="E20" s="12"/>
      <c r="F20" s="2"/>
      <c r="G20" s="33">
        <f t="shared" si="0"/>
        <v>0</v>
      </c>
      <c r="H20" s="29"/>
      <c r="I20" s="309"/>
      <c r="J20" s="310"/>
      <c r="K20" s="310"/>
      <c r="L20" s="311"/>
    </row>
    <row r="21" spans="1:12" ht="12.75" customHeight="1" x14ac:dyDescent="0.35">
      <c r="A21" s="306" t="s">
        <v>197</v>
      </c>
      <c r="B21" s="307"/>
      <c r="C21" s="307"/>
      <c r="D21" s="307"/>
      <c r="E21" s="12"/>
      <c r="F21" s="2"/>
      <c r="G21" s="33">
        <f t="shared" si="0"/>
        <v>0</v>
      </c>
      <c r="H21" s="29"/>
      <c r="I21" s="309"/>
      <c r="J21" s="310"/>
      <c r="K21" s="310"/>
      <c r="L21" s="311"/>
    </row>
    <row r="22" spans="1:12" ht="12.75" customHeight="1" x14ac:dyDescent="0.35">
      <c r="A22" s="306" t="s">
        <v>198</v>
      </c>
      <c r="B22" s="307"/>
      <c r="C22" s="307"/>
      <c r="D22" s="307"/>
      <c r="E22" s="12"/>
      <c r="F22" s="2"/>
      <c r="G22" s="33">
        <f t="shared" si="0"/>
        <v>0</v>
      </c>
      <c r="H22" s="29"/>
      <c r="I22" s="309"/>
      <c r="J22" s="310"/>
      <c r="K22" s="310"/>
      <c r="L22" s="311"/>
    </row>
    <row r="23" spans="1:12" ht="12.75" customHeight="1" x14ac:dyDescent="0.35">
      <c r="A23" s="306" t="s">
        <v>199</v>
      </c>
      <c r="B23" s="307"/>
      <c r="C23" s="307"/>
      <c r="D23" s="307"/>
      <c r="E23" s="12"/>
      <c r="F23" s="3"/>
      <c r="G23" s="33">
        <f t="shared" si="0"/>
        <v>0</v>
      </c>
      <c r="H23" s="29"/>
      <c r="I23" s="309"/>
      <c r="J23" s="310"/>
      <c r="K23" s="310"/>
      <c r="L23" s="311"/>
    </row>
    <row r="24" spans="1:12" ht="12.75" customHeight="1" x14ac:dyDescent="0.35">
      <c r="A24" s="306" t="s">
        <v>200</v>
      </c>
      <c r="B24" s="307"/>
      <c r="C24" s="307"/>
      <c r="D24" s="307"/>
      <c r="E24" s="12"/>
      <c r="F24" s="2"/>
      <c r="G24" s="33">
        <f t="shared" si="0"/>
        <v>0</v>
      </c>
      <c r="H24" s="29"/>
      <c r="I24" s="309"/>
      <c r="J24" s="310"/>
      <c r="K24" s="310"/>
      <c r="L24" s="311"/>
    </row>
    <row r="25" spans="1:12" ht="12.75" customHeight="1" x14ac:dyDescent="0.35">
      <c r="A25" s="306" t="s">
        <v>201</v>
      </c>
      <c r="B25" s="307"/>
      <c r="C25" s="307"/>
      <c r="D25" s="308"/>
      <c r="E25" s="12"/>
      <c r="F25" s="2"/>
      <c r="G25" s="33">
        <f t="shared" si="0"/>
        <v>0</v>
      </c>
      <c r="H25" s="29"/>
      <c r="I25" s="309"/>
      <c r="J25" s="310"/>
      <c r="K25" s="310"/>
      <c r="L25" s="311"/>
    </row>
    <row r="26" spans="1:12" ht="12.75" customHeight="1" x14ac:dyDescent="0.25">
      <c r="A26" s="306" t="s">
        <v>202</v>
      </c>
      <c r="B26" s="307"/>
      <c r="C26" s="307"/>
      <c r="D26" s="308"/>
      <c r="E26" s="12"/>
      <c r="F26" s="2"/>
      <c r="G26" s="33">
        <f t="shared" si="0"/>
        <v>0</v>
      </c>
      <c r="H26" s="29"/>
      <c r="I26" s="309"/>
      <c r="J26" s="315"/>
      <c r="K26" s="315"/>
      <c r="L26" s="316"/>
    </row>
    <row r="27" spans="1:12" ht="12.75" customHeight="1" x14ac:dyDescent="0.25">
      <c r="A27" s="306" t="s">
        <v>203</v>
      </c>
      <c r="B27" s="307"/>
      <c r="C27" s="307"/>
      <c r="D27" s="307"/>
      <c r="E27" s="12"/>
      <c r="F27" s="2"/>
      <c r="G27" s="33">
        <f t="shared" si="0"/>
        <v>0</v>
      </c>
      <c r="H27" s="29"/>
      <c r="I27" s="309"/>
      <c r="J27" s="315"/>
      <c r="K27" s="315"/>
      <c r="L27" s="316"/>
    </row>
    <row r="28" spans="1:12" ht="12.75" customHeight="1" x14ac:dyDescent="0.25">
      <c r="A28" s="306" t="s">
        <v>204</v>
      </c>
      <c r="B28" s="307"/>
      <c r="C28" s="307"/>
      <c r="D28" s="307"/>
      <c r="E28" s="12"/>
      <c r="F28" s="3"/>
      <c r="G28" s="33">
        <f t="shared" si="0"/>
        <v>0</v>
      </c>
      <c r="H28" s="29"/>
      <c r="I28" s="26"/>
      <c r="J28" s="27"/>
      <c r="K28" s="27"/>
      <c r="L28" s="28"/>
    </row>
    <row r="29" spans="1:12" ht="12.75" customHeight="1" x14ac:dyDescent="0.25">
      <c r="A29" s="306" t="s">
        <v>205</v>
      </c>
      <c r="B29" s="307"/>
      <c r="C29" s="307"/>
      <c r="D29" s="307"/>
      <c r="E29" s="12"/>
      <c r="F29" s="2"/>
      <c r="G29" s="33">
        <f t="shared" si="0"/>
        <v>0</v>
      </c>
      <c r="H29" s="29"/>
      <c r="I29" s="26"/>
      <c r="J29" s="27"/>
      <c r="K29" s="27"/>
      <c r="L29" s="28"/>
    </row>
    <row r="30" spans="1:12" ht="12.75" customHeight="1" x14ac:dyDescent="0.25">
      <c r="A30" s="306" t="s">
        <v>206</v>
      </c>
      <c r="B30" s="307"/>
      <c r="C30" s="307"/>
      <c r="D30" s="308"/>
      <c r="E30" s="12"/>
      <c r="F30" s="2"/>
      <c r="G30" s="33">
        <f t="shared" si="0"/>
        <v>0</v>
      </c>
      <c r="H30" s="29"/>
      <c r="I30" s="309"/>
      <c r="J30" s="315"/>
      <c r="K30" s="315"/>
      <c r="L30" s="316"/>
    </row>
    <row r="31" spans="1:12" ht="12.75" customHeight="1" x14ac:dyDescent="0.25">
      <c r="A31" s="306" t="s">
        <v>207</v>
      </c>
      <c r="B31" s="307"/>
      <c r="C31" s="307"/>
      <c r="D31" s="307"/>
      <c r="E31" s="12"/>
      <c r="F31" s="2"/>
      <c r="G31" s="33">
        <f t="shared" si="0"/>
        <v>0</v>
      </c>
      <c r="H31" s="29"/>
      <c r="I31" s="309"/>
      <c r="J31" s="315"/>
      <c r="K31" s="315"/>
      <c r="L31" s="316"/>
    </row>
    <row r="32" spans="1:12" ht="12.75" customHeight="1" x14ac:dyDescent="0.35">
      <c r="A32" s="306" t="s">
        <v>208</v>
      </c>
      <c r="B32" s="307"/>
      <c r="C32" s="307"/>
      <c r="D32" s="307"/>
      <c r="E32" s="12"/>
      <c r="F32" s="2"/>
      <c r="G32" s="33">
        <f t="shared" si="0"/>
        <v>0</v>
      </c>
      <c r="H32" s="29"/>
      <c r="I32" s="309"/>
      <c r="J32" s="310"/>
      <c r="K32" s="310"/>
      <c r="L32" s="311"/>
    </row>
    <row r="33" spans="1:18" ht="12.75" customHeight="1" x14ac:dyDescent="0.35">
      <c r="A33" s="306" t="s">
        <v>209</v>
      </c>
      <c r="B33" s="307"/>
      <c r="C33" s="307"/>
      <c r="D33" s="307"/>
      <c r="E33" s="12"/>
      <c r="F33" s="3"/>
      <c r="G33" s="33">
        <f t="shared" si="0"/>
        <v>0</v>
      </c>
      <c r="H33" s="29"/>
      <c r="I33" s="309"/>
      <c r="J33" s="310"/>
      <c r="K33" s="310"/>
      <c r="L33" s="311"/>
    </row>
    <row r="34" spans="1:18" ht="12.75" customHeight="1" x14ac:dyDescent="0.35">
      <c r="A34" s="306" t="s">
        <v>210</v>
      </c>
      <c r="B34" s="307"/>
      <c r="C34" s="307"/>
      <c r="D34" s="307"/>
      <c r="E34" s="12"/>
      <c r="F34" s="2"/>
      <c r="G34" s="33">
        <f t="shared" si="0"/>
        <v>0</v>
      </c>
      <c r="H34" s="29"/>
      <c r="I34" s="309"/>
      <c r="J34" s="310"/>
      <c r="K34" s="310"/>
      <c r="L34" s="311"/>
      <c r="O34" s="5"/>
      <c r="P34" s="5"/>
      <c r="Q34" s="5"/>
      <c r="R34" s="5"/>
    </row>
    <row r="35" spans="1:18" ht="12.75" customHeight="1" x14ac:dyDescent="0.35">
      <c r="A35" s="306" t="s">
        <v>211</v>
      </c>
      <c r="B35" s="307"/>
      <c r="C35" s="307"/>
      <c r="D35" s="307"/>
      <c r="E35" s="12"/>
      <c r="F35" s="2"/>
      <c r="G35" s="33">
        <f t="shared" si="0"/>
        <v>0</v>
      </c>
      <c r="H35" s="29"/>
      <c r="I35" s="309"/>
      <c r="J35" s="310"/>
      <c r="K35" s="310"/>
      <c r="L35" s="311"/>
      <c r="O35" s="5"/>
      <c r="P35" s="5"/>
      <c r="Q35" s="5"/>
      <c r="R35" s="5"/>
    </row>
    <row r="36" spans="1:18" ht="12.75" customHeight="1" x14ac:dyDescent="0.35">
      <c r="A36" s="306" t="s">
        <v>212</v>
      </c>
      <c r="B36" s="307"/>
      <c r="C36" s="307"/>
      <c r="D36" s="307"/>
      <c r="E36" s="12"/>
      <c r="F36" s="2"/>
      <c r="G36" s="33">
        <f t="shared" si="0"/>
        <v>0</v>
      </c>
      <c r="H36" s="29"/>
      <c r="I36" s="309"/>
      <c r="J36" s="310"/>
      <c r="K36" s="310"/>
      <c r="L36" s="311"/>
      <c r="O36" s="5"/>
      <c r="P36" s="5"/>
      <c r="Q36" s="5"/>
      <c r="R36" s="5"/>
    </row>
    <row r="37" spans="1:18" ht="12.75" customHeight="1" x14ac:dyDescent="0.35">
      <c r="A37" s="306" t="s">
        <v>213</v>
      </c>
      <c r="B37" s="307"/>
      <c r="C37" s="307"/>
      <c r="D37" s="307"/>
      <c r="E37" s="12"/>
      <c r="F37" s="2"/>
      <c r="G37" s="33">
        <f t="shared" si="0"/>
        <v>0</v>
      </c>
      <c r="H37" s="29"/>
      <c r="I37" s="309"/>
      <c r="J37" s="310"/>
      <c r="K37" s="310"/>
      <c r="L37" s="311"/>
      <c r="O37" s="5"/>
      <c r="P37" s="5"/>
      <c r="Q37" s="5"/>
      <c r="R37" s="5"/>
    </row>
    <row r="38" spans="1:18" ht="12.75" customHeight="1" x14ac:dyDescent="0.35">
      <c r="A38" s="306" t="s">
        <v>214</v>
      </c>
      <c r="B38" s="307"/>
      <c r="C38" s="307"/>
      <c r="D38" s="307"/>
      <c r="E38" s="12"/>
      <c r="F38" s="3"/>
      <c r="G38" s="33">
        <f t="shared" si="0"/>
        <v>0</v>
      </c>
      <c r="H38" s="29"/>
      <c r="I38" s="309"/>
      <c r="J38" s="310"/>
      <c r="K38" s="310"/>
      <c r="L38" s="311"/>
    </row>
    <row r="39" spans="1:18" ht="12.75" customHeight="1" x14ac:dyDescent="0.35">
      <c r="A39" s="306" t="s">
        <v>215</v>
      </c>
      <c r="B39" s="307"/>
      <c r="C39" s="307"/>
      <c r="D39" s="307"/>
      <c r="E39" s="12"/>
      <c r="F39" s="2"/>
      <c r="G39" s="33">
        <f t="shared" si="0"/>
        <v>0</v>
      </c>
      <c r="H39" s="29"/>
      <c r="I39" s="309"/>
      <c r="J39" s="310"/>
      <c r="K39" s="310"/>
      <c r="L39" s="311"/>
    </row>
    <row r="40" spans="1:18" ht="12.75" customHeight="1" x14ac:dyDescent="0.35">
      <c r="A40" s="306" t="s">
        <v>216</v>
      </c>
      <c r="B40" s="307"/>
      <c r="C40" s="307"/>
      <c r="D40" s="307"/>
      <c r="E40" s="12"/>
      <c r="F40" s="2"/>
      <c r="G40" s="33">
        <f t="shared" si="0"/>
        <v>0</v>
      </c>
      <c r="H40" s="29"/>
      <c r="I40" s="309"/>
      <c r="J40" s="310"/>
      <c r="K40" s="310"/>
      <c r="L40" s="311"/>
    </row>
    <row r="41" spans="1:18" ht="12.75" customHeight="1" x14ac:dyDescent="0.35">
      <c r="A41" s="306" t="s">
        <v>217</v>
      </c>
      <c r="B41" s="307"/>
      <c r="C41" s="307"/>
      <c r="D41" s="307"/>
      <c r="E41" s="12"/>
      <c r="F41" s="2"/>
      <c r="G41" s="33">
        <f t="shared" si="0"/>
        <v>0</v>
      </c>
      <c r="H41" s="29"/>
      <c r="I41" s="309"/>
      <c r="J41" s="310"/>
      <c r="K41" s="310"/>
      <c r="L41" s="311"/>
    </row>
    <row r="42" spans="1:18" ht="13.5" customHeight="1" x14ac:dyDescent="0.35">
      <c r="A42" s="325" t="s">
        <v>218</v>
      </c>
      <c r="B42" s="326"/>
      <c r="C42" s="326"/>
      <c r="D42" s="326"/>
      <c r="E42" s="12"/>
      <c r="F42" s="2"/>
      <c r="G42" s="33">
        <f t="shared" si="0"/>
        <v>0</v>
      </c>
      <c r="H42" s="29"/>
      <c r="I42" s="309"/>
      <c r="J42" s="310"/>
      <c r="K42" s="310"/>
      <c r="L42" s="311"/>
    </row>
    <row r="43" spans="1:18" ht="12.75" customHeight="1" x14ac:dyDescent="0.35">
      <c r="A43" s="327" t="s">
        <v>219</v>
      </c>
      <c r="B43" s="328"/>
      <c r="C43" s="328"/>
      <c r="D43" s="328"/>
      <c r="E43" s="126"/>
      <c r="F43" s="127"/>
      <c r="G43" s="128">
        <f t="shared" si="0"/>
        <v>0</v>
      </c>
      <c r="H43" s="129"/>
      <c r="I43" s="337"/>
      <c r="J43" s="338"/>
      <c r="K43" s="338"/>
      <c r="L43" s="339"/>
    </row>
    <row r="44" spans="1:18" ht="12.75" customHeight="1" x14ac:dyDescent="0.35">
      <c r="A44" s="317" t="s">
        <v>220</v>
      </c>
      <c r="B44" s="318"/>
      <c r="C44" s="318"/>
      <c r="D44" s="318"/>
      <c r="E44" s="130"/>
      <c r="F44" s="131"/>
      <c r="G44" s="132"/>
      <c r="H44" s="133"/>
      <c r="I44" s="329"/>
      <c r="J44" s="330"/>
      <c r="K44" s="330"/>
      <c r="L44" s="331"/>
    </row>
    <row r="45" spans="1:18" ht="12.75" customHeight="1" x14ac:dyDescent="0.35">
      <c r="A45" s="335"/>
      <c r="B45" s="336"/>
      <c r="C45" s="336"/>
      <c r="D45" s="336"/>
      <c r="E45" s="21"/>
      <c r="F45" s="3"/>
      <c r="G45" s="33">
        <f t="shared" si="0"/>
        <v>0</v>
      </c>
      <c r="H45" s="30"/>
      <c r="I45" s="332"/>
      <c r="J45" s="333"/>
      <c r="K45" s="333"/>
      <c r="L45" s="334"/>
    </row>
    <row r="46" spans="1:18" ht="12.75" customHeight="1" x14ac:dyDescent="0.35">
      <c r="A46" s="325"/>
      <c r="B46" s="326"/>
      <c r="C46" s="326"/>
      <c r="D46" s="326"/>
      <c r="E46" s="12"/>
      <c r="F46" s="2"/>
      <c r="G46" s="33">
        <f t="shared" si="0"/>
        <v>0</v>
      </c>
      <c r="H46" s="29"/>
      <c r="I46" s="309"/>
      <c r="J46" s="310"/>
      <c r="K46" s="310"/>
      <c r="L46" s="311"/>
    </row>
    <row r="47" spans="1:18" ht="12.75" customHeight="1" x14ac:dyDescent="0.35">
      <c r="A47" s="319"/>
      <c r="B47" s="320"/>
      <c r="C47" s="320"/>
      <c r="D47" s="321"/>
      <c r="E47" s="12"/>
      <c r="F47" s="2"/>
      <c r="G47" s="33">
        <f t="shared" si="0"/>
        <v>0</v>
      </c>
      <c r="H47" s="29"/>
      <c r="I47" s="309"/>
      <c r="J47" s="310"/>
      <c r="K47" s="310"/>
      <c r="L47" s="311"/>
    </row>
    <row r="48" spans="1:18" ht="12.75" customHeight="1" x14ac:dyDescent="0.35">
      <c r="A48" s="319"/>
      <c r="B48" s="320"/>
      <c r="C48" s="320"/>
      <c r="D48" s="321"/>
      <c r="E48" s="12"/>
      <c r="F48" s="3"/>
      <c r="G48" s="33">
        <f t="shared" si="0"/>
        <v>0</v>
      </c>
      <c r="H48" s="29"/>
      <c r="I48" s="309"/>
      <c r="J48" s="310"/>
      <c r="K48" s="310"/>
      <c r="L48" s="311"/>
    </row>
    <row r="49" spans="1:12" ht="12.75" customHeight="1" x14ac:dyDescent="0.35">
      <c r="A49" s="319"/>
      <c r="B49" s="320"/>
      <c r="C49" s="320"/>
      <c r="D49" s="321"/>
      <c r="E49" s="12"/>
      <c r="F49" s="2"/>
      <c r="G49" s="33">
        <f t="shared" si="0"/>
        <v>0</v>
      </c>
      <c r="H49" s="29"/>
      <c r="I49" s="309"/>
      <c r="J49" s="310"/>
      <c r="K49" s="310"/>
      <c r="L49" s="311"/>
    </row>
    <row r="50" spans="1:12" ht="12.75" customHeight="1" x14ac:dyDescent="0.35">
      <c r="A50" s="322"/>
      <c r="B50" s="323"/>
      <c r="C50" s="323"/>
      <c r="D50" s="324"/>
      <c r="E50" s="12"/>
      <c r="F50" s="2"/>
      <c r="G50" s="33">
        <f t="shared" si="0"/>
        <v>0</v>
      </c>
      <c r="H50" s="29"/>
      <c r="I50" s="309"/>
      <c r="J50" s="310"/>
      <c r="K50" s="310"/>
      <c r="L50" s="311"/>
    </row>
    <row r="51" spans="1:12" ht="12.75" customHeight="1" x14ac:dyDescent="0.35">
      <c r="A51" s="306"/>
      <c r="B51" s="307"/>
      <c r="C51" s="307"/>
      <c r="D51" s="308"/>
      <c r="E51" s="12"/>
      <c r="F51" s="2"/>
      <c r="G51" s="33">
        <f t="shared" ref="G51:G77" si="1">F51+(-E51)</f>
        <v>0</v>
      </c>
      <c r="H51" s="29"/>
      <c r="I51" s="309"/>
      <c r="J51" s="310"/>
      <c r="K51" s="310"/>
      <c r="L51" s="311"/>
    </row>
    <row r="52" spans="1:12" ht="12.75" customHeight="1" x14ac:dyDescent="0.35">
      <c r="A52" s="306"/>
      <c r="B52" s="307"/>
      <c r="C52" s="307"/>
      <c r="D52" s="308"/>
      <c r="E52" s="12"/>
      <c r="F52" s="2"/>
      <c r="G52" s="33">
        <f t="shared" si="1"/>
        <v>0</v>
      </c>
      <c r="H52" s="29"/>
      <c r="I52" s="309"/>
      <c r="J52" s="310"/>
      <c r="K52" s="310"/>
      <c r="L52" s="311"/>
    </row>
    <row r="53" spans="1:12" ht="12.75" customHeight="1" x14ac:dyDescent="0.35">
      <c r="A53" s="306"/>
      <c r="B53" s="307"/>
      <c r="C53" s="307"/>
      <c r="D53" s="308"/>
      <c r="E53" s="12"/>
      <c r="F53" s="2"/>
      <c r="G53" s="33">
        <f t="shared" si="1"/>
        <v>0</v>
      </c>
      <c r="H53" s="29"/>
      <c r="I53" s="309"/>
      <c r="J53" s="310"/>
      <c r="K53" s="310"/>
      <c r="L53" s="311"/>
    </row>
    <row r="54" spans="1:12" ht="12.75" customHeight="1" x14ac:dyDescent="0.35">
      <c r="A54" s="306"/>
      <c r="B54" s="307"/>
      <c r="C54" s="307"/>
      <c r="D54" s="308"/>
      <c r="E54" s="12"/>
      <c r="F54" s="2"/>
      <c r="G54" s="33">
        <f t="shared" si="1"/>
        <v>0</v>
      </c>
      <c r="H54" s="29"/>
      <c r="I54" s="309"/>
      <c r="J54" s="310"/>
      <c r="K54" s="310"/>
      <c r="L54" s="311"/>
    </row>
    <row r="55" spans="1:12" ht="12.75" customHeight="1" x14ac:dyDescent="0.35">
      <c r="A55" s="306"/>
      <c r="B55" s="307"/>
      <c r="C55" s="307"/>
      <c r="D55" s="308"/>
      <c r="E55" s="12"/>
      <c r="F55" s="2"/>
      <c r="G55" s="33">
        <f t="shared" si="1"/>
        <v>0</v>
      </c>
      <c r="H55" s="29"/>
      <c r="I55" s="309"/>
      <c r="J55" s="310"/>
      <c r="K55" s="310"/>
      <c r="L55" s="311"/>
    </row>
    <row r="56" spans="1:12" ht="12.75" customHeight="1" x14ac:dyDescent="0.35">
      <c r="A56" s="306"/>
      <c r="B56" s="307"/>
      <c r="C56" s="307"/>
      <c r="D56" s="308"/>
      <c r="E56" s="12"/>
      <c r="F56" s="2"/>
      <c r="G56" s="33">
        <f t="shared" si="1"/>
        <v>0</v>
      </c>
      <c r="H56" s="29"/>
      <c r="I56" s="309"/>
      <c r="J56" s="310"/>
      <c r="K56" s="310"/>
      <c r="L56" s="311"/>
    </row>
    <row r="57" spans="1:12" ht="12.75" customHeight="1" x14ac:dyDescent="0.35">
      <c r="A57" s="306"/>
      <c r="B57" s="307"/>
      <c r="C57" s="307"/>
      <c r="D57" s="308"/>
      <c r="E57" s="12"/>
      <c r="F57" s="2"/>
      <c r="G57" s="33">
        <f t="shared" si="1"/>
        <v>0</v>
      </c>
      <c r="H57" s="29"/>
      <c r="I57" s="309"/>
      <c r="J57" s="310"/>
      <c r="K57" s="310"/>
      <c r="L57" s="311"/>
    </row>
    <row r="58" spans="1:12" ht="12.75" customHeight="1" x14ac:dyDescent="0.35">
      <c r="A58" s="306"/>
      <c r="B58" s="307"/>
      <c r="C58" s="307"/>
      <c r="D58" s="308"/>
      <c r="E58" s="12"/>
      <c r="F58" s="2"/>
      <c r="G58" s="33">
        <f t="shared" si="1"/>
        <v>0</v>
      </c>
      <c r="H58" s="29"/>
      <c r="I58" s="309"/>
      <c r="J58" s="310"/>
      <c r="K58" s="310"/>
      <c r="L58" s="311"/>
    </row>
    <row r="59" spans="1:12" ht="12.75" customHeight="1" x14ac:dyDescent="0.35">
      <c r="A59" s="306"/>
      <c r="B59" s="307"/>
      <c r="C59" s="307"/>
      <c r="D59" s="308"/>
      <c r="E59" s="12"/>
      <c r="F59" s="2"/>
      <c r="G59" s="33">
        <f t="shared" si="1"/>
        <v>0</v>
      </c>
      <c r="H59" s="29"/>
      <c r="I59" s="309"/>
      <c r="J59" s="310"/>
      <c r="K59" s="310"/>
      <c r="L59" s="311"/>
    </row>
    <row r="60" spans="1:12" ht="12.75" customHeight="1" x14ac:dyDescent="0.35">
      <c r="A60" s="306"/>
      <c r="B60" s="307"/>
      <c r="C60" s="307"/>
      <c r="D60" s="308"/>
      <c r="E60" s="12"/>
      <c r="F60" s="2"/>
      <c r="G60" s="33">
        <f t="shared" si="1"/>
        <v>0</v>
      </c>
      <c r="H60" s="29"/>
      <c r="I60" s="309"/>
      <c r="J60" s="310"/>
      <c r="K60" s="310"/>
      <c r="L60" s="311"/>
    </row>
    <row r="61" spans="1:12" ht="12.75" customHeight="1" x14ac:dyDescent="0.35">
      <c r="A61" s="306"/>
      <c r="B61" s="307"/>
      <c r="C61" s="307"/>
      <c r="D61" s="308"/>
      <c r="E61" s="12"/>
      <c r="F61" s="2"/>
      <c r="G61" s="33">
        <f t="shared" si="1"/>
        <v>0</v>
      </c>
      <c r="H61" s="29"/>
      <c r="I61" s="309"/>
      <c r="J61" s="310"/>
      <c r="K61" s="310"/>
      <c r="L61" s="311"/>
    </row>
    <row r="62" spans="1:12" ht="12.75" customHeight="1" x14ac:dyDescent="0.35">
      <c r="A62" s="306"/>
      <c r="B62" s="307"/>
      <c r="C62" s="307"/>
      <c r="D62" s="308"/>
      <c r="E62" s="12"/>
      <c r="F62" s="2"/>
      <c r="G62" s="33">
        <f t="shared" si="1"/>
        <v>0</v>
      </c>
      <c r="H62" s="29"/>
      <c r="I62" s="309"/>
      <c r="J62" s="310"/>
      <c r="K62" s="310"/>
      <c r="L62" s="311"/>
    </row>
    <row r="63" spans="1:12" ht="12.75" customHeight="1" x14ac:dyDescent="0.35">
      <c r="A63" s="306"/>
      <c r="B63" s="307"/>
      <c r="C63" s="307"/>
      <c r="D63" s="308"/>
      <c r="E63" s="12"/>
      <c r="F63" s="2"/>
      <c r="G63" s="33">
        <f t="shared" si="1"/>
        <v>0</v>
      </c>
      <c r="H63" s="29"/>
      <c r="I63" s="309"/>
      <c r="J63" s="310"/>
      <c r="K63" s="310"/>
      <c r="L63" s="311"/>
    </row>
    <row r="64" spans="1:12" ht="12.75" customHeight="1" x14ac:dyDescent="0.35">
      <c r="A64" s="306"/>
      <c r="B64" s="307"/>
      <c r="C64" s="307"/>
      <c r="D64" s="308"/>
      <c r="E64" s="12"/>
      <c r="F64" s="2"/>
      <c r="G64" s="33">
        <f t="shared" si="1"/>
        <v>0</v>
      </c>
      <c r="H64" s="29"/>
      <c r="I64" s="309"/>
      <c r="J64" s="310"/>
      <c r="K64" s="310"/>
      <c r="L64" s="311"/>
    </row>
    <row r="65" spans="1:12" ht="12.75" customHeight="1" x14ac:dyDescent="0.35">
      <c r="A65" s="306"/>
      <c r="B65" s="307"/>
      <c r="C65" s="307"/>
      <c r="D65" s="308"/>
      <c r="E65" s="12"/>
      <c r="F65" s="2"/>
      <c r="G65" s="33">
        <f t="shared" si="1"/>
        <v>0</v>
      </c>
      <c r="H65" s="29"/>
      <c r="I65" s="309"/>
      <c r="J65" s="310"/>
      <c r="K65" s="310"/>
      <c r="L65" s="311"/>
    </row>
    <row r="66" spans="1:12" ht="12.75" customHeight="1" x14ac:dyDescent="0.35">
      <c r="A66" s="306"/>
      <c r="B66" s="307"/>
      <c r="C66" s="307"/>
      <c r="D66" s="308"/>
      <c r="E66" s="12"/>
      <c r="F66" s="2"/>
      <c r="G66" s="33">
        <f t="shared" si="1"/>
        <v>0</v>
      </c>
      <c r="H66" s="29"/>
      <c r="I66" s="309"/>
      <c r="J66" s="310"/>
      <c r="K66" s="310"/>
      <c r="L66" s="311"/>
    </row>
    <row r="67" spans="1:12" ht="12.75" customHeight="1" x14ac:dyDescent="0.35">
      <c r="A67" s="306"/>
      <c r="B67" s="307"/>
      <c r="C67" s="307"/>
      <c r="D67" s="308"/>
      <c r="E67" s="12"/>
      <c r="F67" s="2"/>
      <c r="G67" s="33">
        <f t="shared" si="1"/>
        <v>0</v>
      </c>
      <c r="H67" s="29"/>
      <c r="I67" s="309"/>
      <c r="J67" s="310"/>
      <c r="K67" s="310"/>
      <c r="L67" s="311"/>
    </row>
    <row r="68" spans="1:12" ht="12.75" customHeight="1" x14ac:dyDescent="0.35">
      <c r="A68" s="306"/>
      <c r="B68" s="307"/>
      <c r="C68" s="307"/>
      <c r="D68" s="308"/>
      <c r="E68" s="12"/>
      <c r="F68" s="2"/>
      <c r="G68" s="33">
        <f t="shared" si="1"/>
        <v>0</v>
      </c>
      <c r="H68" s="29"/>
      <c r="I68" s="309"/>
      <c r="J68" s="310"/>
      <c r="K68" s="310"/>
      <c r="L68" s="311"/>
    </row>
    <row r="69" spans="1:12" ht="12.75" customHeight="1" x14ac:dyDescent="0.35">
      <c r="A69" s="306"/>
      <c r="B69" s="307"/>
      <c r="C69" s="307"/>
      <c r="D69" s="308"/>
      <c r="E69" s="12"/>
      <c r="F69" s="2"/>
      <c r="G69" s="33">
        <f t="shared" si="1"/>
        <v>0</v>
      </c>
      <c r="H69" s="29"/>
      <c r="I69" s="309"/>
      <c r="J69" s="310"/>
      <c r="K69" s="310"/>
      <c r="L69" s="311"/>
    </row>
    <row r="70" spans="1:12" ht="12.75" customHeight="1" x14ac:dyDescent="0.35">
      <c r="A70" s="306"/>
      <c r="B70" s="307"/>
      <c r="C70" s="307"/>
      <c r="D70" s="308"/>
      <c r="E70" s="12"/>
      <c r="F70" s="2"/>
      <c r="G70" s="33">
        <f t="shared" si="1"/>
        <v>0</v>
      </c>
      <c r="H70" s="29"/>
      <c r="I70" s="309"/>
      <c r="J70" s="310"/>
      <c r="K70" s="310"/>
      <c r="L70" s="311"/>
    </row>
    <row r="71" spans="1:12" ht="12.75" customHeight="1" x14ac:dyDescent="0.35">
      <c r="A71" s="306"/>
      <c r="B71" s="307"/>
      <c r="C71" s="307"/>
      <c r="D71" s="308"/>
      <c r="E71" s="12"/>
      <c r="F71" s="2"/>
      <c r="G71" s="33">
        <f t="shared" si="1"/>
        <v>0</v>
      </c>
      <c r="H71" s="29"/>
      <c r="I71" s="309"/>
      <c r="J71" s="310"/>
      <c r="K71" s="310"/>
      <c r="L71" s="311"/>
    </row>
    <row r="72" spans="1:12" ht="12.75" customHeight="1" x14ac:dyDescent="0.35">
      <c r="A72" s="306"/>
      <c r="B72" s="307"/>
      <c r="C72" s="307"/>
      <c r="D72" s="308"/>
      <c r="E72" s="12"/>
      <c r="F72" s="2"/>
      <c r="G72" s="33">
        <f t="shared" si="1"/>
        <v>0</v>
      </c>
      <c r="H72" s="29"/>
      <c r="I72" s="309"/>
      <c r="J72" s="310"/>
      <c r="K72" s="310"/>
      <c r="L72" s="311"/>
    </row>
    <row r="73" spans="1:12" ht="12.75" customHeight="1" x14ac:dyDescent="0.35">
      <c r="A73" s="306"/>
      <c r="B73" s="307"/>
      <c r="C73" s="307"/>
      <c r="D73" s="308"/>
      <c r="E73" s="12"/>
      <c r="F73" s="2"/>
      <c r="G73" s="33">
        <f t="shared" si="1"/>
        <v>0</v>
      </c>
      <c r="H73" s="29"/>
      <c r="I73" s="309"/>
      <c r="J73" s="310"/>
      <c r="K73" s="310"/>
      <c r="L73" s="311"/>
    </row>
    <row r="74" spans="1:12" ht="12.75" customHeight="1" x14ac:dyDescent="0.35">
      <c r="A74" s="306"/>
      <c r="B74" s="307"/>
      <c r="C74" s="307"/>
      <c r="D74" s="308"/>
      <c r="E74" s="12"/>
      <c r="F74" s="2"/>
      <c r="G74" s="33">
        <f t="shared" si="1"/>
        <v>0</v>
      </c>
      <c r="H74" s="29"/>
      <c r="I74" s="309"/>
      <c r="J74" s="310"/>
      <c r="K74" s="310"/>
      <c r="L74" s="311"/>
    </row>
    <row r="75" spans="1:12" ht="12.75" customHeight="1" x14ac:dyDescent="0.35">
      <c r="A75" s="306"/>
      <c r="B75" s="307"/>
      <c r="C75" s="307"/>
      <c r="D75" s="308"/>
      <c r="E75" s="12"/>
      <c r="F75" s="2"/>
      <c r="G75" s="33">
        <f t="shared" si="1"/>
        <v>0</v>
      </c>
      <c r="H75" s="29"/>
      <c r="I75" s="309"/>
      <c r="J75" s="310"/>
      <c r="K75" s="310"/>
      <c r="L75" s="311"/>
    </row>
    <row r="76" spans="1:12" ht="12.75" customHeight="1" x14ac:dyDescent="0.35">
      <c r="A76" s="306"/>
      <c r="B76" s="307"/>
      <c r="C76" s="307"/>
      <c r="D76" s="308"/>
      <c r="E76" s="12"/>
      <c r="F76" s="2"/>
      <c r="G76" s="33">
        <f t="shared" si="1"/>
        <v>0</v>
      </c>
      <c r="H76" s="29"/>
      <c r="I76" s="309"/>
      <c r="J76" s="310"/>
      <c r="K76" s="310"/>
      <c r="L76" s="311"/>
    </row>
    <row r="77" spans="1:12" ht="12.75" customHeight="1" x14ac:dyDescent="0.35">
      <c r="A77" s="306"/>
      <c r="B77" s="307"/>
      <c r="C77" s="307"/>
      <c r="D77" s="308"/>
      <c r="E77" s="12"/>
      <c r="F77" s="2"/>
      <c r="G77" s="33">
        <f t="shared" si="1"/>
        <v>0</v>
      </c>
      <c r="H77" s="29"/>
      <c r="I77" s="309"/>
      <c r="J77" s="310"/>
      <c r="K77" s="310"/>
      <c r="L77" s="311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30"/>
  <sheetViews>
    <sheetView showZeros="0" view="pageBreakPreview" topLeftCell="A12" zoomScaleNormal="35" zoomScaleSheetLayoutView="100" zoomScalePageLayoutView="41" workbookViewId="0">
      <selection activeCell="K17" sqref="K17"/>
    </sheetView>
  </sheetViews>
  <sheetFormatPr defaultColWidth="6" defaultRowHeight="12.75" customHeight="1" x14ac:dyDescent="0.25"/>
  <cols>
    <col min="1" max="1" width="17.54296875" style="1" customWidth="1"/>
    <col min="2" max="2" width="10.453125" style="1" hidden="1" customWidth="1"/>
    <col min="3" max="3" width="35.1796875" style="1" customWidth="1"/>
    <col min="4" max="4" width="14.453125" style="1" customWidth="1"/>
    <col min="5" max="5" width="16.453125" style="1" customWidth="1"/>
    <col min="6" max="6" width="15.54296875" style="1" customWidth="1"/>
    <col min="7" max="8" width="12.54296875" style="1" customWidth="1"/>
    <col min="9" max="9" width="14.81640625" style="1" customWidth="1"/>
    <col min="10" max="16384" width="6" style="1"/>
  </cols>
  <sheetData>
    <row r="1" spans="1:9" ht="13.75" customHeight="1" x14ac:dyDescent="0.25">
      <c r="A1" s="354"/>
      <c r="B1" s="196" t="s">
        <v>221</v>
      </c>
      <c r="C1" s="299" t="s">
        <v>148</v>
      </c>
      <c r="D1" s="299"/>
      <c r="E1" s="299"/>
      <c r="F1" s="299"/>
      <c r="G1" s="299"/>
      <c r="H1" s="299"/>
      <c r="I1" s="299"/>
    </row>
    <row r="2" spans="1:9" ht="13.75" customHeight="1" x14ac:dyDescent="0.25">
      <c r="A2" s="355"/>
      <c r="B2" s="197"/>
      <c r="C2" s="301"/>
      <c r="D2" s="301"/>
      <c r="E2" s="301"/>
      <c r="F2" s="301"/>
      <c r="G2" s="301"/>
      <c r="H2" s="301"/>
      <c r="I2" s="301"/>
    </row>
    <row r="3" spans="1:9" ht="13.75" customHeight="1" x14ac:dyDescent="0.25">
      <c r="A3" s="36" t="s">
        <v>149</v>
      </c>
      <c r="B3" s="191"/>
      <c r="C3" s="207" t="str" cm="1">
        <f t="array" ref="C3:D3">'DESIGN FRONT SHEET'!B3:C3</f>
        <v>MCLAREN SEASON 3</v>
      </c>
      <c r="D3" s="254">
        <v>0</v>
      </c>
      <c r="E3" s="36" t="s">
        <v>151</v>
      </c>
      <c r="F3" s="247" t="str">
        <f>'DESIGN FRONT SHEET'!E3</f>
        <v>UN AVAILABLE</v>
      </c>
      <c r="G3" s="36" t="s">
        <v>153</v>
      </c>
      <c r="H3" s="262"/>
      <c r="I3" s="248" t="str">
        <f>'DESIGN FRONT SHEET'!G3</f>
        <v>FRAN</v>
      </c>
    </row>
    <row r="4" spans="1:9" ht="13.75" customHeight="1" x14ac:dyDescent="0.25">
      <c r="A4" s="36" t="s">
        <v>155</v>
      </c>
      <c r="B4" s="191"/>
      <c r="C4" s="207" t="str" cm="1">
        <f t="array" ref="C4:D4">'DESIGN FRONT SHEET'!B4:C4</f>
        <v>ASHLAM</v>
      </c>
      <c r="D4" s="206">
        <v>0</v>
      </c>
      <c r="E4" s="36" t="s">
        <v>157</v>
      </c>
      <c r="F4" s="247" t="str">
        <f>'DESIGN FRONT SHEET'!E4</f>
        <v>VIETNAM</v>
      </c>
      <c r="G4" s="36" t="s">
        <v>159</v>
      </c>
      <c r="H4" s="262"/>
      <c r="I4" s="248"/>
    </row>
    <row r="5" spans="1:9" ht="13.75" customHeight="1" x14ac:dyDescent="0.25">
      <c r="A5" s="36" t="s">
        <v>161</v>
      </c>
      <c r="B5" s="191"/>
      <c r="C5" s="207" t="str" cm="1">
        <f t="array" ref="C5:D5">'DESIGN FRONT SHEET'!B5:C5</f>
        <v>ZIP THROUG HOODIE</v>
      </c>
      <c r="D5" s="206">
        <v>0</v>
      </c>
      <c r="E5" s="36" t="s">
        <v>163</v>
      </c>
      <c r="F5" s="247" t="str">
        <f>'DESIGN FRONT SHEET'!E5</f>
        <v>AIME LEON DORE</v>
      </c>
      <c r="G5" s="36" t="s">
        <v>165</v>
      </c>
      <c r="H5" s="262"/>
      <c r="I5" s="246"/>
    </row>
    <row r="6" spans="1:9" ht="13.75" customHeight="1" x14ac:dyDescent="0.25">
      <c r="A6" s="280" t="s">
        <v>222</v>
      </c>
      <c r="B6" s="281"/>
      <c r="C6" s="281"/>
      <c r="D6" s="281"/>
      <c r="E6" s="281"/>
      <c r="F6" s="281"/>
      <c r="G6" s="281"/>
      <c r="H6" s="281"/>
      <c r="I6" s="357"/>
    </row>
    <row r="7" spans="1:9" ht="13.75" customHeight="1" thickBot="1" x14ac:dyDescent="0.3">
      <c r="A7" s="358" t="s">
        <v>223</v>
      </c>
      <c r="B7" s="359"/>
      <c r="C7" s="249" t="s">
        <v>224</v>
      </c>
      <c r="D7" s="252" t="s">
        <v>225</v>
      </c>
      <c r="E7" s="252" t="s">
        <v>226</v>
      </c>
      <c r="F7" s="249" t="s">
        <v>227</v>
      </c>
      <c r="G7" s="249" t="s">
        <v>228</v>
      </c>
      <c r="H7" s="249" t="s">
        <v>229</v>
      </c>
      <c r="I7" s="13" t="s">
        <v>230</v>
      </c>
    </row>
    <row r="8" spans="1:9" s="141" customFormat="1" ht="43.5" customHeight="1" x14ac:dyDescent="0.35">
      <c r="A8" s="348" t="s">
        <v>231</v>
      </c>
      <c r="B8" s="348"/>
      <c r="C8" s="263" t="s">
        <v>232</v>
      </c>
      <c r="D8" s="263" t="s">
        <v>233</v>
      </c>
      <c r="E8" s="263" t="s">
        <v>234</v>
      </c>
      <c r="F8" s="263" t="s">
        <v>235</v>
      </c>
      <c r="G8" s="263" t="s">
        <v>236</v>
      </c>
      <c r="H8" s="263" t="s">
        <v>237</v>
      </c>
      <c r="I8" s="264"/>
    </row>
    <row r="9" spans="1:9" s="141" customFormat="1" ht="43.5" customHeight="1" x14ac:dyDescent="0.35">
      <c r="A9" s="348" t="s">
        <v>238</v>
      </c>
      <c r="B9" s="348"/>
      <c r="C9" s="263" t="s">
        <v>239</v>
      </c>
      <c r="D9" s="263" t="s">
        <v>233</v>
      </c>
      <c r="E9" s="263" t="s">
        <v>240</v>
      </c>
      <c r="F9" s="263" t="s">
        <v>235</v>
      </c>
      <c r="G9" s="263" t="s">
        <v>236</v>
      </c>
      <c r="H9" s="263" t="s">
        <v>237</v>
      </c>
      <c r="I9" s="264"/>
    </row>
    <row r="10" spans="1:9" s="141" customFormat="1" ht="43.5" customHeight="1" x14ac:dyDescent="0.35">
      <c r="A10" s="265" t="s">
        <v>241</v>
      </c>
      <c r="B10" s="265" t="s">
        <v>242</v>
      </c>
      <c r="C10" s="265" t="s">
        <v>242</v>
      </c>
      <c r="D10" s="263" t="s">
        <v>243</v>
      </c>
      <c r="E10" s="263" t="s">
        <v>244</v>
      </c>
      <c r="F10" s="267" t="s">
        <v>245</v>
      </c>
      <c r="G10" s="265" t="s">
        <v>246</v>
      </c>
      <c r="H10" s="265" t="s">
        <v>246</v>
      </c>
      <c r="I10" s="264"/>
    </row>
    <row r="11" spans="1:9" s="141" customFormat="1" ht="43.5" customHeight="1" x14ac:dyDescent="0.35">
      <c r="A11" s="265"/>
      <c r="B11" s="265" t="s">
        <v>247</v>
      </c>
      <c r="C11" s="265" t="s">
        <v>247</v>
      </c>
      <c r="D11" s="263" t="s">
        <v>243</v>
      </c>
      <c r="E11" s="263"/>
      <c r="F11" s="265" t="s">
        <v>248</v>
      </c>
      <c r="G11" s="265" t="s">
        <v>249</v>
      </c>
      <c r="H11" s="265" t="s">
        <v>249</v>
      </c>
      <c r="I11" s="264"/>
    </row>
    <row r="12" spans="1:9" s="141" customFormat="1" ht="43.5" customHeight="1" x14ac:dyDescent="0.35">
      <c r="A12" s="265" t="s">
        <v>250</v>
      </c>
      <c r="B12" s="265" t="s">
        <v>251</v>
      </c>
      <c r="C12" s="265" t="s">
        <v>251</v>
      </c>
      <c r="D12" s="263" t="s">
        <v>233</v>
      </c>
      <c r="E12" s="263"/>
      <c r="F12" s="268" t="s">
        <v>252</v>
      </c>
      <c r="G12" s="265" t="s">
        <v>253</v>
      </c>
      <c r="H12" s="265" t="s">
        <v>254</v>
      </c>
      <c r="I12" s="264"/>
    </row>
    <row r="13" spans="1:9" s="141" customFormat="1" ht="43.5" customHeight="1" x14ac:dyDescent="0.35">
      <c r="A13" s="265" t="s">
        <v>255</v>
      </c>
      <c r="B13" s="265" t="s">
        <v>256</v>
      </c>
      <c r="C13" s="265" t="s">
        <v>256</v>
      </c>
      <c r="D13" s="263" t="s">
        <v>233</v>
      </c>
      <c r="E13" s="263"/>
      <c r="F13" s="265" t="s">
        <v>257</v>
      </c>
      <c r="G13" s="270" t="s">
        <v>258</v>
      </c>
      <c r="H13" s="270" t="s">
        <v>259</v>
      </c>
      <c r="I13" s="264"/>
    </row>
    <row r="14" spans="1:9" s="141" customFormat="1" ht="43.5" customHeight="1" x14ac:dyDescent="0.35">
      <c r="A14" s="265" t="s">
        <v>260</v>
      </c>
      <c r="B14" s="265" t="s">
        <v>261</v>
      </c>
      <c r="C14" s="265" t="s">
        <v>261</v>
      </c>
      <c r="D14" s="263" t="s">
        <v>233</v>
      </c>
      <c r="E14" s="263"/>
      <c r="F14" s="268" t="s">
        <v>257</v>
      </c>
      <c r="G14" s="265" t="s">
        <v>253</v>
      </c>
      <c r="H14" s="265" t="s">
        <v>254</v>
      </c>
      <c r="I14" s="264"/>
    </row>
    <row r="15" spans="1:9" s="141" customFormat="1" ht="43.5" customHeight="1" x14ac:dyDescent="0.35">
      <c r="A15" s="265" t="s">
        <v>260</v>
      </c>
      <c r="B15" s="265" t="s">
        <v>262</v>
      </c>
      <c r="C15" s="265" t="s">
        <v>263</v>
      </c>
      <c r="D15" s="263" t="s">
        <v>233</v>
      </c>
      <c r="E15" s="263"/>
      <c r="F15" s="268" t="s">
        <v>257</v>
      </c>
      <c r="G15" s="265" t="s">
        <v>253</v>
      </c>
      <c r="H15" s="265" t="s">
        <v>254</v>
      </c>
      <c r="I15" s="264"/>
    </row>
    <row r="16" spans="1:9" s="141" customFormat="1" ht="43.5" customHeight="1" x14ac:dyDescent="0.35">
      <c r="A16" s="265" t="s">
        <v>250</v>
      </c>
      <c r="B16" s="265" t="s">
        <v>264</v>
      </c>
      <c r="C16" s="265" t="s">
        <v>264</v>
      </c>
      <c r="D16" s="263" t="s">
        <v>233</v>
      </c>
      <c r="E16" s="263"/>
      <c r="F16" s="268" t="s">
        <v>252</v>
      </c>
      <c r="G16" s="265" t="s">
        <v>253</v>
      </c>
      <c r="H16" s="265" t="s">
        <v>254</v>
      </c>
      <c r="I16" s="264"/>
    </row>
    <row r="17" spans="1:9" s="141" customFormat="1" ht="43.5" customHeight="1" x14ac:dyDescent="0.35">
      <c r="A17" s="265" t="s">
        <v>250</v>
      </c>
      <c r="B17" s="265" t="s">
        <v>265</v>
      </c>
      <c r="C17" s="265" t="s">
        <v>265</v>
      </c>
      <c r="D17" s="263" t="s">
        <v>233</v>
      </c>
      <c r="E17" s="263"/>
      <c r="F17" s="268" t="s">
        <v>266</v>
      </c>
      <c r="G17" s="270" t="s">
        <v>267</v>
      </c>
      <c r="H17" s="265" t="s">
        <v>254</v>
      </c>
      <c r="I17" s="264"/>
    </row>
    <row r="18" spans="1:9" s="141" customFormat="1" ht="43.5" customHeight="1" x14ac:dyDescent="0.35">
      <c r="A18" s="265" t="s">
        <v>260</v>
      </c>
      <c r="B18" s="265" t="s">
        <v>268</v>
      </c>
      <c r="C18" s="265" t="s">
        <v>268</v>
      </c>
      <c r="D18" s="263" t="s">
        <v>233</v>
      </c>
      <c r="E18" s="263"/>
      <c r="F18" s="268" t="s">
        <v>269</v>
      </c>
      <c r="G18" s="270" t="s">
        <v>267</v>
      </c>
      <c r="H18" s="265" t="s">
        <v>254</v>
      </c>
      <c r="I18" s="264"/>
    </row>
    <row r="19" spans="1:9" s="141" customFormat="1" ht="43.5" customHeight="1" x14ac:dyDescent="0.35">
      <c r="A19" s="265" t="s">
        <v>260</v>
      </c>
      <c r="B19" s="265" t="s">
        <v>270</v>
      </c>
      <c r="C19" s="265" t="s">
        <v>270</v>
      </c>
      <c r="D19" s="263" t="s">
        <v>233</v>
      </c>
      <c r="E19" s="263"/>
      <c r="F19" s="268" t="s">
        <v>271</v>
      </c>
      <c r="G19" s="270" t="s">
        <v>267</v>
      </c>
      <c r="H19" s="270" t="s">
        <v>267</v>
      </c>
      <c r="I19" s="264"/>
    </row>
    <row r="20" spans="1:9" s="141" customFormat="1" ht="43.5" customHeight="1" x14ac:dyDescent="0.35">
      <c r="A20" s="265"/>
      <c r="B20" s="265" t="s">
        <v>272</v>
      </c>
      <c r="C20" s="265" t="s">
        <v>272</v>
      </c>
      <c r="D20" s="263" t="s">
        <v>273</v>
      </c>
      <c r="E20" s="265" t="s">
        <v>274</v>
      </c>
      <c r="F20" s="265"/>
      <c r="G20" s="265" t="s">
        <v>275</v>
      </c>
      <c r="H20" s="265" t="s">
        <v>275</v>
      </c>
      <c r="I20" s="264"/>
    </row>
    <row r="21" spans="1:9" s="141" customFormat="1" ht="43.5" customHeight="1" x14ac:dyDescent="0.35">
      <c r="A21" s="265"/>
      <c r="B21" s="265" t="s">
        <v>276</v>
      </c>
      <c r="C21" s="265" t="s">
        <v>276</v>
      </c>
      <c r="D21" s="263" t="s">
        <v>273</v>
      </c>
      <c r="E21" s="265" t="s">
        <v>277</v>
      </c>
      <c r="F21" s="267" t="s">
        <v>278</v>
      </c>
      <c r="G21" s="267" t="s">
        <v>275</v>
      </c>
      <c r="H21" s="267" t="s">
        <v>275</v>
      </c>
      <c r="I21" s="264"/>
    </row>
    <row r="22" spans="1:9" ht="18" customHeight="1" x14ac:dyDescent="0.25">
      <c r="A22" s="346" t="s">
        <v>279</v>
      </c>
      <c r="B22" s="347"/>
      <c r="C22" s="347"/>
      <c r="D22" s="347"/>
      <c r="E22" s="347"/>
      <c r="F22" s="347"/>
      <c r="G22" s="347"/>
      <c r="H22" s="347"/>
      <c r="I22" s="356"/>
    </row>
    <row r="23" spans="1:9" ht="44.5" customHeight="1" x14ac:dyDescent="0.25">
      <c r="A23" s="253" t="s">
        <v>280</v>
      </c>
      <c r="B23" s="345" t="s">
        <v>35</v>
      </c>
      <c r="C23" s="345"/>
      <c r="D23" s="353" t="e" vm="54">
        <f>_xlfn.XLOOKUP(B25,'DO NOT USE'!A57:A89,'DO NOT USE'!B57:B89)</f>
        <v>#VALUE!</v>
      </c>
      <c r="E23" s="353"/>
      <c r="F23" s="353"/>
      <c r="G23" s="353">
        <f>_xlfn.XLOOKUP(B24,'DO NOT USE'!A20:A55,'DO NOT USE'!B20:B55)</f>
        <v>0</v>
      </c>
      <c r="H23" s="353"/>
      <c r="I23" s="353"/>
    </row>
    <row r="24" spans="1:9" ht="44.5" customHeight="1" x14ac:dyDescent="0.25">
      <c r="A24" s="253" t="s">
        <v>281</v>
      </c>
      <c r="B24" s="345" t="s">
        <v>282</v>
      </c>
      <c r="C24" s="345"/>
      <c r="D24" s="353"/>
      <c r="E24" s="353"/>
      <c r="F24" s="353"/>
      <c r="G24" s="353"/>
      <c r="H24" s="353"/>
      <c r="I24" s="353"/>
    </row>
    <row r="25" spans="1:9" ht="44.5" customHeight="1" x14ac:dyDescent="0.25">
      <c r="A25" s="253" t="s">
        <v>283</v>
      </c>
      <c r="B25" s="345" t="s">
        <v>125</v>
      </c>
      <c r="C25" s="345"/>
      <c r="D25" s="353"/>
      <c r="E25" s="353"/>
      <c r="F25" s="353"/>
      <c r="G25" s="353"/>
      <c r="H25" s="353"/>
      <c r="I25" s="353"/>
    </row>
    <row r="26" spans="1:9" ht="25.5" customHeight="1" x14ac:dyDescent="0.25">
      <c r="A26" s="253" t="s">
        <v>284</v>
      </c>
      <c r="B26" s="345" t="s">
        <v>127</v>
      </c>
      <c r="C26" s="345"/>
      <c r="D26" s="353"/>
      <c r="E26" s="353"/>
      <c r="F26" s="353"/>
      <c r="G26" s="353"/>
      <c r="H26" s="353"/>
      <c r="I26" s="353"/>
    </row>
    <row r="27" spans="1:9" ht="22.5" customHeight="1" x14ac:dyDescent="0.25">
      <c r="A27" s="176" t="s">
        <v>285</v>
      </c>
      <c r="B27" s="352" t="s">
        <v>146</v>
      </c>
      <c r="C27" s="352"/>
      <c r="D27" s="353"/>
      <c r="E27" s="353"/>
      <c r="F27" s="353"/>
      <c r="G27" s="353" t="e" vm="55">
        <f>_xlfn.XLOOKUP(B23,'DO NOT USE'!A2:A13,'DO NOT USE'!B2:B13)</f>
        <v>#VALUE!</v>
      </c>
      <c r="H27" s="353"/>
      <c r="I27" s="353"/>
    </row>
    <row r="28" spans="1:9" ht="44.5" customHeight="1" x14ac:dyDescent="0.25">
      <c r="A28" s="346"/>
      <c r="B28" s="347"/>
      <c r="C28" s="347"/>
      <c r="D28" s="353"/>
      <c r="E28" s="353"/>
      <c r="F28" s="353"/>
      <c r="G28" s="353"/>
      <c r="H28" s="353"/>
      <c r="I28" s="353"/>
    </row>
    <row r="29" spans="1:9" ht="44.5" customHeight="1" x14ac:dyDescent="0.25">
      <c r="A29" s="349"/>
      <c r="B29" s="350"/>
      <c r="C29" s="351"/>
      <c r="D29" s="353"/>
      <c r="E29" s="353"/>
      <c r="F29" s="353"/>
      <c r="G29" s="353"/>
      <c r="H29" s="353"/>
      <c r="I29" s="353"/>
    </row>
    <row r="30" spans="1:9" ht="44.5" customHeight="1" x14ac:dyDescent="0.25">
      <c r="A30" s="349"/>
      <c r="B30" s="350"/>
      <c r="C30" s="351"/>
      <c r="D30" s="353"/>
      <c r="E30" s="353"/>
      <c r="F30" s="353"/>
      <c r="G30" s="353"/>
      <c r="H30" s="353"/>
      <c r="I30" s="353"/>
    </row>
  </sheetData>
  <mergeCells count="19">
    <mergeCell ref="D23:F30"/>
    <mergeCell ref="C1:I2"/>
    <mergeCell ref="A29:C29"/>
    <mergeCell ref="A8:B8"/>
    <mergeCell ref="A1:A2"/>
    <mergeCell ref="A22:C22"/>
    <mergeCell ref="D22:I22"/>
    <mergeCell ref="A6:I6"/>
    <mergeCell ref="A7:B7"/>
    <mergeCell ref="G23:I26"/>
    <mergeCell ref="G27:I30"/>
    <mergeCell ref="B23:C23"/>
    <mergeCell ref="B24:C24"/>
    <mergeCell ref="B25:C25"/>
    <mergeCell ref="A28:C28"/>
    <mergeCell ref="A9:B9"/>
    <mergeCell ref="A30:C30"/>
    <mergeCell ref="B26:C26"/>
    <mergeCell ref="B27:C27"/>
  </mergeCells>
  <conditionalFormatting sqref="A8:A30">
    <cfRule type="containsText" dxfId="27" priority="2" operator="containsText" text="QC">
      <formula>NOT(ISERROR(SEARCH("QC",A8)))</formula>
    </cfRule>
  </conditionalFormatting>
  <conditionalFormatting sqref="C8:E21">
    <cfRule type="containsText" dxfId="26" priority="1" operator="containsText" text="QC">
      <formula>NOT(ISERROR(SEARCH("QC",C8)))</formula>
    </cfRule>
  </conditionalFormatting>
  <conditionalFormatting sqref="I8:I21">
    <cfRule type="containsText" dxfId="25" priority="20" operator="containsText" text="APPROVED">
      <formula>NOT(ISERROR(SEARCH("APPROVED",I8)))</formula>
    </cfRule>
    <cfRule type="containsText" dxfId="24" priority="21" operator="containsText" text="REJECTED">
      <formula>NOT(ISERROR(SEARCH("REJECTED",I8)))</formula>
    </cfRule>
    <cfRule type="containsText" dxfId="23" priority="22" operator="containsText" text="TBC">
      <formula>NOT(ISERROR(SEARCH("TBC",I8)))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01B5177-C70F-478C-87F8-14B16E8751F0}">
          <x14:formula1>
            <xm:f>'DO NOT USE'!$A$2:$A$13</xm:f>
          </x14:formula1>
          <xm:sqref>B23:C23</xm:sqref>
        </x14:dataValidation>
        <x14:dataValidation type="list" allowBlank="1" showInputMessage="1" showErrorMessage="1" xr:uid="{0D3E6D6D-7116-4183-8A79-BFEABB65A8E2}">
          <x14:formula1>
            <xm:f>'DO NOT USE'!$A$20:$A$40</xm:f>
          </x14:formula1>
          <xm:sqref>B24:C24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B25:C25</xm:sqref>
        </x14:dataValidation>
        <x14:dataValidation type="list" allowBlank="1" showInputMessage="1" showErrorMessage="1" xr:uid="{B6FD07A3-C28C-4577-8BDB-D5780D8158DC}">
          <x14:formula1>
            <xm:f>'DO NOT USE'!$A$99:$A$117</xm:f>
          </x14:formula1>
          <xm:sqref>B26:C26</xm:sqref>
        </x14:dataValidation>
        <x14:dataValidation type="list" allowBlank="1" showInputMessage="1" showErrorMessage="1" xr:uid="{C881A7A2-9F10-4443-B131-52DD92BA7070}">
          <x14:formula1>
            <xm:f>'DO NOT USE'!$A$118:$A$119</xm:f>
          </x14:formula1>
          <xm:sqref>B27:C27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N55"/>
  <sheetViews>
    <sheetView showZeros="0" view="pageBreakPreview" topLeftCell="B32" zoomScale="91" zoomScaleNormal="100" zoomScaleSheetLayoutView="142" workbookViewId="0">
      <selection activeCell="B47" sqref="B47:E47"/>
    </sheetView>
  </sheetViews>
  <sheetFormatPr defaultColWidth="6" defaultRowHeight="12.75" customHeight="1" x14ac:dyDescent="0.25"/>
  <cols>
    <col min="1" max="1" width="8.5429687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20.81640625" style="1" customWidth="1"/>
    <col min="6" max="6" width="7.81640625" style="1" customWidth="1"/>
    <col min="7" max="8" width="7" style="1" customWidth="1"/>
    <col min="9" max="9" width="7.54296875" style="1" bestFit="1" customWidth="1"/>
    <col min="10" max="10" width="7.81640625" style="1" customWidth="1"/>
    <col min="11" max="12" width="6.453125" style="1" customWidth="1"/>
    <col min="13" max="13" width="10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74"/>
      <c r="B1" s="274"/>
      <c r="C1" s="274"/>
      <c r="D1" s="298" t="s">
        <v>286</v>
      </c>
      <c r="E1" s="299"/>
      <c r="F1" s="299"/>
      <c r="G1" s="299"/>
      <c r="H1" s="299"/>
      <c r="I1" s="299"/>
      <c r="J1" s="299"/>
      <c r="K1" s="299"/>
      <c r="L1" s="299"/>
      <c r="M1" s="299"/>
    </row>
    <row r="2" spans="1:13" ht="13.75" customHeight="1" x14ac:dyDescent="0.25">
      <c r="A2" s="274"/>
      <c r="B2" s="274"/>
      <c r="C2" s="274"/>
      <c r="D2" s="300"/>
      <c r="E2" s="301"/>
      <c r="F2" s="301"/>
      <c r="G2" s="301"/>
      <c r="H2" s="301"/>
      <c r="I2" s="301"/>
      <c r="J2" s="301"/>
      <c r="K2" s="301"/>
      <c r="L2" s="301"/>
      <c r="M2" s="301"/>
    </row>
    <row r="3" spans="1:13" ht="13.75" customHeight="1" x14ac:dyDescent="0.25">
      <c r="A3" s="408" t="s">
        <v>149</v>
      </c>
      <c r="B3" s="408"/>
      <c r="C3" s="411" t="str">
        <f>'DESIGN FRONT SHEET'!B3</f>
        <v>MCLAREN SEASON 3</v>
      </c>
      <c r="D3" s="412"/>
      <c r="E3" s="413"/>
      <c r="F3" s="36" t="s">
        <v>151</v>
      </c>
      <c r="G3" s="407" t="str">
        <f>'DESIGN FRONT SHEET'!E3</f>
        <v>UN AVAILABLE</v>
      </c>
      <c r="H3" s="276"/>
      <c r="I3" s="276"/>
      <c r="J3" s="36" t="s">
        <v>153</v>
      </c>
      <c r="K3" s="287" t="str">
        <f>'DESIGN FRONT SHEET'!G3</f>
        <v>FRAN</v>
      </c>
      <c r="L3" s="287"/>
      <c r="M3" s="288"/>
    </row>
    <row r="4" spans="1:13" ht="13.75" customHeight="1" x14ac:dyDescent="0.25">
      <c r="A4" s="408" t="s">
        <v>155</v>
      </c>
      <c r="B4" s="408"/>
      <c r="C4" s="411" t="str">
        <f>'DESIGN FRONT SHEET'!B4</f>
        <v>ASHLAM</v>
      </c>
      <c r="D4" s="412"/>
      <c r="E4" s="413"/>
      <c r="F4" s="36" t="s">
        <v>157</v>
      </c>
      <c r="G4" s="407" t="str">
        <f>'DESIGN FRONT SHEET'!E4</f>
        <v>VIETNAM</v>
      </c>
      <c r="H4" s="276"/>
      <c r="I4" s="276"/>
      <c r="J4" s="36" t="s">
        <v>159</v>
      </c>
      <c r="K4" s="287" t="s">
        <v>160</v>
      </c>
      <c r="L4" s="287"/>
      <c r="M4" s="288"/>
    </row>
    <row r="5" spans="1:13" ht="13.75" customHeight="1" x14ac:dyDescent="0.25">
      <c r="A5" s="408" t="s">
        <v>161</v>
      </c>
      <c r="B5" s="408" t="s">
        <v>161</v>
      </c>
      <c r="C5" s="411" t="str">
        <f>'DESIGN FRONT SHEET'!B5</f>
        <v>ZIP THROUG HOODIE</v>
      </c>
      <c r="D5" s="412"/>
      <c r="E5" s="413"/>
      <c r="F5" s="36" t="s">
        <v>163</v>
      </c>
      <c r="G5" s="407" t="str">
        <f>'DESIGN FRONT SHEET'!E5</f>
        <v>AIME LEON DORE</v>
      </c>
      <c r="H5" s="276"/>
      <c r="I5" s="276"/>
      <c r="J5" s="36" t="s">
        <v>165</v>
      </c>
      <c r="K5" s="414" t="s">
        <v>287</v>
      </c>
      <c r="L5" s="414"/>
      <c r="M5" s="415"/>
    </row>
    <row r="6" spans="1:13" ht="13.75" customHeight="1" x14ac:dyDescent="0.25">
      <c r="A6" s="409" t="s">
        <v>288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10"/>
    </row>
    <row r="7" spans="1:13" ht="27" customHeight="1" x14ac:dyDescent="0.25">
      <c r="A7" s="155" t="s">
        <v>289</v>
      </c>
      <c r="B7" s="377" t="s">
        <v>176</v>
      </c>
      <c r="C7" s="378"/>
      <c r="D7" s="378"/>
      <c r="E7" s="379"/>
      <c r="F7" s="135" t="s">
        <v>290</v>
      </c>
      <c r="G7" s="135" t="s">
        <v>2</v>
      </c>
      <c r="H7" s="135" t="s">
        <v>179</v>
      </c>
      <c r="I7" s="136" t="s">
        <v>180</v>
      </c>
      <c r="J7" s="416" t="s">
        <v>181</v>
      </c>
      <c r="K7" s="392"/>
      <c r="L7" s="392"/>
      <c r="M7" s="393"/>
    </row>
    <row r="8" spans="1:13" s="209" customFormat="1" ht="13.5" customHeight="1" x14ac:dyDescent="0.25">
      <c r="A8" s="208" t="s">
        <v>291</v>
      </c>
      <c r="B8" s="360" t="s">
        <v>292</v>
      </c>
      <c r="C8" s="361"/>
      <c r="D8" s="361"/>
      <c r="E8" s="362"/>
      <c r="F8" s="42"/>
      <c r="G8" s="213">
        <v>68</v>
      </c>
      <c r="H8" s="266">
        <f t="shared" ref="H8:H47" si="0">G8+(-F8)</f>
        <v>68</v>
      </c>
      <c r="I8" s="29">
        <v>69.5</v>
      </c>
      <c r="J8" s="398" t="s">
        <v>293</v>
      </c>
      <c r="K8" s="399"/>
      <c r="L8" s="399"/>
      <c r="M8" s="400"/>
    </row>
    <row r="9" spans="1:13" ht="12.75" customHeight="1" x14ac:dyDescent="0.25">
      <c r="A9" s="156" t="s">
        <v>294</v>
      </c>
      <c r="B9" s="360" t="s">
        <v>295</v>
      </c>
      <c r="C9" s="361"/>
      <c r="D9" s="361"/>
      <c r="E9" s="362"/>
      <c r="F9" s="42"/>
      <c r="G9" s="213">
        <v>68.5</v>
      </c>
      <c r="H9" s="266">
        <f t="shared" si="0"/>
        <v>68.5</v>
      </c>
      <c r="I9" s="29">
        <v>70</v>
      </c>
      <c r="J9" s="401"/>
      <c r="K9" s="402"/>
      <c r="L9" s="402"/>
      <c r="M9" s="403"/>
    </row>
    <row r="10" spans="1:13" ht="12.75" customHeight="1" x14ac:dyDescent="0.25">
      <c r="A10" s="156" t="s">
        <v>241</v>
      </c>
      <c r="B10" s="360" t="s">
        <v>296</v>
      </c>
      <c r="C10" s="361"/>
      <c r="D10" s="361"/>
      <c r="E10" s="362"/>
      <c r="F10" s="42"/>
      <c r="G10" s="265">
        <v>68.5</v>
      </c>
      <c r="H10" s="266">
        <f t="shared" si="0"/>
        <v>68.5</v>
      </c>
      <c r="I10" s="29">
        <v>70</v>
      </c>
      <c r="J10" s="401"/>
      <c r="K10" s="402"/>
      <c r="L10" s="402"/>
      <c r="M10" s="403"/>
    </row>
    <row r="11" spans="1:13" ht="12.75" customHeight="1" x14ac:dyDescent="0.25">
      <c r="A11" s="156"/>
      <c r="B11" s="360" t="s">
        <v>297</v>
      </c>
      <c r="C11" s="361"/>
      <c r="D11" s="361"/>
      <c r="E11" s="362"/>
      <c r="F11" s="42"/>
      <c r="G11" s="265">
        <v>60</v>
      </c>
      <c r="H11" s="266">
        <f t="shared" si="0"/>
        <v>60</v>
      </c>
      <c r="I11" s="29">
        <v>62.5</v>
      </c>
      <c r="J11" s="401"/>
      <c r="K11" s="402"/>
      <c r="L11" s="402"/>
      <c r="M11" s="403"/>
    </row>
    <row r="12" spans="1:13" ht="12.75" customHeight="1" x14ac:dyDescent="0.25">
      <c r="A12" s="156" t="s">
        <v>250</v>
      </c>
      <c r="B12" s="360" t="s">
        <v>298</v>
      </c>
      <c r="C12" s="361"/>
      <c r="D12" s="361"/>
      <c r="E12" s="362"/>
      <c r="F12" s="42"/>
      <c r="G12" s="265">
        <v>47</v>
      </c>
      <c r="H12" s="266">
        <f t="shared" si="0"/>
        <v>47</v>
      </c>
      <c r="I12" s="29">
        <v>48</v>
      </c>
      <c r="J12" s="404"/>
      <c r="K12" s="405"/>
      <c r="L12" s="405"/>
      <c r="M12" s="406"/>
    </row>
    <row r="13" spans="1:13" ht="12.75" customHeight="1" x14ac:dyDescent="0.35">
      <c r="A13" s="156" t="s">
        <v>255</v>
      </c>
      <c r="B13" s="360" t="s">
        <v>299</v>
      </c>
      <c r="C13" s="361"/>
      <c r="D13" s="361"/>
      <c r="E13" s="362"/>
      <c r="F13" s="42"/>
      <c r="G13" s="265">
        <v>58.5</v>
      </c>
      <c r="H13" s="266">
        <f t="shared" si="0"/>
        <v>58.5</v>
      </c>
      <c r="I13" s="29">
        <v>61</v>
      </c>
      <c r="J13" s="390"/>
      <c r="K13" s="310"/>
      <c r="L13" s="310"/>
      <c r="M13" s="311"/>
    </row>
    <row r="14" spans="1:13" ht="12.75" customHeight="1" x14ac:dyDescent="0.35">
      <c r="A14" s="156" t="s">
        <v>260</v>
      </c>
      <c r="B14" s="360" t="s">
        <v>300</v>
      </c>
      <c r="C14" s="361"/>
      <c r="D14" s="361"/>
      <c r="E14" s="362"/>
      <c r="F14" s="42"/>
      <c r="G14" s="265">
        <v>47</v>
      </c>
      <c r="H14" s="266">
        <f t="shared" si="0"/>
        <v>47</v>
      </c>
      <c r="I14" s="29">
        <v>49.5</v>
      </c>
      <c r="J14" s="390"/>
      <c r="K14" s="310"/>
      <c r="L14" s="310"/>
      <c r="M14" s="311"/>
    </row>
    <row r="15" spans="1:13" ht="12.75" customHeight="1" x14ac:dyDescent="0.35">
      <c r="A15" s="156" t="s">
        <v>260</v>
      </c>
      <c r="B15" s="360" t="s">
        <v>301</v>
      </c>
      <c r="C15" s="361"/>
      <c r="D15" s="361"/>
      <c r="E15" s="362"/>
      <c r="F15" s="42"/>
      <c r="G15" s="265">
        <v>6.5</v>
      </c>
      <c r="H15" s="266">
        <f t="shared" si="0"/>
        <v>6.5</v>
      </c>
      <c r="I15" s="29">
        <v>6.5</v>
      </c>
      <c r="J15" s="390"/>
      <c r="K15" s="310"/>
      <c r="L15" s="310"/>
      <c r="M15" s="311"/>
    </row>
    <row r="16" spans="1:13" ht="12.75" customHeight="1" x14ac:dyDescent="0.35">
      <c r="A16" s="156" t="s">
        <v>250</v>
      </c>
      <c r="B16" s="360" t="s">
        <v>302</v>
      </c>
      <c r="C16" s="361"/>
      <c r="D16" s="361"/>
      <c r="E16" s="362"/>
      <c r="F16" s="42"/>
      <c r="G16" s="265">
        <v>62.5</v>
      </c>
      <c r="H16" s="266">
        <f t="shared" si="0"/>
        <v>62.5</v>
      </c>
      <c r="I16" s="29">
        <v>64.5</v>
      </c>
      <c r="J16" s="390"/>
      <c r="K16" s="310"/>
      <c r="L16" s="310"/>
      <c r="M16" s="311"/>
    </row>
    <row r="17" spans="1:14" ht="12.75" customHeight="1" x14ac:dyDescent="0.25">
      <c r="A17" s="156" t="s">
        <v>250</v>
      </c>
      <c r="B17" s="360" t="s">
        <v>303</v>
      </c>
      <c r="C17" s="361"/>
      <c r="D17" s="361"/>
      <c r="E17" s="362"/>
      <c r="F17" s="42"/>
      <c r="G17" s="265">
        <v>58</v>
      </c>
      <c r="H17" s="266">
        <f t="shared" si="0"/>
        <v>58</v>
      </c>
      <c r="I17" s="29">
        <v>60</v>
      </c>
      <c r="J17" s="391"/>
      <c r="K17" s="392"/>
      <c r="L17" s="392"/>
      <c r="M17" s="393"/>
    </row>
    <row r="18" spans="1:14" s="209" customFormat="1" ht="12.75" customHeight="1" x14ac:dyDescent="0.25">
      <c r="A18" s="156" t="s">
        <v>260</v>
      </c>
      <c r="B18" s="360" t="s">
        <v>304</v>
      </c>
      <c r="C18" s="361"/>
      <c r="D18" s="361"/>
      <c r="E18" s="362"/>
      <c r="F18" s="42"/>
      <c r="G18" s="265">
        <v>58</v>
      </c>
      <c r="H18" s="266">
        <f t="shared" si="0"/>
        <v>58</v>
      </c>
      <c r="I18" s="29">
        <v>60</v>
      </c>
      <c r="J18" s="391"/>
      <c r="K18" s="394"/>
      <c r="L18" s="394"/>
      <c r="M18" s="395"/>
    </row>
    <row r="19" spans="1:14" ht="12.75" customHeight="1" x14ac:dyDescent="0.25">
      <c r="A19" s="156"/>
      <c r="B19" s="360" t="s">
        <v>305</v>
      </c>
      <c r="C19" s="361"/>
      <c r="D19" s="361"/>
      <c r="E19" s="362"/>
      <c r="F19" s="42"/>
      <c r="G19" s="267">
        <v>24</v>
      </c>
      <c r="H19" s="266">
        <f t="shared" si="0"/>
        <v>24</v>
      </c>
      <c r="I19" s="29">
        <v>24.6</v>
      </c>
      <c r="J19" s="396"/>
      <c r="K19" s="397"/>
      <c r="L19" s="397"/>
      <c r="M19" s="397"/>
    </row>
    <row r="20" spans="1:14" ht="12.75" customHeight="1" x14ac:dyDescent="0.25">
      <c r="A20" s="156"/>
      <c r="B20" s="360" t="s">
        <v>306</v>
      </c>
      <c r="C20" s="361"/>
      <c r="D20" s="361"/>
      <c r="E20" s="362"/>
      <c r="F20" s="42"/>
      <c r="G20" s="245">
        <v>9</v>
      </c>
      <c r="H20" s="214">
        <f t="shared" si="0"/>
        <v>9</v>
      </c>
      <c r="I20" s="269">
        <v>10.5</v>
      </c>
      <c r="J20" s="387" t="s">
        <v>307</v>
      </c>
      <c r="K20" s="388"/>
      <c r="L20" s="388"/>
      <c r="M20" s="389"/>
      <c r="N20" s="141"/>
    </row>
    <row r="21" spans="1:14" ht="12.75" customHeight="1" x14ac:dyDescent="0.25">
      <c r="A21" s="156"/>
      <c r="B21" s="360" t="s">
        <v>308</v>
      </c>
      <c r="C21" s="361"/>
      <c r="D21" s="361"/>
      <c r="E21" s="362"/>
      <c r="F21" s="42"/>
      <c r="G21" s="213">
        <v>1</v>
      </c>
      <c r="H21" s="214">
        <f t="shared" si="0"/>
        <v>1</v>
      </c>
      <c r="I21" s="29">
        <v>1</v>
      </c>
      <c r="J21" s="384"/>
      <c r="K21" s="385"/>
      <c r="L21" s="385"/>
      <c r="M21" s="386"/>
    </row>
    <row r="22" spans="1:14" ht="12.75" customHeight="1" x14ac:dyDescent="0.25">
      <c r="A22" s="156"/>
      <c r="B22" s="360" t="s">
        <v>309</v>
      </c>
      <c r="C22" s="361"/>
      <c r="D22" s="361"/>
      <c r="E22" s="362"/>
      <c r="F22" s="42"/>
      <c r="G22" s="245">
        <v>25.5</v>
      </c>
      <c r="H22" s="214">
        <f t="shared" si="0"/>
        <v>25.5</v>
      </c>
      <c r="I22" s="29">
        <v>26.5</v>
      </c>
      <c r="J22" s="384"/>
      <c r="K22" s="385"/>
      <c r="L22" s="385"/>
      <c r="M22" s="386"/>
    </row>
    <row r="23" spans="1:14" ht="13.5" customHeight="1" x14ac:dyDescent="0.25">
      <c r="A23" s="156"/>
      <c r="B23" s="360" t="s">
        <v>310</v>
      </c>
      <c r="C23" s="361"/>
      <c r="D23" s="361"/>
      <c r="E23" s="362"/>
      <c r="F23" s="42"/>
      <c r="G23" s="213">
        <v>59</v>
      </c>
      <c r="H23" s="214">
        <f t="shared" si="0"/>
        <v>59</v>
      </c>
      <c r="I23" s="269">
        <v>58</v>
      </c>
      <c r="J23" s="387" t="s">
        <v>311</v>
      </c>
      <c r="K23" s="388"/>
      <c r="L23" s="388"/>
      <c r="M23" s="389"/>
    </row>
    <row r="24" spans="1:14" s="209" customFormat="1" ht="12.75" customHeight="1" x14ac:dyDescent="0.35">
      <c r="A24" s="208"/>
      <c r="B24" s="360" t="s">
        <v>312</v>
      </c>
      <c r="C24" s="361"/>
      <c r="D24" s="361"/>
      <c r="E24" s="362"/>
      <c r="F24" s="42"/>
      <c r="G24" s="245">
        <v>53.5</v>
      </c>
      <c r="H24" s="214">
        <f t="shared" si="0"/>
        <v>53.5</v>
      </c>
      <c r="I24" s="29">
        <v>53.5</v>
      </c>
      <c r="J24" s="363"/>
      <c r="K24" s="382"/>
      <c r="L24" s="382"/>
      <c r="M24" s="383"/>
    </row>
    <row r="25" spans="1:14" ht="12.75" customHeight="1" x14ac:dyDescent="0.35">
      <c r="A25" s="156"/>
      <c r="B25" s="360" t="s">
        <v>313</v>
      </c>
      <c r="C25" s="361"/>
      <c r="D25" s="361"/>
      <c r="E25" s="362"/>
      <c r="F25" s="42"/>
      <c r="G25" s="213">
        <v>25.5</v>
      </c>
      <c r="H25" s="214">
        <f t="shared" si="0"/>
        <v>25.5</v>
      </c>
      <c r="I25" s="29">
        <v>26.5</v>
      </c>
      <c r="J25" s="363"/>
      <c r="K25" s="382"/>
      <c r="L25" s="382"/>
      <c r="M25" s="383"/>
    </row>
    <row r="26" spans="1:14" ht="12.75" customHeight="1" x14ac:dyDescent="0.35">
      <c r="A26" s="156"/>
      <c r="B26" s="360" t="s">
        <v>314</v>
      </c>
      <c r="C26" s="361"/>
      <c r="D26" s="361"/>
      <c r="E26" s="362"/>
      <c r="F26" s="42"/>
      <c r="G26" s="245">
        <v>21</v>
      </c>
      <c r="H26" s="214">
        <f t="shared" si="0"/>
        <v>21</v>
      </c>
      <c r="I26" s="29">
        <v>22</v>
      </c>
      <c r="J26" s="363"/>
      <c r="K26" s="382"/>
      <c r="L26" s="382"/>
      <c r="M26" s="383"/>
    </row>
    <row r="27" spans="1:14" ht="12.75" customHeight="1" x14ac:dyDescent="0.25">
      <c r="A27" s="156"/>
      <c r="B27" s="360" t="s">
        <v>315</v>
      </c>
      <c r="C27" s="361"/>
      <c r="D27" s="361"/>
      <c r="E27" s="362"/>
      <c r="F27" s="42"/>
      <c r="G27" s="245">
        <v>9</v>
      </c>
      <c r="H27" s="214">
        <f t="shared" si="0"/>
        <v>9</v>
      </c>
      <c r="I27" s="29">
        <v>10</v>
      </c>
      <c r="J27" s="363"/>
      <c r="K27" s="364"/>
      <c r="L27" s="364"/>
      <c r="M27" s="365"/>
    </row>
    <row r="28" spans="1:14" ht="12.75" customHeight="1" x14ac:dyDescent="0.25">
      <c r="A28" s="156"/>
      <c r="B28" s="360" t="s">
        <v>316</v>
      </c>
      <c r="C28" s="361"/>
      <c r="D28" s="361"/>
      <c r="E28" s="362"/>
      <c r="F28" s="42"/>
      <c r="G28" s="245">
        <v>7</v>
      </c>
      <c r="H28" s="214">
        <f t="shared" si="0"/>
        <v>7</v>
      </c>
      <c r="I28" s="29">
        <v>7</v>
      </c>
      <c r="J28" s="363"/>
      <c r="K28" s="364"/>
      <c r="L28" s="364"/>
      <c r="M28" s="365"/>
    </row>
    <row r="29" spans="1:14" ht="12.75" customHeight="1" x14ac:dyDescent="0.25">
      <c r="A29" s="156"/>
      <c r="B29" s="360" t="s">
        <v>317</v>
      </c>
      <c r="C29" s="361"/>
      <c r="D29" s="361"/>
      <c r="E29" s="362"/>
      <c r="F29" s="42"/>
      <c r="G29" s="245">
        <v>38</v>
      </c>
      <c r="H29" s="214">
        <f t="shared" si="0"/>
        <v>38</v>
      </c>
      <c r="I29" s="29">
        <v>39</v>
      </c>
      <c r="J29" s="363"/>
      <c r="K29" s="364"/>
      <c r="L29" s="364"/>
      <c r="M29" s="365"/>
    </row>
    <row r="30" spans="1:14" ht="12.75" customHeight="1" x14ac:dyDescent="0.25">
      <c r="A30" s="156"/>
      <c r="B30" s="360" t="s">
        <v>318</v>
      </c>
      <c r="C30" s="361"/>
      <c r="D30" s="361"/>
      <c r="E30" s="362"/>
      <c r="F30" s="42"/>
      <c r="G30" s="245">
        <v>51</v>
      </c>
      <c r="H30" s="214">
        <f t="shared" si="0"/>
        <v>51</v>
      </c>
      <c r="I30" s="29">
        <v>52.5</v>
      </c>
      <c r="J30" s="363"/>
      <c r="K30" s="364"/>
      <c r="L30" s="364"/>
      <c r="M30" s="365"/>
    </row>
    <row r="31" spans="1:14" ht="12.75" customHeight="1" x14ac:dyDescent="0.25">
      <c r="A31" s="156"/>
      <c r="B31" s="360" t="s">
        <v>319</v>
      </c>
      <c r="C31" s="361"/>
      <c r="D31" s="361"/>
      <c r="E31" s="362"/>
      <c r="F31" s="42"/>
      <c r="G31" s="245">
        <v>26</v>
      </c>
      <c r="H31" s="214">
        <f t="shared" si="0"/>
        <v>26</v>
      </c>
      <c r="I31" s="269">
        <v>25</v>
      </c>
      <c r="J31" s="366" t="s">
        <v>320</v>
      </c>
      <c r="K31" s="367"/>
      <c r="L31" s="367"/>
      <c r="M31" s="368"/>
    </row>
    <row r="32" spans="1:14" ht="12.75" customHeight="1" x14ac:dyDescent="0.25">
      <c r="A32" s="156"/>
      <c r="B32" s="360" t="s">
        <v>321</v>
      </c>
      <c r="C32" s="361"/>
      <c r="D32" s="361"/>
      <c r="E32" s="362"/>
      <c r="F32" s="42"/>
      <c r="G32" s="245"/>
      <c r="H32" s="214">
        <f t="shared" si="0"/>
        <v>0</v>
      </c>
      <c r="I32" s="29"/>
      <c r="J32" s="363"/>
      <c r="K32" s="364"/>
      <c r="L32" s="364"/>
      <c r="M32" s="365"/>
    </row>
    <row r="33" spans="1:13" ht="12.75" customHeight="1" x14ac:dyDescent="0.25">
      <c r="A33" s="156"/>
      <c r="B33" s="360" t="s">
        <v>322</v>
      </c>
      <c r="C33" s="361"/>
      <c r="D33" s="361"/>
      <c r="E33" s="362"/>
      <c r="F33" s="42"/>
      <c r="G33" s="245">
        <v>60</v>
      </c>
      <c r="H33" s="214">
        <f t="shared" si="0"/>
        <v>60</v>
      </c>
      <c r="I33" s="29">
        <v>59.5</v>
      </c>
      <c r="J33" s="363"/>
      <c r="K33" s="364"/>
      <c r="L33" s="364"/>
      <c r="M33" s="365"/>
    </row>
    <row r="34" spans="1:13" ht="12.75" customHeight="1" x14ac:dyDescent="0.25">
      <c r="A34" s="156"/>
      <c r="B34" s="360" t="s">
        <v>323</v>
      </c>
      <c r="C34" s="361"/>
      <c r="D34" s="361"/>
      <c r="E34" s="362"/>
      <c r="F34" s="42"/>
      <c r="G34" s="245">
        <v>39</v>
      </c>
      <c r="H34" s="214">
        <f t="shared" si="0"/>
        <v>39</v>
      </c>
      <c r="I34" s="29">
        <v>39.5</v>
      </c>
      <c r="J34" s="363"/>
      <c r="K34" s="364"/>
      <c r="L34" s="364"/>
      <c r="M34" s="365"/>
    </row>
    <row r="35" spans="1:13" ht="12.75" customHeight="1" x14ac:dyDescent="0.25">
      <c r="A35" s="156"/>
      <c r="B35" s="360" t="s">
        <v>324</v>
      </c>
      <c r="C35" s="361"/>
      <c r="D35" s="361"/>
      <c r="E35" s="362"/>
      <c r="F35" s="42"/>
      <c r="G35" s="245"/>
      <c r="H35" s="214">
        <f t="shared" si="0"/>
        <v>0</v>
      </c>
      <c r="I35" s="29"/>
      <c r="J35" s="363"/>
      <c r="K35" s="364"/>
      <c r="L35" s="364"/>
      <c r="M35" s="365"/>
    </row>
    <row r="36" spans="1:13" ht="12.75" customHeight="1" x14ac:dyDescent="0.25">
      <c r="A36" s="156"/>
      <c r="B36" s="360" t="s">
        <v>325</v>
      </c>
      <c r="C36" s="361"/>
      <c r="D36" s="361"/>
      <c r="E36" s="362"/>
      <c r="F36" s="42"/>
      <c r="G36" s="245">
        <v>16</v>
      </c>
      <c r="H36" s="214">
        <f t="shared" si="0"/>
        <v>16</v>
      </c>
      <c r="I36" s="29">
        <v>16</v>
      </c>
      <c r="J36" s="363"/>
      <c r="K36" s="364"/>
      <c r="L36" s="364"/>
      <c r="M36" s="365"/>
    </row>
    <row r="37" spans="1:13" ht="12.75" customHeight="1" x14ac:dyDescent="0.25">
      <c r="A37" s="156"/>
      <c r="B37" s="360" t="s">
        <v>326</v>
      </c>
      <c r="C37" s="361"/>
      <c r="D37" s="361"/>
      <c r="E37" s="362"/>
      <c r="F37" s="42"/>
      <c r="G37" s="245">
        <v>10.5</v>
      </c>
      <c r="H37" s="214">
        <f t="shared" si="0"/>
        <v>10.5</v>
      </c>
      <c r="I37" s="29">
        <v>10.5</v>
      </c>
      <c r="J37" s="363"/>
      <c r="K37" s="364"/>
      <c r="L37" s="364"/>
      <c r="M37" s="365"/>
    </row>
    <row r="38" spans="1:13" ht="12.75" customHeight="1" x14ac:dyDescent="0.25">
      <c r="A38" s="156"/>
      <c r="B38" s="360" t="s">
        <v>327</v>
      </c>
      <c r="C38" s="361"/>
      <c r="D38" s="361"/>
      <c r="E38" s="362"/>
      <c r="F38" s="42"/>
      <c r="G38" s="213">
        <v>22</v>
      </c>
      <c r="H38" s="214">
        <f t="shared" si="0"/>
        <v>22</v>
      </c>
      <c r="I38" s="29">
        <v>22</v>
      </c>
      <c r="J38" s="363"/>
      <c r="K38" s="364"/>
      <c r="L38" s="364"/>
      <c r="M38" s="365"/>
    </row>
    <row r="39" spans="1:13" ht="12.75" customHeight="1" x14ac:dyDescent="0.25">
      <c r="A39" s="83"/>
      <c r="B39" s="81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2"/>
    </row>
    <row r="40" spans="1:13" ht="12.75" customHeight="1" x14ac:dyDescent="0.35">
      <c r="A40" s="156"/>
      <c r="B40" s="371" t="s">
        <v>328</v>
      </c>
      <c r="C40" s="372"/>
      <c r="D40" s="372"/>
      <c r="E40" s="373"/>
      <c r="F40" s="31"/>
      <c r="G40" s="4">
        <v>18</v>
      </c>
      <c r="H40" s="33">
        <f t="shared" si="0"/>
        <v>18</v>
      </c>
      <c r="I40" s="29">
        <v>18</v>
      </c>
      <c r="J40" s="374"/>
      <c r="K40" s="375"/>
      <c r="L40" s="375"/>
      <c r="M40" s="376"/>
    </row>
    <row r="41" spans="1:13" ht="12.75" customHeight="1" x14ac:dyDescent="0.35">
      <c r="A41" s="156"/>
      <c r="B41" s="371" t="s">
        <v>329</v>
      </c>
      <c r="C41" s="372"/>
      <c r="D41" s="372"/>
      <c r="E41" s="373"/>
      <c r="F41" s="31"/>
      <c r="G41" s="4">
        <v>7</v>
      </c>
      <c r="H41" s="33">
        <f t="shared" si="0"/>
        <v>7</v>
      </c>
      <c r="I41" s="29">
        <v>7</v>
      </c>
      <c r="J41" s="374"/>
      <c r="K41" s="375"/>
      <c r="L41" s="375"/>
      <c r="M41" s="376"/>
    </row>
    <row r="42" spans="1:13" ht="12.75" customHeight="1" x14ac:dyDescent="0.35">
      <c r="A42" s="156"/>
      <c r="B42" s="371" t="s">
        <v>330</v>
      </c>
      <c r="C42" s="372"/>
      <c r="D42" s="372"/>
      <c r="E42" s="373"/>
      <c r="F42" s="271"/>
      <c r="G42" s="4">
        <v>17</v>
      </c>
      <c r="H42" s="33">
        <f t="shared" si="0"/>
        <v>17</v>
      </c>
      <c r="I42" s="269">
        <v>18.5</v>
      </c>
      <c r="J42" s="366" t="s">
        <v>331</v>
      </c>
      <c r="K42" s="369"/>
      <c r="L42" s="369"/>
      <c r="M42" s="370"/>
    </row>
    <row r="43" spans="1:13" ht="12.75" customHeight="1" x14ac:dyDescent="0.35">
      <c r="B43" s="371" t="s">
        <v>332</v>
      </c>
      <c r="C43" s="372"/>
      <c r="D43" s="372"/>
      <c r="E43" s="373"/>
      <c r="F43" s="271"/>
      <c r="G43" s="4">
        <v>8.5</v>
      </c>
      <c r="H43" s="33">
        <f t="shared" ref="H43" si="1">G43+(-F43)</f>
        <v>8.5</v>
      </c>
      <c r="I43" s="29">
        <v>8.5</v>
      </c>
      <c r="J43" s="374"/>
      <c r="K43" s="375"/>
      <c r="L43" s="375"/>
      <c r="M43" s="376"/>
    </row>
    <row r="44" spans="1:13" ht="12.75" customHeight="1" x14ac:dyDescent="0.35">
      <c r="A44" s="156"/>
      <c r="B44" s="371" t="s">
        <v>333</v>
      </c>
      <c r="C44" s="372"/>
      <c r="D44" s="372"/>
      <c r="E44" s="373"/>
      <c r="F44" s="31"/>
      <c r="G44" s="4">
        <v>13</v>
      </c>
      <c r="H44" s="33">
        <f t="shared" si="0"/>
        <v>13</v>
      </c>
      <c r="I44" s="29">
        <v>13</v>
      </c>
      <c r="J44" s="374"/>
      <c r="K44" s="375"/>
      <c r="L44" s="375"/>
      <c r="M44" s="376"/>
    </row>
    <row r="45" spans="1:13" ht="12.75" customHeight="1" x14ac:dyDescent="0.35">
      <c r="A45" s="156"/>
      <c r="B45" s="371" t="s">
        <v>334</v>
      </c>
      <c r="C45" s="372"/>
      <c r="D45" s="372"/>
      <c r="E45" s="373"/>
      <c r="F45" s="31"/>
      <c r="G45" s="4">
        <v>10.5</v>
      </c>
      <c r="H45" s="33">
        <f t="shared" si="0"/>
        <v>10.5</v>
      </c>
      <c r="I45" s="29">
        <v>10.5</v>
      </c>
      <c r="J45" s="366" t="s">
        <v>335</v>
      </c>
      <c r="K45" s="369"/>
      <c r="L45" s="369"/>
      <c r="M45" s="370"/>
    </row>
    <row r="46" spans="1:13" ht="12.75" customHeight="1" x14ac:dyDescent="0.35">
      <c r="A46" s="156"/>
      <c r="B46" s="371" t="s">
        <v>336</v>
      </c>
      <c r="C46" s="372"/>
      <c r="D46" s="372"/>
      <c r="E46" s="373"/>
      <c r="F46" s="31"/>
      <c r="G46" s="4">
        <v>11</v>
      </c>
      <c r="H46" s="33">
        <f t="shared" si="0"/>
        <v>11</v>
      </c>
      <c r="I46" s="29">
        <v>11</v>
      </c>
      <c r="J46" s="309"/>
      <c r="K46" s="380"/>
      <c r="L46" s="380"/>
      <c r="M46" s="381"/>
    </row>
    <row r="47" spans="1:13" ht="12.75" customHeight="1" x14ac:dyDescent="0.35">
      <c r="A47" s="156"/>
      <c r="B47" s="371" t="s">
        <v>337</v>
      </c>
      <c r="C47" s="372"/>
      <c r="D47" s="372"/>
      <c r="E47" s="373"/>
      <c r="F47" s="31"/>
      <c r="G47" s="4">
        <v>11</v>
      </c>
      <c r="H47" s="33">
        <f t="shared" si="0"/>
        <v>11</v>
      </c>
      <c r="I47" s="29">
        <v>11</v>
      </c>
      <c r="J47" s="309"/>
      <c r="K47" s="380"/>
      <c r="L47" s="380"/>
      <c r="M47" s="381"/>
    </row>
    <row r="48" spans="1:13" ht="12.75" customHeight="1" x14ac:dyDescent="0.35">
      <c r="A48" s="156"/>
      <c r="B48" s="371" t="s">
        <v>338</v>
      </c>
      <c r="C48" s="372"/>
      <c r="D48" s="372"/>
      <c r="E48" s="373"/>
      <c r="F48" s="31"/>
      <c r="G48" s="4">
        <v>21</v>
      </c>
      <c r="H48" s="33">
        <f t="shared" ref="H48:H55" si="2">G48+(-F48)</f>
        <v>21</v>
      </c>
      <c r="I48" s="29">
        <v>21</v>
      </c>
      <c r="J48" s="309"/>
      <c r="K48" s="380"/>
      <c r="L48" s="380"/>
      <c r="M48" s="381"/>
    </row>
    <row r="49" spans="1:13" ht="12.75" customHeight="1" x14ac:dyDescent="0.35">
      <c r="A49" s="156"/>
      <c r="B49" s="371" t="s">
        <v>339</v>
      </c>
      <c r="C49" s="372"/>
      <c r="D49" s="372"/>
      <c r="E49" s="373"/>
      <c r="F49" s="31"/>
      <c r="G49" s="4">
        <v>35</v>
      </c>
      <c r="H49" s="33">
        <f t="shared" si="2"/>
        <v>35</v>
      </c>
      <c r="I49" s="29">
        <v>35</v>
      </c>
      <c r="J49" s="309"/>
      <c r="K49" s="380"/>
      <c r="L49" s="380"/>
      <c r="M49" s="381"/>
    </row>
    <row r="50" spans="1:13" ht="12.75" customHeight="1" x14ac:dyDescent="0.35">
      <c r="A50" s="156"/>
      <c r="B50" s="360"/>
      <c r="C50" s="361"/>
      <c r="D50" s="361"/>
      <c r="E50" s="362"/>
      <c r="F50" s="31"/>
      <c r="G50" s="4"/>
      <c r="H50" s="33">
        <f t="shared" si="2"/>
        <v>0</v>
      </c>
      <c r="I50" s="29"/>
      <c r="J50" s="309"/>
      <c r="K50" s="380"/>
      <c r="L50" s="380"/>
      <c r="M50" s="381"/>
    </row>
    <row r="51" spans="1:13" ht="12.75" customHeight="1" x14ac:dyDescent="0.35">
      <c r="A51" s="156"/>
      <c r="B51" s="360"/>
      <c r="C51" s="361"/>
      <c r="D51" s="361"/>
      <c r="E51" s="362"/>
      <c r="F51" s="31"/>
      <c r="G51" s="4"/>
      <c r="H51" s="33">
        <f t="shared" si="2"/>
        <v>0</v>
      </c>
      <c r="I51" s="29"/>
      <c r="J51" s="309"/>
      <c r="K51" s="380"/>
      <c r="L51" s="380"/>
      <c r="M51" s="381"/>
    </row>
    <row r="52" spans="1:13" ht="12.75" customHeight="1" x14ac:dyDescent="0.35">
      <c r="A52" s="156"/>
      <c r="B52" s="360"/>
      <c r="C52" s="361"/>
      <c r="D52" s="361"/>
      <c r="E52" s="362"/>
      <c r="F52" s="31"/>
      <c r="G52" s="4"/>
      <c r="H52" s="33">
        <f t="shared" si="2"/>
        <v>0</v>
      </c>
      <c r="I52" s="29"/>
      <c r="J52" s="309"/>
      <c r="K52" s="380"/>
      <c r="L52" s="380"/>
      <c r="M52" s="381"/>
    </row>
    <row r="53" spans="1:13" ht="12.75" customHeight="1" x14ac:dyDescent="0.35">
      <c r="A53" s="156"/>
      <c r="B53" s="360"/>
      <c r="C53" s="361"/>
      <c r="D53" s="361"/>
      <c r="E53" s="362"/>
      <c r="F53" s="31"/>
      <c r="G53" s="4"/>
      <c r="H53" s="33">
        <f t="shared" si="2"/>
        <v>0</v>
      </c>
      <c r="I53" s="29"/>
      <c r="J53" s="309"/>
      <c r="K53" s="380"/>
      <c r="L53" s="380"/>
      <c r="M53" s="381"/>
    </row>
    <row r="54" spans="1:13" ht="12.75" customHeight="1" x14ac:dyDescent="0.35">
      <c r="A54" s="156"/>
      <c r="B54" s="360"/>
      <c r="C54" s="361"/>
      <c r="D54" s="361"/>
      <c r="E54" s="362"/>
      <c r="F54" s="31"/>
      <c r="G54" s="4"/>
      <c r="H54" s="33">
        <f t="shared" si="2"/>
        <v>0</v>
      </c>
      <c r="I54" s="29"/>
      <c r="J54" s="309"/>
      <c r="K54" s="380"/>
      <c r="L54" s="380"/>
      <c r="M54" s="381"/>
    </row>
    <row r="55" spans="1:13" ht="12.75" customHeight="1" x14ac:dyDescent="0.35">
      <c r="A55" s="156"/>
      <c r="B55" s="360"/>
      <c r="C55" s="361"/>
      <c r="D55" s="361"/>
      <c r="E55" s="362"/>
      <c r="F55" s="31"/>
      <c r="G55" s="4"/>
      <c r="H55" s="33">
        <f t="shared" si="2"/>
        <v>0</v>
      </c>
      <c r="I55" s="29"/>
      <c r="J55" s="309"/>
      <c r="K55" s="380"/>
      <c r="L55" s="380"/>
      <c r="M55" s="381"/>
    </row>
  </sheetData>
  <mergeCells count="107">
    <mergeCell ref="J8:M12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K5:M5"/>
    <mergeCell ref="B10:E10"/>
    <mergeCell ref="C5:E5"/>
    <mergeCell ref="B11:E11"/>
    <mergeCell ref="J7:M7"/>
    <mergeCell ref="B9:E9"/>
    <mergeCell ref="B8:E8"/>
    <mergeCell ref="J15:M15"/>
    <mergeCell ref="J16:M16"/>
    <mergeCell ref="J13:M13"/>
    <mergeCell ref="B16:E16"/>
    <mergeCell ref="B17:E17"/>
    <mergeCell ref="J14:M14"/>
    <mergeCell ref="J17:M17"/>
    <mergeCell ref="B13:E13"/>
    <mergeCell ref="B19:E19"/>
    <mergeCell ref="B15:E15"/>
    <mergeCell ref="B14:E14"/>
    <mergeCell ref="B18:E18"/>
    <mergeCell ref="J18:M18"/>
    <mergeCell ref="J19:M19"/>
    <mergeCell ref="B23:E23"/>
    <mergeCell ref="J24:M24"/>
    <mergeCell ref="J38:M38"/>
    <mergeCell ref="J23:M23"/>
    <mergeCell ref="J34:M34"/>
    <mergeCell ref="B34:E34"/>
    <mergeCell ref="J20:M20"/>
    <mergeCell ref="B20:E20"/>
    <mergeCell ref="B55:E55"/>
    <mergeCell ref="J55:M55"/>
    <mergeCell ref="B50:E50"/>
    <mergeCell ref="J50:M50"/>
    <mergeCell ref="B51:E51"/>
    <mergeCell ref="J51:M51"/>
    <mergeCell ref="B52:E52"/>
    <mergeCell ref="J52:M52"/>
    <mergeCell ref="B53:E53"/>
    <mergeCell ref="J53:M53"/>
    <mergeCell ref="B54:E54"/>
    <mergeCell ref="J54:M54"/>
    <mergeCell ref="B45:E45"/>
    <mergeCell ref="J45:M45"/>
    <mergeCell ref="B40:E40"/>
    <mergeCell ref="J40:M40"/>
    <mergeCell ref="A1:C2"/>
    <mergeCell ref="D1:M2"/>
    <mergeCell ref="B7:E7"/>
    <mergeCell ref="B49:E49"/>
    <mergeCell ref="J49:M49"/>
    <mergeCell ref="B46:E46"/>
    <mergeCell ref="J46:M46"/>
    <mergeCell ref="B47:E47"/>
    <mergeCell ref="J47:M47"/>
    <mergeCell ref="B48:E48"/>
    <mergeCell ref="J48:M48"/>
    <mergeCell ref="B41:E41"/>
    <mergeCell ref="J41:M41"/>
    <mergeCell ref="B42:E42"/>
    <mergeCell ref="J25:M25"/>
    <mergeCell ref="J21:M21"/>
    <mergeCell ref="B22:E22"/>
    <mergeCell ref="B21:E21"/>
    <mergeCell ref="B26:E26"/>
    <mergeCell ref="B38:E38"/>
    <mergeCell ref="J26:M26"/>
    <mergeCell ref="J22:M22"/>
    <mergeCell ref="B24:E24"/>
    <mergeCell ref="B25:E25"/>
    <mergeCell ref="J33:M33"/>
    <mergeCell ref="J35:M35"/>
    <mergeCell ref="J36:M36"/>
    <mergeCell ref="J37:M37"/>
    <mergeCell ref="J42:M42"/>
    <mergeCell ref="B43:E43"/>
    <mergeCell ref="J43:M43"/>
    <mergeCell ref="B44:E44"/>
    <mergeCell ref="J44:M44"/>
    <mergeCell ref="B33:E33"/>
    <mergeCell ref="B35:E35"/>
    <mergeCell ref="B36:E36"/>
    <mergeCell ref="B37:E37"/>
    <mergeCell ref="B28:E28"/>
    <mergeCell ref="J28:M28"/>
    <mergeCell ref="B27:E27"/>
    <mergeCell ref="B29:E29"/>
    <mergeCell ref="B30:E30"/>
    <mergeCell ref="B31:E31"/>
    <mergeCell ref="B32:E32"/>
    <mergeCell ref="J27:M27"/>
    <mergeCell ref="J29:M29"/>
    <mergeCell ref="J30:M30"/>
    <mergeCell ref="J31:M31"/>
    <mergeCell ref="J32:M32"/>
  </mergeCells>
  <phoneticPr fontId="8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M226"/>
  <sheetViews>
    <sheetView tabSelected="1" view="pageBreakPreview" topLeftCell="A83" zoomScale="142" zoomScaleNormal="100" zoomScaleSheetLayoutView="142" workbookViewId="0">
      <selection activeCell="L89" sqref="L89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74"/>
      <c r="B1" s="274"/>
      <c r="C1" s="298" t="s">
        <v>286</v>
      </c>
      <c r="D1" s="299"/>
      <c r="E1" s="299"/>
      <c r="F1" s="299"/>
      <c r="G1" s="299"/>
      <c r="H1" s="299"/>
      <c r="I1" s="299"/>
      <c r="J1" s="299"/>
      <c r="K1" s="299"/>
    </row>
    <row r="2" spans="1:11" s="1" customFormat="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</row>
    <row r="3" spans="1:11" s="1" customFormat="1" ht="13.75" customHeight="1" x14ac:dyDescent="0.25">
      <c r="A3" s="408" t="s">
        <v>149</v>
      </c>
      <c r="B3" s="408"/>
      <c r="C3" s="424" t="str">
        <f>'DESIGN FRONT SHEET'!B3</f>
        <v>MCLAREN SEASON 3</v>
      </c>
      <c r="D3" s="425"/>
      <c r="E3" s="159" t="s">
        <v>151</v>
      </c>
      <c r="F3" s="424" t="str">
        <f>'DESIGN FRONT SHEET'!E3</f>
        <v>UN AVAILABLE</v>
      </c>
      <c r="G3" s="426"/>
      <c r="H3" s="426"/>
      <c r="I3" s="159" t="s">
        <v>153</v>
      </c>
      <c r="J3" s="426" t="str">
        <f>'DESIGN FRONT SHEET'!G3</f>
        <v>FRAN</v>
      </c>
      <c r="K3" s="426"/>
    </row>
    <row r="4" spans="1:11" s="1" customFormat="1" ht="13.75" customHeight="1" x14ac:dyDescent="0.25">
      <c r="A4" s="408" t="s">
        <v>155</v>
      </c>
      <c r="B4" s="408"/>
      <c r="C4" s="424" t="str">
        <f>'DESIGN FRONT SHEET'!B4</f>
        <v>ASHLAM</v>
      </c>
      <c r="D4" s="425"/>
      <c r="E4" s="159" t="s">
        <v>157</v>
      </c>
      <c r="F4" s="424" t="str">
        <f>'DESIGN FRONT SHEET'!E4</f>
        <v>VIETNAM</v>
      </c>
      <c r="G4" s="426"/>
      <c r="H4" s="426"/>
      <c r="I4" s="159" t="s">
        <v>159</v>
      </c>
      <c r="J4" s="426" t="s">
        <v>160</v>
      </c>
      <c r="K4" s="426"/>
    </row>
    <row r="5" spans="1:11" s="1" customFormat="1" ht="13.75" customHeight="1" x14ac:dyDescent="0.25">
      <c r="A5" s="408" t="s">
        <v>161</v>
      </c>
      <c r="B5" s="408" t="s">
        <v>161</v>
      </c>
      <c r="C5" s="424" t="str">
        <f>'DESIGN FRONT SHEET'!B5</f>
        <v>ZIP THROUG HOODIE</v>
      </c>
      <c r="D5" s="425"/>
      <c r="E5" s="36" t="s">
        <v>163</v>
      </c>
      <c r="F5" s="424" t="str">
        <f>'DESIGN FRONT SHEET'!E5</f>
        <v>AIME LEON DORE</v>
      </c>
      <c r="G5" s="426"/>
      <c r="H5" s="426"/>
      <c r="I5" s="159" t="s">
        <v>340</v>
      </c>
      <c r="J5" s="427" t="s">
        <v>287</v>
      </c>
      <c r="K5" s="427"/>
    </row>
    <row r="6" spans="1:11" ht="13.75" customHeight="1" x14ac:dyDescent="0.35">
      <c r="A6" s="417" t="s">
        <v>341</v>
      </c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ht="13.75" customHeight="1" x14ac:dyDescent="0.35">
      <c r="A7" s="418" t="s">
        <v>342</v>
      </c>
      <c r="B7" s="418"/>
      <c r="C7" s="419" t="s">
        <v>8</v>
      </c>
      <c r="D7" s="419"/>
      <c r="E7" s="419"/>
      <c r="F7" s="419"/>
      <c r="G7" s="419"/>
      <c r="H7" s="419"/>
      <c r="I7" s="419"/>
      <c r="J7" s="419"/>
      <c r="K7" s="419"/>
    </row>
    <row r="8" spans="1:11" ht="13.75" customHeight="1" x14ac:dyDescent="0.35">
      <c r="A8" s="418" t="s">
        <v>343</v>
      </c>
      <c r="B8" s="418"/>
      <c r="C8" s="423" t="s">
        <v>344</v>
      </c>
      <c r="D8" s="423"/>
      <c r="E8" s="423"/>
      <c r="F8" s="423"/>
      <c r="G8" s="423"/>
      <c r="H8" s="423"/>
      <c r="I8" s="423"/>
      <c r="J8" s="423"/>
      <c r="K8" s="423"/>
    </row>
    <row r="9" spans="1:11" ht="13.75" customHeight="1" x14ac:dyDescent="0.35">
      <c r="A9" s="418" t="s">
        <v>345</v>
      </c>
      <c r="B9" s="418"/>
      <c r="C9" s="423" t="s">
        <v>346</v>
      </c>
      <c r="D9" s="423"/>
      <c r="E9" s="423"/>
      <c r="F9" s="423"/>
      <c r="G9" s="423"/>
      <c r="H9" s="423"/>
      <c r="I9" s="423"/>
      <c r="J9" s="423"/>
      <c r="K9" s="423"/>
    </row>
    <row r="10" spans="1:11" ht="13.75" customHeight="1" x14ac:dyDescent="0.35">
      <c r="A10" s="418" t="s">
        <v>347</v>
      </c>
      <c r="B10" s="418"/>
      <c r="C10" s="423" t="s">
        <v>348</v>
      </c>
      <c r="D10" s="423"/>
      <c r="E10" s="423"/>
      <c r="F10" s="423"/>
      <c r="G10" s="423"/>
      <c r="H10" s="423"/>
      <c r="I10" s="423"/>
      <c r="J10" s="423"/>
      <c r="K10" s="423"/>
    </row>
    <row r="11" spans="1:11" ht="269.5" customHeight="1" x14ac:dyDescent="0.35">
      <c r="A11" s="420"/>
      <c r="B11" s="421"/>
      <c r="C11" s="421"/>
      <c r="D11" s="421"/>
      <c r="E11" s="421"/>
      <c r="F11" s="421"/>
      <c r="G11" s="421"/>
      <c r="H11" s="421"/>
      <c r="I11" s="421"/>
      <c r="J11" s="421"/>
      <c r="K11" s="422"/>
    </row>
    <row r="12" spans="1:11" ht="14.5" x14ac:dyDescent="0.35">
      <c r="A12" s="433"/>
      <c r="B12" s="434"/>
      <c r="C12" s="434"/>
      <c r="D12" s="434"/>
      <c r="E12" s="434"/>
      <c r="F12" s="434"/>
      <c r="G12" s="434"/>
      <c r="H12" s="434"/>
      <c r="I12" s="434"/>
      <c r="J12" s="434"/>
      <c r="K12" s="435"/>
    </row>
    <row r="13" spans="1:11" ht="14.5" x14ac:dyDescent="0.35">
      <c r="A13" s="428"/>
      <c r="B13" s="431"/>
      <c r="C13" s="431"/>
      <c r="D13" s="431"/>
      <c r="E13" s="431"/>
      <c r="F13" s="431"/>
      <c r="G13" s="431"/>
      <c r="H13" s="431"/>
      <c r="I13" s="431"/>
      <c r="J13" s="431"/>
      <c r="K13" s="432"/>
    </row>
    <row r="14" spans="1:11" ht="14.5" x14ac:dyDescent="0.35">
      <c r="A14" s="428"/>
      <c r="B14" s="431"/>
      <c r="C14" s="431"/>
      <c r="D14" s="431"/>
      <c r="E14" s="431"/>
      <c r="F14" s="431"/>
      <c r="G14" s="431"/>
      <c r="H14" s="431"/>
      <c r="I14" s="431"/>
      <c r="J14" s="431"/>
      <c r="K14" s="432"/>
    </row>
    <row r="15" spans="1:11" ht="14.5" x14ac:dyDescent="0.35">
      <c r="A15" s="428"/>
      <c r="B15" s="431"/>
      <c r="C15" s="431"/>
      <c r="D15" s="431"/>
      <c r="E15" s="431"/>
      <c r="F15" s="431"/>
      <c r="G15" s="431"/>
      <c r="H15" s="431"/>
      <c r="I15" s="431"/>
      <c r="J15" s="431"/>
      <c r="K15" s="432"/>
    </row>
    <row r="16" spans="1:11" ht="14.5" x14ac:dyDescent="0.35">
      <c r="A16" s="428"/>
      <c r="B16" s="431"/>
      <c r="C16" s="431"/>
      <c r="D16" s="431"/>
      <c r="E16" s="431"/>
      <c r="F16" s="431"/>
      <c r="G16" s="431"/>
      <c r="H16" s="431"/>
      <c r="I16" s="431"/>
      <c r="J16" s="431"/>
      <c r="K16" s="432"/>
    </row>
    <row r="17" spans="1:11" ht="14.5" x14ac:dyDescent="0.35">
      <c r="A17" s="428"/>
      <c r="B17" s="431"/>
      <c r="C17" s="431"/>
      <c r="D17" s="431"/>
      <c r="E17" s="431"/>
      <c r="F17" s="431"/>
      <c r="G17" s="431"/>
      <c r="H17" s="431"/>
      <c r="I17" s="431"/>
      <c r="J17" s="431"/>
      <c r="K17" s="432"/>
    </row>
    <row r="18" spans="1:11" ht="14.5" x14ac:dyDescent="0.35">
      <c r="A18" s="428"/>
      <c r="B18" s="431"/>
      <c r="C18" s="431"/>
      <c r="D18" s="431"/>
      <c r="E18" s="431"/>
      <c r="F18" s="431"/>
      <c r="G18" s="431"/>
      <c r="H18" s="431"/>
      <c r="I18" s="431"/>
      <c r="J18" s="431"/>
      <c r="K18" s="432"/>
    </row>
    <row r="19" spans="1:11" ht="14.5" x14ac:dyDescent="0.35">
      <c r="A19" s="428"/>
      <c r="B19" s="431"/>
      <c r="C19" s="431"/>
      <c r="D19" s="431"/>
      <c r="E19" s="431"/>
      <c r="F19" s="431"/>
      <c r="G19" s="431"/>
      <c r="H19" s="431"/>
      <c r="I19" s="431"/>
      <c r="J19" s="431"/>
      <c r="K19" s="432"/>
    </row>
    <row r="20" spans="1:11" ht="14.5" x14ac:dyDescent="0.35">
      <c r="A20" s="428"/>
      <c r="B20" s="431"/>
      <c r="C20" s="431"/>
      <c r="D20" s="431"/>
      <c r="E20" s="431"/>
      <c r="F20" s="431"/>
      <c r="G20" s="431"/>
      <c r="H20" s="431"/>
      <c r="I20" s="431"/>
      <c r="J20" s="431"/>
      <c r="K20" s="432"/>
    </row>
    <row r="21" spans="1:11" ht="14.5" x14ac:dyDescent="0.35">
      <c r="A21" s="428"/>
      <c r="B21" s="431"/>
      <c r="C21" s="431"/>
      <c r="D21" s="431"/>
      <c r="E21" s="431"/>
      <c r="F21" s="431"/>
      <c r="G21" s="431"/>
      <c r="H21" s="431"/>
      <c r="I21" s="431"/>
      <c r="J21" s="431"/>
      <c r="K21" s="432"/>
    </row>
    <row r="22" spans="1:11" ht="14.5" x14ac:dyDescent="0.35">
      <c r="A22" s="428"/>
      <c r="B22" s="431"/>
      <c r="C22" s="431"/>
      <c r="D22" s="431"/>
      <c r="E22" s="431"/>
      <c r="F22" s="431"/>
      <c r="G22" s="431"/>
      <c r="H22" s="431"/>
      <c r="I22" s="431"/>
      <c r="J22" s="431"/>
      <c r="K22" s="432"/>
    </row>
    <row r="23" spans="1:11" ht="14.5" x14ac:dyDescent="0.35">
      <c r="A23" s="428"/>
      <c r="B23" s="431"/>
      <c r="C23" s="431"/>
      <c r="D23" s="431"/>
      <c r="E23" s="431"/>
      <c r="F23" s="431"/>
      <c r="G23" s="431"/>
      <c r="H23" s="431"/>
      <c r="I23" s="431"/>
      <c r="J23" s="431"/>
      <c r="K23" s="432"/>
    </row>
    <row r="24" spans="1:11" ht="14.5" x14ac:dyDescent="0.35">
      <c r="A24" s="428"/>
      <c r="B24" s="431"/>
      <c r="C24" s="431"/>
      <c r="D24" s="431"/>
      <c r="E24" s="431"/>
      <c r="F24" s="431"/>
      <c r="G24" s="431"/>
      <c r="H24" s="431"/>
      <c r="I24" s="431"/>
      <c r="J24" s="431"/>
      <c r="K24" s="432"/>
    </row>
    <row r="25" spans="1:11" ht="14.5" x14ac:dyDescent="0.35">
      <c r="A25" s="428"/>
      <c r="B25" s="431"/>
      <c r="C25" s="431"/>
      <c r="D25" s="431"/>
      <c r="E25" s="431"/>
      <c r="F25" s="431"/>
      <c r="G25" s="431"/>
      <c r="H25" s="431"/>
      <c r="I25" s="431"/>
      <c r="J25" s="431"/>
      <c r="K25" s="432"/>
    </row>
    <row r="26" spans="1:11" ht="14.5" x14ac:dyDescent="0.35">
      <c r="A26" s="428"/>
      <c r="B26" s="431"/>
      <c r="C26" s="431"/>
      <c r="D26" s="431"/>
      <c r="E26" s="431"/>
      <c r="F26" s="431"/>
      <c r="G26" s="431"/>
      <c r="H26" s="431"/>
      <c r="I26" s="431"/>
      <c r="J26" s="431"/>
      <c r="K26" s="432"/>
    </row>
    <row r="27" spans="1:11" ht="14.5" x14ac:dyDescent="0.35">
      <c r="A27" s="428"/>
      <c r="B27" s="431"/>
      <c r="C27" s="431"/>
      <c r="D27" s="431"/>
      <c r="E27" s="431"/>
      <c r="F27" s="431"/>
      <c r="G27" s="431"/>
      <c r="H27" s="431"/>
      <c r="I27" s="431"/>
      <c r="J27" s="431"/>
      <c r="K27" s="432"/>
    </row>
    <row r="28" spans="1:11" ht="14.5" x14ac:dyDescent="0.35">
      <c r="A28" s="428"/>
      <c r="B28" s="431"/>
      <c r="C28" s="431"/>
      <c r="D28" s="431"/>
      <c r="E28" s="431"/>
      <c r="F28" s="431"/>
      <c r="G28" s="431"/>
      <c r="H28" s="431"/>
      <c r="I28" s="431"/>
      <c r="J28" s="431"/>
      <c r="K28" s="432"/>
    </row>
    <row r="29" spans="1:11" ht="14.5" x14ac:dyDescent="0.35">
      <c r="A29" s="428"/>
      <c r="B29" s="431"/>
      <c r="C29" s="431"/>
      <c r="D29" s="431"/>
      <c r="E29" s="431"/>
      <c r="F29" s="431"/>
      <c r="G29" s="431"/>
      <c r="H29" s="431"/>
      <c r="I29" s="431"/>
      <c r="J29" s="431"/>
      <c r="K29" s="432"/>
    </row>
    <row r="30" spans="1:11" ht="14.5" x14ac:dyDescent="0.35">
      <c r="A30" s="428"/>
      <c r="B30" s="431"/>
      <c r="C30" s="431"/>
      <c r="D30" s="431"/>
      <c r="E30" s="431"/>
      <c r="F30" s="431"/>
      <c r="G30" s="431"/>
      <c r="H30" s="431"/>
      <c r="I30" s="431"/>
      <c r="J30" s="431"/>
      <c r="K30" s="432"/>
    </row>
    <row r="31" spans="1:11" ht="14.5" x14ac:dyDescent="0.35">
      <c r="A31" s="428"/>
      <c r="B31" s="431"/>
      <c r="C31" s="431"/>
      <c r="D31" s="431"/>
      <c r="E31" s="431"/>
      <c r="F31" s="431"/>
      <c r="G31" s="431"/>
      <c r="H31" s="431"/>
      <c r="I31" s="431"/>
      <c r="J31" s="431"/>
      <c r="K31" s="432"/>
    </row>
    <row r="32" spans="1:11" ht="14.5" x14ac:dyDescent="0.35">
      <c r="A32" s="428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ht="14.5" x14ac:dyDescent="0.35">
      <c r="A33" s="428"/>
      <c r="B33" s="429"/>
      <c r="C33" s="429"/>
      <c r="D33" s="429"/>
      <c r="E33" s="429"/>
      <c r="F33" s="429"/>
      <c r="G33" s="429"/>
      <c r="H33" s="429"/>
      <c r="I33" s="429"/>
      <c r="J33" s="429"/>
      <c r="K33" s="430"/>
    </row>
    <row r="34" spans="1:11" ht="14.5" x14ac:dyDescent="0.35">
      <c r="A34" s="428"/>
      <c r="B34" s="429"/>
      <c r="C34" s="429"/>
      <c r="D34" s="429"/>
      <c r="E34" s="429"/>
      <c r="F34" s="429"/>
      <c r="G34" s="429"/>
      <c r="H34" s="429"/>
      <c r="I34" s="429"/>
      <c r="J34" s="429"/>
      <c r="K34" s="430"/>
    </row>
    <row r="35" spans="1:11" ht="14.5" x14ac:dyDescent="0.35">
      <c r="A35" s="428"/>
      <c r="B35" s="429"/>
      <c r="C35" s="429"/>
      <c r="D35" s="429"/>
      <c r="E35" s="429"/>
      <c r="F35" s="429"/>
      <c r="G35" s="429"/>
      <c r="H35" s="429"/>
      <c r="I35" s="429"/>
      <c r="J35" s="429"/>
      <c r="K35" s="430"/>
    </row>
    <row r="36" spans="1:11" ht="14.5" x14ac:dyDescent="0.35">
      <c r="A36" s="428"/>
      <c r="B36" s="429"/>
      <c r="C36" s="429"/>
      <c r="D36" s="429"/>
      <c r="E36" s="429"/>
      <c r="F36" s="429"/>
      <c r="G36" s="429"/>
      <c r="H36" s="429"/>
      <c r="I36" s="429"/>
      <c r="J36" s="429"/>
      <c r="K36" s="430"/>
    </row>
    <row r="37" spans="1:11" ht="14.5" x14ac:dyDescent="0.35">
      <c r="A37" s="428"/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ht="14.5" x14ac:dyDescent="0.35">
      <c r="A38" s="428"/>
      <c r="B38" s="429"/>
      <c r="C38" s="429"/>
      <c r="D38" s="429"/>
      <c r="E38" s="429"/>
      <c r="F38" s="429"/>
      <c r="G38" s="429"/>
      <c r="H38" s="429"/>
      <c r="I38" s="429"/>
      <c r="J38" s="429"/>
      <c r="K38" s="430"/>
    </row>
    <row r="39" spans="1:11" ht="14.5" x14ac:dyDescent="0.35">
      <c r="A39" s="428"/>
      <c r="B39" s="429"/>
      <c r="C39" s="429"/>
      <c r="D39" s="429"/>
      <c r="E39" s="429"/>
      <c r="F39" s="429"/>
      <c r="G39" s="429"/>
      <c r="H39" s="429"/>
      <c r="I39" s="429"/>
      <c r="J39" s="429"/>
      <c r="K39" s="430"/>
    </row>
    <row r="40" spans="1:11" ht="14.5" x14ac:dyDescent="0.35">
      <c r="A40" s="428"/>
      <c r="B40" s="429"/>
      <c r="C40" s="429"/>
      <c r="D40" s="429"/>
      <c r="E40" s="429"/>
      <c r="F40" s="429"/>
      <c r="G40" s="429"/>
      <c r="H40" s="429"/>
      <c r="I40" s="429"/>
      <c r="J40" s="429"/>
      <c r="K40" s="430"/>
    </row>
    <row r="41" spans="1:11" ht="14.5" x14ac:dyDescent="0.35">
      <c r="A41" s="428"/>
      <c r="B41" s="429"/>
      <c r="C41" s="429"/>
      <c r="D41" s="429"/>
      <c r="E41" s="429"/>
      <c r="F41" s="429"/>
      <c r="G41" s="429"/>
      <c r="H41" s="429"/>
      <c r="I41" s="429"/>
      <c r="J41" s="429"/>
      <c r="K41" s="430"/>
    </row>
    <row r="42" spans="1:11" ht="14.5" x14ac:dyDescent="0.35">
      <c r="A42" s="428"/>
      <c r="B42" s="429"/>
      <c r="C42" s="429"/>
      <c r="D42" s="429"/>
      <c r="E42" s="429"/>
      <c r="F42" s="429"/>
      <c r="G42" s="429"/>
      <c r="H42" s="429"/>
      <c r="I42" s="429"/>
      <c r="J42" s="429"/>
      <c r="K42" s="430"/>
    </row>
    <row r="43" spans="1:11" ht="14.5" x14ac:dyDescent="0.35">
      <c r="A43" s="428"/>
      <c r="B43" s="429"/>
      <c r="C43" s="429"/>
      <c r="D43" s="429"/>
      <c r="E43" s="429"/>
      <c r="F43" s="429"/>
      <c r="G43" s="429"/>
      <c r="H43" s="429"/>
      <c r="I43" s="429"/>
      <c r="J43" s="429"/>
      <c r="K43" s="430"/>
    </row>
    <row r="44" spans="1:11" ht="14.5" x14ac:dyDescent="0.35">
      <c r="A44" s="428"/>
      <c r="B44" s="429"/>
      <c r="C44" s="429"/>
      <c r="D44" s="429"/>
      <c r="E44" s="429"/>
      <c r="F44" s="429"/>
      <c r="G44" s="429"/>
      <c r="H44" s="429"/>
      <c r="I44" s="429"/>
      <c r="J44" s="429"/>
      <c r="K44" s="430"/>
    </row>
    <row r="45" spans="1:11" ht="14.5" x14ac:dyDescent="0.35">
      <c r="A45" s="428"/>
      <c r="B45" s="429"/>
      <c r="C45" s="429"/>
      <c r="D45" s="429"/>
      <c r="E45" s="429"/>
      <c r="F45" s="429"/>
      <c r="G45" s="429"/>
      <c r="H45" s="429"/>
      <c r="I45" s="429"/>
      <c r="J45" s="429"/>
      <c r="K45" s="430"/>
    </row>
    <row r="46" spans="1:11" ht="14.5" x14ac:dyDescent="0.35">
      <c r="A46" s="428"/>
      <c r="B46" s="429"/>
      <c r="C46" s="429"/>
      <c r="D46" s="429"/>
      <c r="E46" s="429"/>
      <c r="F46" s="429"/>
      <c r="G46" s="429"/>
      <c r="H46" s="429"/>
      <c r="I46" s="429"/>
      <c r="J46" s="429"/>
      <c r="K46" s="430"/>
    </row>
    <row r="47" spans="1:11" ht="14.5" x14ac:dyDescent="0.35">
      <c r="A47" s="428"/>
      <c r="B47" s="429"/>
      <c r="C47" s="429"/>
      <c r="D47" s="429"/>
      <c r="E47" s="429"/>
      <c r="F47" s="429"/>
      <c r="G47" s="429"/>
      <c r="H47" s="429"/>
      <c r="I47" s="429"/>
      <c r="J47" s="429"/>
      <c r="K47" s="430"/>
    </row>
    <row r="48" spans="1:11" ht="14.5" x14ac:dyDescent="0.35">
      <c r="A48" s="428"/>
      <c r="B48" s="429"/>
      <c r="C48" s="429"/>
      <c r="D48" s="429"/>
      <c r="E48" s="429"/>
      <c r="F48" s="429"/>
      <c r="G48" s="429"/>
      <c r="H48" s="429"/>
      <c r="I48" s="429"/>
      <c r="J48" s="429"/>
      <c r="K48" s="430"/>
    </row>
    <row r="49" spans="1:13" ht="14.5" x14ac:dyDescent="0.3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30"/>
    </row>
    <row r="50" spans="1:13" ht="14.5" x14ac:dyDescent="0.35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3" ht="14.5" x14ac:dyDescent="0.35">
      <c r="A51" s="428"/>
      <c r="B51" s="429"/>
      <c r="C51" s="429"/>
      <c r="D51" s="429"/>
      <c r="E51" s="429"/>
      <c r="F51" s="429"/>
      <c r="G51" s="429"/>
      <c r="H51" s="429"/>
      <c r="I51" s="429"/>
      <c r="J51" s="429"/>
      <c r="K51" s="430"/>
    </row>
    <row r="52" spans="1:13" ht="14.5" x14ac:dyDescent="0.35">
      <c r="A52" s="428"/>
      <c r="B52" s="429"/>
      <c r="C52" s="429"/>
      <c r="D52" s="429"/>
      <c r="E52" s="429"/>
      <c r="F52" s="429"/>
      <c r="G52" s="429"/>
      <c r="H52" s="429"/>
      <c r="I52" s="429"/>
      <c r="J52" s="429"/>
      <c r="K52" s="430"/>
    </row>
    <row r="53" spans="1:13" ht="14.5" x14ac:dyDescent="0.35">
      <c r="A53" s="428"/>
      <c r="B53" s="436"/>
      <c r="C53" s="436"/>
      <c r="D53" s="436"/>
      <c r="E53" s="436"/>
      <c r="F53" s="436"/>
      <c r="G53" s="436"/>
      <c r="H53" s="436"/>
      <c r="I53" s="436"/>
      <c r="J53" s="436"/>
      <c r="K53" s="437"/>
    </row>
    <row r="54" spans="1:13" ht="14.5" x14ac:dyDescent="0.35">
      <c r="A54" s="428"/>
      <c r="B54" s="436"/>
      <c r="C54" s="436"/>
      <c r="D54" s="436"/>
      <c r="E54" s="436"/>
      <c r="F54" s="436"/>
      <c r="G54" s="436"/>
      <c r="H54" s="436"/>
      <c r="I54" s="436"/>
      <c r="J54" s="436"/>
      <c r="K54" s="437"/>
    </row>
    <row r="55" spans="1:13" ht="14.5" x14ac:dyDescent="0.35">
      <c r="A55" s="428"/>
      <c r="B55" s="436"/>
      <c r="C55" s="436"/>
      <c r="D55" s="436"/>
      <c r="E55" s="436"/>
      <c r="F55" s="436"/>
      <c r="G55" s="436"/>
      <c r="H55" s="436"/>
      <c r="I55" s="436"/>
      <c r="J55" s="436"/>
      <c r="K55" s="437"/>
    </row>
    <row r="56" spans="1:13" ht="14.5" x14ac:dyDescent="0.35">
      <c r="A56" s="428"/>
      <c r="B56" s="436"/>
      <c r="C56" s="436"/>
      <c r="D56" s="436"/>
      <c r="E56" s="436"/>
      <c r="F56" s="436"/>
      <c r="G56" s="436"/>
      <c r="H56" s="436"/>
      <c r="I56" s="436"/>
      <c r="J56" s="436"/>
      <c r="K56" s="437"/>
    </row>
    <row r="57" spans="1:13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3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3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3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  <c r="M60" t="s">
        <v>349</v>
      </c>
    </row>
    <row r="61" spans="1:13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3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3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3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28"/>
      <c r="B69" s="436"/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1" ht="14.5" x14ac:dyDescent="0.35">
      <c r="A70" s="428"/>
      <c r="B70" s="436"/>
      <c r="C70" s="436"/>
      <c r="D70" s="436"/>
      <c r="E70" s="436"/>
      <c r="F70" s="436"/>
      <c r="G70" s="436"/>
      <c r="H70" s="436"/>
      <c r="I70" s="436"/>
      <c r="J70" s="436"/>
      <c r="K70" s="43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4.5" x14ac:dyDescent="0.3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</row>
    <row r="92" spans="1:11" ht="14.5" x14ac:dyDescent="0.3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</row>
    <row r="93" spans="1:11" ht="14.5" x14ac:dyDescent="0.3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</row>
    <row r="94" spans="1:11" ht="14.5" x14ac:dyDescent="0.3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</row>
    <row r="95" spans="1:11" ht="14.5" x14ac:dyDescent="0.3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</row>
    <row r="96" spans="1:11" ht="14.5" x14ac:dyDescent="0.3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</row>
    <row r="97" spans="1:11" ht="14.5" x14ac:dyDescent="0.3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</row>
    <row r="98" spans="1:11" ht="14.5" x14ac:dyDescent="0.3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</row>
    <row r="99" spans="1:11" ht="14.5" x14ac:dyDescent="0.3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</row>
    <row r="100" spans="1:11" ht="14.5" x14ac:dyDescent="0.3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</row>
    <row r="101" spans="1:11" ht="14.5" x14ac:dyDescent="0.3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</row>
    <row r="102" spans="1:11" ht="14.5" x14ac:dyDescent="0.3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</row>
    <row r="103" spans="1:11" ht="14.5" x14ac:dyDescent="0.3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</row>
    <row r="104" spans="1:11" ht="14.5" x14ac:dyDescent="0.3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</row>
    <row r="105" spans="1:11" ht="14.5" x14ac:dyDescent="0.3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</row>
    <row r="106" spans="1:11" ht="14.5" x14ac:dyDescent="0.3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</row>
    <row r="107" spans="1:11" ht="14.5" x14ac:dyDescent="0.3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</row>
    <row r="108" spans="1:11" ht="14.5" x14ac:dyDescent="0.3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</row>
    <row r="109" spans="1:11" ht="14.5" x14ac:dyDescent="0.3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</row>
    <row r="110" spans="1:11" ht="14.5" x14ac:dyDescent="0.3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</row>
    <row r="111" spans="1:11" ht="14.5" x14ac:dyDescent="0.3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</row>
    <row r="112" spans="1:11" ht="14.5" x14ac:dyDescent="0.3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</row>
    <row r="113" spans="1:11" ht="14.5" x14ac:dyDescent="0.3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</row>
    <row r="114" spans="1:11" ht="14.5" x14ac:dyDescent="0.3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</row>
    <row r="115" spans="1:11" ht="14.5" x14ac:dyDescent="0.3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</row>
    <row r="116" spans="1:11" ht="14.5" x14ac:dyDescent="0.3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</row>
    <row r="117" spans="1:11" ht="14.5" x14ac:dyDescent="0.3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</row>
    <row r="118" spans="1:11" ht="14.5" x14ac:dyDescent="0.3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</row>
    <row r="119" spans="1:11" ht="14.5" x14ac:dyDescent="0.3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</row>
    <row r="120" spans="1:11" ht="14.5" x14ac:dyDescent="0.3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</row>
    <row r="121" spans="1:11" ht="14.5" x14ac:dyDescent="0.3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</row>
    <row r="122" spans="1:11" ht="14.5" x14ac:dyDescent="0.3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</row>
    <row r="123" spans="1:11" ht="14.5" x14ac:dyDescent="0.3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</row>
    <row r="124" spans="1:11" ht="14.5" x14ac:dyDescent="0.3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</row>
    <row r="125" spans="1:11" ht="14.5" x14ac:dyDescent="0.3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</row>
    <row r="126" spans="1:11" ht="14.5" x14ac:dyDescent="0.3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</row>
    <row r="127" spans="1:11" ht="14.5" x14ac:dyDescent="0.3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</row>
    <row r="128" spans="1:11" ht="14.5" x14ac:dyDescent="0.3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</row>
    <row r="129" spans="1:11" ht="14.5" x14ac:dyDescent="0.3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</row>
    <row r="130" spans="1:11" ht="14.5" x14ac:dyDescent="0.3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</row>
    <row r="131" spans="1:11" ht="14.5" x14ac:dyDescent="0.3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</row>
    <row r="132" spans="1:11" ht="14.5" x14ac:dyDescent="0.3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</row>
    <row r="133" spans="1:11" ht="14.5" x14ac:dyDescent="0.3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</row>
    <row r="134" spans="1:11" ht="14.5" x14ac:dyDescent="0.3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</row>
    <row r="135" spans="1:11" ht="14.5" x14ac:dyDescent="0.3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</row>
    <row r="136" spans="1:11" ht="14.5" x14ac:dyDescent="0.3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</row>
    <row r="137" spans="1:11" ht="14.5" x14ac:dyDescent="0.3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5429687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74"/>
      <c r="B1" s="274"/>
      <c r="C1" s="298" t="s">
        <v>350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</row>
    <row r="2" spans="1:21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</row>
    <row r="3" spans="1:21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52" t="s">
        <v>151</v>
      </c>
      <c r="F3" s="407" t="str">
        <f>'DESIGN FRONT SHEET'!E3</f>
        <v>UN AVAILABLE</v>
      </c>
      <c r="G3" s="276"/>
      <c r="H3" s="276"/>
      <c r="I3" s="276"/>
      <c r="J3" s="276"/>
      <c r="K3" s="276"/>
      <c r="L3" s="276"/>
      <c r="M3" s="276"/>
      <c r="N3" s="276"/>
      <c r="O3" s="277"/>
      <c r="P3" s="449" t="s">
        <v>153</v>
      </c>
      <c r="Q3" s="450"/>
      <c r="R3" s="451"/>
      <c r="S3" s="287" t="str">
        <f>'DESIGN FRONT SHEET'!G3</f>
        <v>FRAN</v>
      </c>
      <c r="T3" s="287"/>
      <c r="U3" s="288"/>
    </row>
    <row r="4" spans="1:21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276"/>
      <c r="J4" s="276"/>
      <c r="K4" s="276"/>
      <c r="L4" s="276"/>
      <c r="M4" s="276"/>
      <c r="N4" s="276"/>
      <c r="O4" s="277"/>
      <c r="P4" s="449" t="s">
        <v>159</v>
      </c>
      <c r="Q4" s="450"/>
      <c r="R4" s="451"/>
      <c r="S4" s="287" t="str">
        <f>'DESIGN FRONT SHEET'!G4</f>
        <v>LAUREN</v>
      </c>
      <c r="T4" s="287"/>
      <c r="U4" s="288"/>
    </row>
    <row r="5" spans="1:21" ht="13.75" customHeight="1" x14ac:dyDescent="0.25">
      <c r="A5" s="408" t="s">
        <v>161</v>
      </c>
      <c r="B5" s="408"/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276"/>
      <c r="J5" s="276"/>
      <c r="K5" s="276"/>
      <c r="L5" s="276"/>
      <c r="M5" s="276"/>
      <c r="N5" s="276"/>
      <c r="O5" s="277"/>
      <c r="P5" s="449" t="s">
        <v>165</v>
      </c>
      <c r="Q5" s="450"/>
      <c r="R5" s="451"/>
      <c r="S5" s="414"/>
      <c r="T5" s="414"/>
      <c r="U5" s="415"/>
    </row>
    <row r="6" spans="1:21" ht="13.75" customHeight="1" x14ac:dyDescent="0.25">
      <c r="A6" s="446" t="s">
        <v>351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</row>
    <row r="7" spans="1:21" ht="27" customHeight="1" x14ac:dyDescent="0.25">
      <c r="A7" s="155" t="s">
        <v>289</v>
      </c>
      <c r="B7" s="377" t="s">
        <v>176</v>
      </c>
      <c r="C7" s="378"/>
      <c r="D7" s="379"/>
      <c r="E7" s="171" t="s">
        <v>352</v>
      </c>
      <c r="F7" s="173" t="s">
        <v>353</v>
      </c>
      <c r="G7" s="145" t="s">
        <v>179</v>
      </c>
      <c r="H7" s="172" t="s">
        <v>354</v>
      </c>
      <c r="I7" s="145" t="s">
        <v>179</v>
      </c>
      <c r="J7" s="173" t="s">
        <v>355</v>
      </c>
      <c r="K7" s="145" t="s">
        <v>179</v>
      </c>
      <c r="L7" s="172" t="s">
        <v>356</v>
      </c>
      <c r="M7" s="145" t="s">
        <v>179</v>
      </c>
      <c r="N7" s="173" t="s">
        <v>357</v>
      </c>
      <c r="O7" s="145" t="s">
        <v>179</v>
      </c>
      <c r="P7" s="172" t="s">
        <v>358</v>
      </c>
      <c r="Q7" s="145" t="s">
        <v>179</v>
      </c>
      <c r="R7" s="447" t="s">
        <v>359</v>
      </c>
      <c r="S7" s="448"/>
      <c r="T7" s="448"/>
      <c r="U7" s="448"/>
    </row>
    <row r="8" spans="1:21" ht="13.5" customHeight="1" x14ac:dyDescent="0.25">
      <c r="A8" s="156" t="str">
        <f>'PROTO SPEC'!A8</f>
        <v>H2</v>
      </c>
      <c r="B8" s="445" t="str">
        <f>'PROTO SPEC'!B8</f>
        <v>1. Front length - SNP to bottom hem edge</v>
      </c>
      <c r="C8" s="445"/>
      <c r="D8" s="445"/>
      <c r="E8" s="79"/>
      <c r="F8" s="174"/>
      <c r="G8" s="33">
        <f t="shared" ref="G8:G36" si="0">F8+(-E8)</f>
        <v>0</v>
      </c>
      <c r="H8" s="137"/>
      <c r="I8" s="33">
        <f>H8-E8</f>
        <v>0</v>
      </c>
      <c r="J8" s="188"/>
      <c r="K8" s="33">
        <f>J8-E8</f>
        <v>0</v>
      </c>
      <c r="L8" s="137"/>
      <c r="M8" s="33">
        <f>L8-E8</f>
        <v>0</v>
      </c>
      <c r="N8" s="188"/>
      <c r="O8" s="33">
        <f>N8-E8</f>
        <v>0</v>
      </c>
      <c r="P8" s="137"/>
      <c r="Q8" s="192">
        <f>P8-E8</f>
        <v>0</v>
      </c>
      <c r="R8" s="439" t="s">
        <v>360</v>
      </c>
      <c r="S8" s="440"/>
      <c r="T8" s="440"/>
      <c r="U8" s="441"/>
    </row>
    <row r="9" spans="1:21" ht="12.75" customHeight="1" x14ac:dyDescent="0.2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31"/>
      <c r="F9" s="175"/>
      <c r="G9" s="33">
        <f t="shared" si="0"/>
        <v>0</v>
      </c>
      <c r="H9" s="137"/>
      <c r="I9" s="33">
        <f t="shared" ref="I9:I37" si="1">H9-E9</f>
        <v>0</v>
      </c>
      <c r="J9" s="188"/>
      <c r="K9" s="33">
        <f t="shared" ref="K9:K27" si="2">J9-E9</f>
        <v>0</v>
      </c>
      <c r="L9" s="137"/>
      <c r="M9" s="33">
        <f t="shared" ref="M9:M27" si="3">L9-E9</f>
        <v>0</v>
      </c>
      <c r="N9" s="188"/>
      <c r="O9" s="33">
        <f t="shared" ref="O9:O27" si="4">N9-E9</f>
        <v>0</v>
      </c>
      <c r="P9" s="137"/>
      <c r="Q9" s="192">
        <f t="shared" ref="Q9:Q27" si="5">P9-E9</f>
        <v>0</v>
      </c>
      <c r="R9" s="442"/>
      <c r="S9" s="443"/>
      <c r="T9" s="443"/>
      <c r="U9" s="444"/>
    </row>
    <row r="10" spans="1:21" ht="12.75" customHeight="1" x14ac:dyDescent="0.25">
      <c r="A10" s="156" t="str">
        <f>'PROTO SPEC'!A10</f>
        <v>METAL</v>
      </c>
      <c r="B10" s="438" t="str">
        <f>'PROTO SPEC'!B10</f>
        <v>3. Back length - HSP to bottom hem edge</v>
      </c>
      <c r="C10" s="438"/>
      <c r="D10" s="438"/>
      <c r="E10" s="31"/>
      <c r="F10" s="174"/>
      <c r="G10" s="33">
        <f t="shared" si="0"/>
        <v>0</v>
      </c>
      <c r="H10" s="137"/>
      <c r="I10" s="33">
        <f t="shared" si="1"/>
        <v>0</v>
      </c>
      <c r="J10" s="188"/>
      <c r="K10" s="33">
        <f t="shared" si="2"/>
        <v>0</v>
      </c>
      <c r="L10" s="137"/>
      <c r="M10" s="33">
        <f t="shared" si="3"/>
        <v>0</v>
      </c>
      <c r="N10" s="188"/>
      <c r="O10" s="33">
        <f t="shared" si="4"/>
        <v>0</v>
      </c>
      <c r="P10" s="137"/>
      <c r="Q10" s="192">
        <f t="shared" si="5"/>
        <v>0</v>
      </c>
      <c r="R10" s="442"/>
      <c r="S10" s="443"/>
      <c r="T10" s="443"/>
      <c r="U10" s="444"/>
    </row>
    <row r="11" spans="1:21" ht="12.75" customHeight="1" x14ac:dyDescent="0.2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31"/>
      <c r="F11" s="175"/>
      <c r="G11" s="33">
        <f t="shared" si="0"/>
        <v>0</v>
      </c>
      <c r="H11" s="137"/>
      <c r="I11" s="33">
        <f t="shared" si="1"/>
        <v>0</v>
      </c>
      <c r="J11" s="188"/>
      <c r="K11" s="33">
        <f t="shared" si="2"/>
        <v>0</v>
      </c>
      <c r="L11" s="137"/>
      <c r="M11" s="33">
        <f t="shared" si="3"/>
        <v>0</v>
      </c>
      <c r="N11" s="188"/>
      <c r="O11" s="33">
        <f t="shared" si="4"/>
        <v>0</v>
      </c>
      <c r="P11" s="137"/>
      <c r="Q11" s="192">
        <f t="shared" si="5"/>
        <v>0</v>
      </c>
      <c r="R11" s="442"/>
      <c r="S11" s="443"/>
      <c r="T11" s="443"/>
      <c r="U11" s="444"/>
    </row>
    <row r="12" spans="1:21" ht="12.75" customHeight="1" x14ac:dyDescent="0.25">
      <c r="A12" s="156" t="str">
        <f>'PROTO SPEC'!A12</f>
        <v>EMBROIDERY</v>
      </c>
      <c r="B12" s="438" t="str">
        <f>'PROTO SPEC'!B12</f>
        <v>5. Waist position - below HSP</v>
      </c>
      <c r="C12" s="438"/>
      <c r="D12" s="438"/>
      <c r="E12" s="31"/>
      <c r="F12" s="174"/>
      <c r="G12" s="33">
        <f t="shared" si="0"/>
        <v>0</v>
      </c>
      <c r="H12" s="137"/>
      <c r="I12" s="33">
        <f t="shared" si="1"/>
        <v>0</v>
      </c>
      <c r="J12" s="188"/>
      <c r="K12" s="33">
        <f t="shared" si="2"/>
        <v>0</v>
      </c>
      <c r="L12" s="137"/>
      <c r="M12" s="33">
        <f t="shared" si="3"/>
        <v>0</v>
      </c>
      <c r="N12" s="188"/>
      <c r="O12" s="33">
        <f t="shared" si="4"/>
        <v>0</v>
      </c>
      <c r="P12" s="137"/>
      <c r="Q12" s="192">
        <f t="shared" si="5"/>
        <v>0</v>
      </c>
      <c r="R12" s="442"/>
      <c r="S12" s="443"/>
      <c r="T12" s="443"/>
      <c r="U12" s="444"/>
    </row>
    <row r="13" spans="1:21" ht="12.75" customHeight="1" x14ac:dyDescent="0.25">
      <c r="A13" s="156" t="str">
        <f>'PROTO SPEC'!A13</f>
        <v>SCREENPRINT</v>
      </c>
      <c r="B13" s="438" t="str">
        <f>'PROTO SPEC'!B13</f>
        <v>6. Waist width</v>
      </c>
      <c r="C13" s="438"/>
      <c r="D13" s="438"/>
      <c r="E13" s="31"/>
      <c r="F13" s="175"/>
      <c r="G13" s="33">
        <f t="shared" si="0"/>
        <v>0</v>
      </c>
      <c r="H13" s="137"/>
      <c r="I13" s="33">
        <f t="shared" si="1"/>
        <v>0</v>
      </c>
      <c r="J13" s="188"/>
      <c r="K13" s="33">
        <f t="shared" si="2"/>
        <v>0</v>
      </c>
      <c r="L13" s="137"/>
      <c r="M13" s="33">
        <f t="shared" si="3"/>
        <v>0</v>
      </c>
      <c r="N13" s="188"/>
      <c r="O13" s="33">
        <f t="shared" si="4"/>
        <v>0</v>
      </c>
      <c r="P13" s="137"/>
      <c r="Q13" s="192">
        <f t="shared" si="5"/>
        <v>0</v>
      </c>
      <c r="R13" s="442"/>
      <c r="S13" s="443"/>
      <c r="T13" s="443"/>
      <c r="U13" s="444"/>
    </row>
    <row r="14" spans="1:21" ht="12.75" customHeight="1" x14ac:dyDescent="0.25">
      <c r="A14" s="156" t="str">
        <f>'PROTO SPEC'!A14</f>
        <v>SCREEN PRINT</v>
      </c>
      <c r="B14" s="438" t="str">
        <f>'PROTO SPEC'!B14</f>
        <v>7. Hem width</v>
      </c>
      <c r="C14" s="438"/>
      <c r="D14" s="438"/>
      <c r="E14" s="31"/>
      <c r="F14" s="174"/>
      <c r="G14" s="33">
        <f t="shared" si="0"/>
        <v>0</v>
      </c>
      <c r="H14" s="137"/>
      <c r="I14" s="33">
        <f t="shared" si="1"/>
        <v>0</v>
      </c>
      <c r="J14" s="188"/>
      <c r="K14" s="33">
        <f t="shared" si="2"/>
        <v>0</v>
      </c>
      <c r="L14" s="137"/>
      <c r="M14" s="33">
        <f t="shared" si="3"/>
        <v>0</v>
      </c>
      <c r="N14" s="188"/>
      <c r="O14" s="33">
        <f t="shared" si="4"/>
        <v>0</v>
      </c>
      <c r="P14" s="137"/>
      <c r="Q14" s="192">
        <f t="shared" si="5"/>
        <v>0</v>
      </c>
      <c r="R14" s="442"/>
      <c r="S14" s="443"/>
      <c r="T14" s="443"/>
      <c r="U14" s="444"/>
    </row>
    <row r="15" spans="1:21" ht="12.75" customHeight="1" x14ac:dyDescent="0.25">
      <c r="A15" s="156" t="str">
        <f>'PROTO SPEC'!A15</f>
        <v>SCREEN PRINT</v>
      </c>
      <c r="B15" s="438" t="str">
        <f>'PROTO SPEC'!B15</f>
        <v>8. Hem depth</v>
      </c>
      <c r="C15" s="438"/>
      <c r="D15" s="438"/>
      <c r="E15" s="31"/>
      <c r="F15" s="175"/>
      <c r="G15" s="33">
        <f t="shared" si="0"/>
        <v>0</v>
      </c>
      <c r="H15" s="137"/>
      <c r="I15" s="33">
        <f t="shared" si="1"/>
        <v>0</v>
      </c>
      <c r="J15" s="188"/>
      <c r="K15" s="33">
        <f t="shared" si="2"/>
        <v>0</v>
      </c>
      <c r="L15" s="137"/>
      <c r="M15" s="33">
        <f t="shared" si="3"/>
        <v>0</v>
      </c>
      <c r="N15" s="188"/>
      <c r="O15" s="33">
        <f t="shared" si="4"/>
        <v>0</v>
      </c>
      <c r="P15" s="137"/>
      <c r="Q15" s="192">
        <f t="shared" si="5"/>
        <v>0</v>
      </c>
      <c r="R15" s="442"/>
      <c r="S15" s="443"/>
      <c r="T15" s="443"/>
      <c r="U15" s="444"/>
    </row>
    <row r="16" spans="1:21" ht="12.75" customHeight="1" x14ac:dyDescent="0.25">
      <c r="A16" s="156" t="str">
        <f>'PROTO SPEC'!A16</f>
        <v>EMBROIDERY</v>
      </c>
      <c r="B16" s="438" t="str">
        <f>'PROTO SPEC'!B16</f>
        <v>9. X-Shoulder (seam to seam)</v>
      </c>
      <c r="C16" s="438"/>
      <c r="D16" s="438"/>
      <c r="E16" s="31"/>
      <c r="F16" s="174"/>
      <c r="G16" s="33">
        <f t="shared" si="0"/>
        <v>0</v>
      </c>
      <c r="H16" s="137"/>
      <c r="I16" s="33">
        <f t="shared" si="1"/>
        <v>0</v>
      </c>
      <c r="J16" s="188"/>
      <c r="K16" s="33">
        <f t="shared" si="2"/>
        <v>0</v>
      </c>
      <c r="L16" s="137"/>
      <c r="M16" s="33">
        <f t="shared" si="3"/>
        <v>0</v>
      </c>
      <c r="N16" s="188"/>
      <c r="O16" s="33">
        <f t="shared" si="4"/>
        <v>0</v>
      </c>
      <c r="P16" s="137"/>
      <c r="Q16" s="192">
        <f t="shared" si="5"/>
        <v>0</v>
      </c>
      <c r="R16" s="442"/>
      <c r="S16" s="443"/>
      <c r="T16" s="443"/>
      <c r="U16" s="444"/>
    </row>
    <row r="17" spans="1:21" ht="12.75" customHeight="1" x14ac:dyDescent="0.25">
      <c r="A17" s="156" t="str">
        <f>'PROTO SPEC'!A17</f>
        <v>EMBROIDERY</v>
      </c>
      <c r="B17" s="438" t="str">
        <f>'PROTO SPEC'!B17</f>
        <v>10. X-Front - 15cm below HSP</v>
      </c>
      <c r="C17" s="438"/>
      <c r="D17" s="438"/>
      <c r="E17" s="31"/>
      <c r="F17" s="175"/>
      <c r="G17" s="33">
        <f t="shared" si="0"/>
        <v>0</v>
      </c>
      <c r="H17" s="137"/>
      <c r="I17" s="33">
        <f t="shared" si="1"/>
        <v>0</v>
      </c>
      <c r="J17" s="188"/>
      <c r="K17" s="33">
        <f t="shared" si="2"/>
        <v>0</v>
      </c>
      <c r="L17" s="137"/>
      <c r="M17" s="33">
        <f t="shared" si="3"/>
        <v>0</v>
      </c>
      <c r="N17" s="188"/>
      <c r="O17" s="33">
        <f t="shared" si="4"/>
        <v>0</v>
      </c>
      <c r="P17" s="137"/>
      <c r="Q17" s="192">
        <f t="shared" si="5"/>
        <v>0</v>
      </c>
      <c r="R17" s="442"/>
      <c r="S17" s="443"/>
      <c r="T17" s="443"/>
      <c r="U17" s="444"/>
    </row>
    <row r="18" spans="1:21" ht="12.75" customHeight="1" x14ac:dyDescent="0.25">
      <c r="A18" s="156" t="str">
        <f>'PROTO SPEC'!A18</f>
        <v>SCREEN PRINT</v>
      </c>
      <c r="B18" s="438" t="str">
        <f>'PROTO SPEC'!B18</f>
        <v>11. X-Back - 15cm belo HSP</v>
      </c>
      <c r="C18" s="438"/>
      <c r="D18" s="438"/>
      <c r="E18" s="31"/>
      <c r="F18" s="174"/>
      <c r="G18" s="33">
        <f t="shared" si="0"/>
        <v>0</v>
      </c>
      <c r="H18" s="137"/>
      <c r="I18" s="33">
        <f t="shared" si="1"/>
        <v>0</v>
      </c>
      <c r="J18" s="188"/>
      <c r="K18" s="33">
        <f t="shared" si="2"/>
        <v>0</v>
      </c>
      <c r="L18" s="137"/>
      <c r="M18" s="33">
        <f t="shared" si="3"/>
        <v>0</v>
      </c>
      <c r="N18" s="188"/>
      <c r="O18" s="33">
        <f t="shared" si="4"/>
        <v>0</v>
      </c>
      <c r="P18" s="137"/>
      <c r="Q18" s="192">
        <f t="shared" si="5"/>
        <v>0</v>
      </c>
      <c r="R18" s="442"/>
      <c r="S18" s="443"/>
      <c r="T18" s="443"/>
      <c r="U18" s="444"/>
    </row>
    <row r="19" spans="1:21" ht="12.75" customHeight="1" x14ac:dyDescent="0.25">
      <c r="A19" s="156">
        <f>'PROTO SPEC'!A19</f>
        <v>0</v>
      </c>
      <c r="B19" s="438" t="str">
        <f>'PROTO SPEC'!B19</f>
        <v>12. Back neck width - HSP to HSP straight</v>
      </c>
      <c r="C19" s="438"/>
      <c r="D19" s="438"/>
      <c r="E19" s="31"/>
      <c r="F19" s="175"/>
      <c r="G19" s="33">
        <f t="shared" si="0"/>
        <v>0</v>
      </c>
      <c r="H19" s="137"/>
      <c r="I19" s="33">
        <f t="shared" si="1"/>
        <v>0</v>
      </c>
      <c r="J19" s="188"/>
      <c r="K19" s="33">
        <f t="shared" si="2"/>
        <v>0</v>
      </c>
      <c r="L19" s="137"/>
      <c r="M19" s="33">
        <f t="shared" si="3"/>
        <v>0</v>
      </c>
      <c r="N19" s="188"/>
      <c r="O19" s="33">
        <f t="shared" si="4"/>
        <v>0</v>
      </c>
      <c r="P19" s="137"/>
      <c r="Q19" s="192">
        <f t="shared" si="5"/>
        <v>0</v>
      </c>
      <c r="R19" s="442"/>
      <c r="S19" s="443"/>
      <c r="T19" s="443"/>
      <c r="U19" s="444"/>
    </row>
    <row r="20" spans="1:21" ht="12.75" customHeight="1" x14ac:dyDescent="0.25">
      <c r="A20" s="156">
        <f>'PROTO SPEC'!A20</f>
        <v>0</v>
      </c>
      <c r="B20" s="438" t="str">
        <f>'PROTO SPEC'!B20</f>
        <v>13. Front neck drop - From HSP</v>
      </c>
      <c r="C20" s="438"/>
      <c r="D20" s="438"/>
      <c r="E20" s="31"/>
      <c r="F20" s="174"/>
      <c r="G20" s="33">
        <f t="shared" si="0"/>
        <v>0</v>
      </c>
      <c r="H20" s="137"/>
      <c r="I20" s="33">
        <f t="shared" si="1"/>
        <v>0</v>
      </c>
      <c r="J20" s="188"/>
      <c r="K20" s="33">
        <f t="shared" si="2"/>
        <v>0</v>
      </c>
      <c r="L20" s="137"/>
      <c r="M20" s="33">
        <f t="shared" si="3"/>
        <v>0</v>
      </c>
      <c r="N20" s="188"/>
      <c r="O20" s="33">
        <f t="shared" si="4"/>
        <v>0</v>
      </c>
      <c r="P20" s="137"/>
      <c r="Q20" s="192">
        <f t="shared" si="5"/>
        <v>0</v>
      </c>
      <c r="R20" s="442"/>
      <c r="S20" s="443"/>
      <c r="T20" s="443"/>
      <c r="U20" s="444"/>
    </row>
    <row r="21" spans="1:21" ht="12.75" customHeight="1" x14ac:dyDescent="0.25">
      <c r="A21" s="156">
        <f>'PROTO SPEC'!A21</f>
        <v>0</v>
      </c>
      <c r="B21" s="438" t="str">
        <f>'PROTO SPEC'!B21</f>
        <v>14. Back neck drop</v>
      </c>
      <c r="C21" s="438"/>
      <c r="D21" s="438"/>
      <c r="E21" s="31"/>
      <c r="F21" s="175"/>
      <c r="G21" s="33">
        <f t="shared" si="0"/>
        <v>0</v>
      </c>
      <c r="H21" s="137"/>
      <c r="I21" s="33">
        <f t="shared" si="1"/>
        <v>0</v>
      </c>
      <c r="J21" s="188"/>
      <c r="K21" s="33">
        <f t="shared" si="2"/>
        <v>0</v>
      </c>
      <c r="L21" s="137"/>
      <c r="M21" s="33">
        <f t="shared" si="3"/>
        <v>0</v>
      </c>
      <c r="N21" s="188"/>
      <c r="O21" s="33">
        <f t="shared" si="4"/>
        <v>0</v>
      </c>
      <c r="P21" s="137"/>
      <c r="Q21" s="192">
        <f t="shared" si="5"/>
        <v>0</v>
      </c>
      <c r="R21" s="442"/>
      <c r="S21" s="443"/>
      <c r="T21" s="443"/>
      <c r="U21" s="444"/>
    </row>
    <row r="22" spans="1:21" ht="12.75" customHeight="1" x14ac:dyDescent="0.25">
      <c r="A22" s="156">
        <f>'PROTO SPEC'!A22</f>
        <v>0</v>
      </c>
      <c r="B22" s="438" t="str">
        <f>'PROTO SPEC'!B22</f>
        <v>15. Armhole Straight</v>
      </c>
      <c r="C22" s="438"/>
      <c r="D22" s="438"/>
      <c r="E22" s="31"/>
      <c r="F22" s="174"/>
      <c r="G22" s="33">
        <f t="shared" si="0"/>
        <v>0</v>
      </c>
      <c r="H22" s="137"/>
      <c r="I22" s="33">
        <f t="shared" si="1"/>
        <v>0</v>
      </c>
      <c r="J22" s="188"/>
      <c r="K22" s="33">
        <f t="shared" si="2"/>
        <v>0</v>
      </c>
      <c r="L22" s="137"/>
      <c r="M22" s="33">
        <f t="shared" si="3"/>
        <v>0</v>
      </c>
      <c r="N22" s="188"/>
      <c r="O22" s="33">
        <f t="shared" si="4"/>
        <v>0</v>
      </c>
      <c r="P22" s="137"/>
      <c r="Q22" s="192">
        <f t="shared" si="5"/>
        <v>0</v>
      </c>
      <c r="R22" s="442"/>
      <c r="S22" s="443"/>
      <c r="T22" s="443"/>
      <c r="U22" s="444"/>
    </row>
    <row r="23" spans="1:21" ht="12.75" customHeight="1" x14ac:dyDescent="0.25">
      <c r="A23" s="156">
        <f>'PROTO SPEC'!A23</f>
        <v>0</v>
      </c>
      <c r="B23" s="438" t="str">
        <f>'PROTO SPEC'!B23</f>
        <v>16. Sleeve length - Shoulder seam to cuff</v>
      </c>
      <c r="C23" s="438"/>
      <c r="D23" s="438"/>
      <c r="E23" s="31"/>
      <c r="F23" s="175"/>
      <c r="G23" s="33">
        <f t="shared" si="0"/>
        <v>0</v>
      </c>
      <c r="H23" s="137"/>
      <c r="I23" s="33">
        <f t="shared" si="1"/>
        <v>0</v>
      </c>
      <c r="J23" s="188"/>
      <c r="K23" s="33">
        <f t="shared" si="2"/>
        <v>0</v>
      </c>
      <c r="L23" s="137"/>
      <c r="M23" s="33">
        <f t="shared" si="3"/>
        <v>0</v>
      </c>
      <c r="N23" s="188"/>
      <c r="O23" s="33">
        <f t="shared" si="4"/>
        <v>0</v>
      </c>
      <c r="P23" s="137"/>
      <c r="Q23" s="192">
        <f t="shared" si="5"/>
        <v>0</v>
      </c>
      <c r="R23" s="442"/>
      <c r="S23" s="443"/>
      <c r="T23" s="443"/>
      <c r="U23" s="444"/>
    </row>
    <row r="24" spans="1:21" ht="12.75" customHeight="1" x14ac:dyDescent="0.25">
      <c r="A24" s="156">
        <f>'PROTO SPEC'!A24</f>
        <v>0</v>
      </c>
      <c r="B24" s="438" t="str">
        <f>'PROTO SPEC'!B24</f>
        <v>17. Underarm length</v>
      </c>
      <c r="C24" s="438"/>
      <c r="D24" s="438"/>
      <c r="E24" s="31"/>
      <c r="F24" s="174"/>
      <c r="G24" s="33">
        <f t="shared" si="0"/>
        <v>0</v>
      </c>
      <c r="H24" s="137"/>
      <c r="I24" s="33">
        <f t="shared" si="1"/>
        <v>0</v>
      </c>
      <c r="J24" s="188"/>
      <c r="K24" s="33">
        <f t="shared" si="2"/>
        <v>0</v>
      </c>
      <c r="L24" s="137"/>
      <c r="M24" s="33">
        <f t="shared" si="3"/>
        <v>0</v>
      </c>
      <c r="N24" s="188"/>
      <c r="O24" s="33">
        <f t="shared" si="4"/>
        <v>0</v>
      </c>
      <c r="P24" s="137"/>
      <c r="Q24" s="192">
        <f t="shared" si="5"/>
        <v>0</v>
      </c>
      <c r="R24" s="442"/>
      <c r="S24" s="443"/>
      <c r="T24" s="443"/>
      <c r="U24" s="444"/>
    </row>
    <row r="25" spans="1:21" ht="12.75" customHeight="1" x14ac:dyDescent="0.25">
      <c r="A25" s="156">
        <f>'PROTO SPEC'!A25</f>
        <v>0</v>
      </c>
      <c r="B25" s="438" t="str">
        <f>'PROTO SPEC'!B25</f>
        <v>18. 1/2 Bicep width - 2.5cm down from underarm</v>
      </c>
      <c r="C25" s="438"/>
      <c r="D25" s="438"/>
      <c r="E25" s="31"/>
      <c r="F25" s="175"/>
      <c r="G25" s="33">
        <f t="shared" si="0"/>
        <v>0</v>
      </c>
      <c r="H25" s="137"/>
      <c r="I25" s="33">
        <f t="shared" si="1"/>
        <v>0</v>
      </c>
      <c r="J25" s="188"/>
      <c r="K25" s="33">
        <f t="shared" si="2"/>
        <v>0</v>
      </c>
      <c r="L25" s="137"/>
      <c r="M25" s="33">
        <f t="shared" si="3"/>
        <v>0</v>
      </c>
      <c r="N25" s="188"/>
      <c r="O25" s="33">
        <f t="shared" si="4"/>
        <v>0</v>
      </c>
      <c r="P25" s="137"/>
      <c r="Q25" s="192">
        <f t="shared" si="5"/>
        <v>0</v>
      </c>
      <c r="R25" s="442"/>
      <c r="S25" s="443"/>
      <c r="T25" s="443"/>
      <c r="U25" s="444"/>
    </row>
    <row r="26" spans="1:21" ht="12.75" customHeight="1" x14ac:dyDescent="0.25">
      <c r="A26" s="156">
        <f>'PROTO SPEC'!A26</f>
        <v>0</v>
      </c>
      <c r="B26" s="438" t="str">
        <f>'PROTO SPEC'!B26</f>
        <v>19. 1/2 Elbow width - 21cm down from underarm</v>
      </c>
      <c r="C26" s="438"/>
      <c r="D26" s="438"/>
      <c r="E26" s="31"/>
      <c r="F26" s="174"/>
      <c r="G26" s="33">
        <f t="shared" si="0"/>
        <v>0</v>
      </c>
      <c r="H26" s="137"/>
      <c r="I26" s="33">
        <f t="shared" si="1"/>
        <v>0</v>
      </c>
      <c r="J26" s="188"/>
      <c r="K26" s="33">
        <f t="shared" si="2"/>
        <v>0</v>
      </c>
      <c r="L26" s="137"/>
      <c r="M26" s="33">
        <f t="shared" si="3"/>
        <v>0</v>
      </c>
      <c r="N26" s="188"/>
      <c r="O26" s="33">
        <f t="shared" si="4"/>
        <v>0</v>
      </c>
      <c r="P26" s="137"/>
      <c r="Q26" s="192">
        <f t="shared" si="5"/>
        <v>0</v>
      </c>
      <c r="R26" s="442"/>
      <c r="S26" s="443"/>
      <c r="T26" s="443"/>
      <c r="U26" s="444"/>
    </row>
    <row r="27" spans="1:21" ht="12.75" customHeight="1" x14ac:dyDescent="0.25">
      <c r="A27" s="156">
        <f>'PROTO SPEC'!A38</f>
        <v>0</v>
      </c>
      <c r="B27" s="438" t="str">
        <f>'PROTO SPEC'!B38</f>
        <v>31. Pocket depth</v>
      </c>
      <c r="C27" s="438"/>
      <c r="D27" s="438"/>
      <c r="E27" s="31"/>
      <c r="F27" s="175"/>
      <c r="G27" s="33">
        <f t="shared" si="0"/>
        <v>0</v>
      </c>
      <c r="H27" s="137"/>
      <c r="I27" s="33">
        <f t="shared" si="1"/>
        <v>0</v>
      </c>
      <c r="J27" s="188"/>
      <c r="K27" s="33">
        <f t="shared" si="2"/>
        <v>0</v>
      </c>
      <c r="L27" s="137"/>
      <c r="M27" s="33">
        <f t="shared" si="3"/>
        <v>0</v>
      </c>
      <c r="N27" s="188"/>
      <c r="O27" s="33">
        <f t="shared" si="4"/>
        <v>0</v>
      </c>
      <c r="P27" s="137"/>
      <c r="Q27" s="192">
        <f t="shared" si="5"/>
        <v>0</v>
      </c>
      <c r="R27" s="442"/>
      <c r="S27" s="443"/>
      <c r="T27" s="443"/>
      <c r="U27" s="444"/>
    </row>
    <row r="28" spans="1:21" ht="12.75" customHeight="1" x14ac:dyDescent="0.25">
      <c r="A28" s="83"/>
      <c r="B28" s="81" t="s">
        <v>220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8"/>
      <c r="O28" s="81"/>
      <c r="P28" s="81"/>
      <c r="Q28" s="81"/>
      <c r="R28" s="194"/>
      <c r="S28" s="194"/>
      <c r="T28" s="194"/>
      <c r="U28" s="195"/>
    </row>
    <row r="29" spans="1:21" ht="12.75" customHeight="1" x14ac:dyDescent="0.35">
      <c r="A29" s="156">
        <f>'PROTO SPEC'!A40</f>
        <v>0</v>
      </c>
      <c r="B29" s="438" t="str">
        <f>'PROTO SPEC'!B40</f>
        <v>32. Print position from HSP - Restless ambition</v>
      </c>
      <c r="C29" s="438"/>
      <c r="D29" s="438"/>
      <c r="E29" s="31"/>
      <c r="F29" s="175"/>
      <c r="G29" s="33">
        <f t="shared" si="0"/>
        <v>0</v>
      </c>
      <c r="H29" s="137"/>
      <c r="I29" s="33">
        <f t="shared" si="1"/>
        <v>0</v>
      </c>
      <c r="J29" s="188"/>
      <c r="K29" s="33">
        <f t="shared" ref="K29:K44" si="6">J29-E29</f>
        <v>0</v>
      </c>
      <c r="L29" s="137"/>
      <c r="M29" s="33">
        <f t="shared" ref="M29:M44" si="7">L29-E29</f>
        <v>0</v>
      </c>
      <c r="N29" s="188"/>
      <c r="O29" s="33">
        <f t="shared" ref="O29:O44" si="8">N29-E29</f>
        <v>0</v>
      </c>
      <c r="P29" s="137"/>
      <c r="Q29" s="33">
        <f t="shared" ref="Q29:Q44" si="9">P29-E29</f>
        <v>0</v>
      </c>
      <c r="R29" s="309"/>
      <c r="S29" s="310"/>
      <c r="T29" s="310"/>
      <c r="U29" s="311"/>
    </row>
    <row r="30" spans="1:21" ht="12.75" customHeight="1" x14ac:dyDescent="0.35">
      <c r="A30" s="156">
        <f>'PROTO SPEC'!A41</f>
        <v>0</v>
      </c>
      <c r="B30" s="438" t="str">
        <f>'PROTO SPEC'!B41</f>
        <v>33. Print position from CF - Restless ambition</v>
      </c>
      <c r="C30" s="438"/>
      <c r="D30" s="438"/>
      <c r="E30" s="31"/>
      <c r="F30" s="175"/>
      <c r="G30" s="33">
        <f t="shared" si="0"/>
        <v>0</v>
      </c>
      <c r="H30" s="137"/>
      <c r="I30" s="33">
        <f t="shared" si="1"/>
        <v>0</v>
      </c>
      <c r="J30" s="188"/>
      <c r="K30" s="33">
        <f t="shared" si="6"/>
        <v>0</v>
      </c>
      <c r="L30" s="137"/>
      <c r="M30" s="33">
        <f t="shared" si="7"/>
        <v>0</v>
      </c>
      <c r="N30" s="188"/>
      <c r="O30" s="33">
        <f t="shared" si="8"/>
        <v>0</v>
      </c>
      <c r="P30" s="137"/>
      <c r="Q30" s="33">
        <f t="shared" si="9"/>
        <v>0</v>
      </c>
      <c r="R30" s="309"/>
      <c r="S30" s="310"/>
      <c r="T30" s="310"/>
      <c r="U30" s="311"/>
    </row>
    <row r="31" spans="1:21" ht="12.75" customHeight="1" x14ac:dyDescent="0.35">
      <c r="A31" s="156">
        <f>'PROTO SPEC'!A42</f>
        <v>0</v>
      </c>
      <c r="B31" s="438" t="str">
        <f>'PROTO SPEC'!B42</f>
        <v>34. Print position from HSP - McLaren lockup</v>
      </c>
      <c r="C31" s="438"/>
      <c r="D31" s="438"/>
      <c r="E31" s="31"/>
      <c r="F31" s="175"/>
      <c r="G31" s="33">
        <f t="shared" si="0"/>
        <v>0</v>
      </c>
      <c r="H31" s="137"/>
      <c r="I31" s="33">
        <f t="shared" si="1"/>
        <v>0</v>
      </c>
      <c r="J31" s="188"/>
      <c r="K31" s="33">
        <f t="shared" si="6"/>
        <v>0</v>
      </c>
      <c r="L31" s="137"/>
      <c r="M31" s="33">
        <f t="shared" si="7"/>
        <v>0</v>
      </c>
      <c r="N31" s="188"/>
      <c r="O31" s="33">
        <f t="shared" si="8"/>
        <v>0</v>
      </c>
      <c r="P31" s="137"/>
      <c r="Q31" s="33">
        <f t="shared" si="9"/>
        <v>0</v>
      </c>
      <c r="R31" s="309"/>
      <c r="S31" s="310"/>
      <c r="T31" s="310"/>
      <c r="U31" s="311"/>
    </row>
    <row r="32" spans="1:21" ht="12.75" customHeight="1" x14ac:dyDescent="0.35">
      <c r="A32" s="156" t="e">
        <f>'PROTO SPEC'!#REF!</f>
        <v>#REF!</v>
      </c>
      <c r="B32" s="438" t="str">
        <f>'PROTO SPEC'!B43</f>
        <v>35. Print position from CF - McLaren lockup</v>
      </c>
      <c r="C32" s="438"/>
      <c r="D32" s="438"/>
      <c r="E32" s="31"/>
      <c r="F32" s="175"/>
      <c r="G32" s="33">
        <f t="shared" si="0"/>
        <v>0</v>
      </c>
      <c r="H32" s="137"/>
      <c r="I32" s="33">
        <f t="shared" si="1"/>
        <v>0</v>
      </c>
      <c r="J32" s="188"/>
      <c r="K32" s="33">
        <f t="shared" si="6"/>
        <v>0</v>
      </c>
      <c r="L32" s="137"/>
      <c r="M32" s="33">
        <f t="shared" si="7"/>
        <v>0</v>
      </c>
      <c r="N32" s="188"/>
      <c r="O32" s="33">
        <f t="shared" si="8"/>
        <v>0</v>
      </c>
      <c r="P32" s="137"/>
      <c r="Q32" s="33">
        <f t="shared" si="9"/>
        <v>0</v>
      </c>
      <c r="R32" s="309"/>
      <c r="S32" s="310"/>
      <c r="T32" s="310"/>
      <c r="U32" s="311"/>
    </row>
    <row r="33" spans="1:21" ht="12.75" customHeight="1" x14ac:dyDescent="0.35">
      <c r="A33" s="156">
        <f>'PROTO SPEC'!A44</f>
        <v>0</v>
      </c>
      <c r="B33" s="438" t="str">
        <f>'PROTO SPEC'!B44</f>
        <v>36. Print position from cuff edge - Podium</v>
      </c>
      <c r="C33" s="438"/>
      <c r="D33" s="438"/>
      <c r="E33" s="31"/>
      <c r="F33" s="175"/>
      <c r="G33" s="33">
        <f t="shared" si="0"/>
        <v>0</v>
      </c>
      <c r="H33" s="137"/>
      <c r="I33" s="33">
        <f t="shared" si="1"/>
        <v>0</v>
      </c>
      <c r="J33" s="188"/>
      <c r="K33" s="33">
        <f t="shared" si="6"/>
        <v>0</v>
      </c>
      <c r="L33" s="137"/>
      <c r="M33" s="33">
        <f t="shared" si="7"/>
        <v>0</v>
      </c>
      <c r="N33" s="188"/>
      <c r="O33" s="33">
        <f t="shared" si="8"/>
        <v>0</v>
      </c>
      <c r="P33" s="137"/>
      <c r="Q33" s="33">
        <f t="shared" si="9"/>
        <v>0</v>
      </c>
      <c r="R33" s="309"/>
      <c r="S33" s="310"/>
      <c r="T33" s="310"/>
      <c r="U33" s="311"/>
    </row>
    <row r="34" spans="1:21" ht="12.75" customHeight="1" x14ac:dyDescent="0.35">
      <c r="A34" s="156">
        <f>'PROTO SPEC'!A45</f>
        <v>0</v>
      </c>
      <c r="B34" s="438" t="str">
        <f>'PROTO SPEC'!B45</f>
        <v>37. Print position from shoulder point - Velocity (REISS 1971)</v>
      </c>
      <c r="C34" s="438"/>
      <c r="D34" s="438"/>
      <c r="E34" s="31"/>
      <c r="F34" s="175"/>
      <c r="G34" s="33">
        <f t="shared" si="0"/>
        <v>0</v>
      </c>
      <c r="H34" s="137"/>
      <c r="I34" s="33">
        <f t="shared" si="1"/>
        <v>0</v>
      </c>
      <c r="J34" s="188"/>
      <c r="K34" s="33">
        <f t="shared" si="6"/>
        <v>0</v>
      </c>
      <c r="L34" s="137"/>
      <c r="M34" s="33">
        <f t="shared" si="7"/>
        <v>0</v>
      </c>
      <c r="N34" s="188"/>
      <c r="O34" s="33">
        <f t="shared" si="8"/>
        <v>0</v>
      </c>
      <c r="P34" s="137"/>
      <c r="Q34" s="33">
        <f t="shared" si="9"/>
        <v>0</v>
      </c>
      <c r="R34" s="309"/>
      <c r="S34" s="310"/>
      <c r="T34" s="310"/>
      <c r="U34" s="311"/>
    </row>
    <row r="35" spans="1:21" ht="12.75" customHeight="1" x14ac:dyDescent="0.35">
      <c r="A35" s="156">
        <f>'PROTO SPEC'!A46</f>
        <v>0</v>
      </c>
      <c r="B35" s="438" t="str">
        <f>'PROTO SPEC'!B46</f>
        <v>38. Print position from cuff edge - Speedmark</v>
      </c>
      <c r="C35" s="438"/>
      <c r="D35" s="438"/>
      <c r="E35" s="31"/>
      <c r="F35" s="175"/>
      <c r="G35" s="33">
        <f t="shared" si="0"/>
        <v>0</v>
      </c>
      <c r="H35" s="137"/>
      <c r="I35" s="33">
        <f t="shared" si="1"/>
        <v>0</v>
      </c>
      <c r="J35" s="188"/>
      <c r="K35" s="33">
        <f t="shared" si="6"/>
        <v>0</v>
      </c>
      <c r="L35" s="137"/>
      <c r="M35" s="33">
        <f t="shared" si="7"/>
        <v>0</v>
      </c>
      <c r="N35" s="188"/>
      <c r="O35" s="33">
        <f t="shared" si="8"/>
        <v>0</v>
      </c>
      <c r="P35" s="137"/>
      <c r="Q35" s="33">
        <f t="shared" si="9"/>
        <v>0</v>
      </c>
      <c r="R35" s="309"/>
      <c r="S35" s="310"/>
      <c r="T35" s="310"/>
      <c r="U35" s="311"/>
    </row>
    <row r="36" spans="1:21" ht="12.75" customHeight="1" x14ac:dyDescent="0.35">
      <c r="A36" s="156">
        <f>'PROTO SPEC'!A47</f>
        <v>0</v>
      </c>
      <c r="B36" s="438" t="str">
        <f>'PROTO SPEC'!B47</f>
        <v>39. Print position from CB neck - Motorsport</v>
      </c>
      <c r="C36" s="438"/>
      <c r="D36" s="438"/>
      <c r="E36" s="31"/>
      <c r="F36" s="175"/>
      <c r="G36" s="33">
        <f t="shared" si="0"/>
        <v>0</v>
      </c>
      <c r="H36" s="137"/>
      <c r="I36" s="33">
        <f t="shared" si="1"/>
        <v>0</v>
      </c>
      <c r="J36" s="188"/>
      <c r="K36" s="33">
        <f t="shared" si="6"/>
        <v>0</v>
      </c>
      <c r="L36" s="137"/>
      <c r="M36" s="33">
        <f t="shared" si="7"/>
        <v>0</v>
      </c>
      <c r="N36" s="188"/>
      <c r="O36" s="33">
        <f t="shared" si="8"/>
        <v>0</v>
      </c>
      <c r="P36" s="137"/>
      <c r="Q36" s="33">
        <f t="shared" si="9"/>
        <v>0</v>
      </c>
      <c r="R36" s="309"/>
      <c r="S36" s="310"/>
      <c r="T36" s="310"/>
      <c r="U36" s="311"/>
    </row>
    <row r="37" spans="1:21" ht="12.75" customHeight="1" x14ac:dyDescent="0.35">
      <c r="A37" s="156">
        <f>'PROTO SPEC'!A48</f>
        <v>0</v>
      </c>
      <c r="B37" s="438" t="str">
        <f>'PROTO SPEC'!B48</f>
        <v>40. Print position from CB neck - Multiple print</v>
      </c>
      <c r="C37" s="438"/>
      <c r="D37" s="438"/>
      <c r="E37" s="31"/>
      <c r="F37" s="175"/>
      <c r="G37" s="33">
        <f t="shared" ref="G37:G44" si="10">F37+(-E37)</f>
        <v>0</v>
      </c>
      <c r="H37" s="137"/>
      <c r="I37" s="33">
        <f t="shared" si="1"/>
        <v>0</v>
      </c>
      <c r="J37" s="188"/>
      <c r="K37" s="33">
        <f t="shared" si="6"/>
        <v>0</v>
      </c>
      <c r="L37" s="137"/>
      <c r="M37" s="33">
        <f t="shared" si="7"/>
        <v>0</v>
      </c>
      <c r="N37" s="188"/>
      <c r="O37" s="33">
        <f t="shared" si="8"/>
        <v>0</v>
      </c>
      <c r="P37" s="137"/>
      <c r="Q37" s="33">
        <f t="shared" si="9"/>
        <v>0</v>
      </c>
      <c r="R37" s="309"/>
      <c r="S37" s="310"/>
      <c r="T37" s="310"/>
      <c r="U37" s="311"/>
    </row>
    <row r="38" spans="1:21" ht="12.75" customHeight="1" x14ac:dyDescent="0.35">
      <c r="A38" s="156">
        <f>'PROTO SPEC'!A49</f>
        <v>0</v>
      </c>
      <c r="B38" s="438" t="str">
        <f>'PROTO SPEC'!B49</f>
        <v>41. Print position from CB neck - Speedmark</v>
      </c>
      <c r="C38" s="438"/>
      <c r="D38" s="438"/>
      <c r="E38" s="31"/>
      <c r="F38" s="175"/>
      <c r="G38" s="33">
        <f t="shared" si="10"/>
        <v>0</v>
      </c>
      <c r="H38" s="137"/>
      <c r="I38" s="33">
        <f t="shared" ref="I38:I44" si="11">H38-E38</f>
        <v>0</v>
      </c>
      <c r="J38" s="188"/>
      <c r="K38" s="33">
        <f t="shared" si="6"/>
        <v>0</v>
      </c>
      <c r="L38" s="137"/>
      <c r="M38" s="33">
        <f t="shared" si="7"/>
        <v>0</v>
      </c>
      <c r="N38" s="188"/>
      <c r="O38" s="33">
        <f t="shared" si="8"/>
        <v>0</v>
      </c>
      <c r="P38" s="137"/>
      <c r="Q38" s="33">
        <f t="shared" si="9"/>
        <v>0</v>
      </c>
      <c r="R38" s="309"/>
      <c r="S38" s="310"/>
      <c r="T38" s="310"/>
      <c r="U38" s="311"/>
    </row>
    <row r="39" spans="1:21" ht="12.75" customHeight="1" x14ac:dyDescent="0.35">
      <c r="A39" s="156">
        <f>'PROTO SPEC'!A50</f>
        <v>0</v>
      </c>
      <c r="B39" s="438">
        <f>'PROTO SPEC'!B50</f>
        <v>0</v>
      </c>
      <c r="C39" s="438"/>
      <c r="D39" s="438"/>
      <c r="E39" s="31"/>
      <c r="F39" s="175"/>
      <c r="G39" s="33">
        <f t="shared" si="10"/>
        <v>0</v>
      </c>
      <c r="H39" s="137"/>
      <c r="I39" s="33">
        <f t="shared" si="11"/>
        <v>0</v>
      </c>
      <c r="J39" s="188"/>
      <c r="K39" s="33">
        <f t="shared" si="6"/>
        <v>0</v>
      </c>
      <c r="L39" s="137"/>
      <c r="M39" s="33">
        <f t="shared" si="7"/>
        <v>0</v>
      </c>
      <c r="N39" s="188"/>
      <c r="O39" s="33">
        <f t="shared" si="8"/>
        <v>0</v>
      </c>
      <c r="P39" s="137"/>
      <c r="Q39" s="33">
        <f t="shared" si="9"/>
        <v>0</v>
      </c>
      <c r="R39" s="309"/>
      <c r="S39" s="310"/>
      <c r="T39" s="310"/>
      <c r="U39" s="311"/>
    </row>
    <row r="40" spans="1:21" ht="12.75" customHeight="1" x14ac:dyDescent="0.35">
      <c r="A40" s="156">
        <f>'PROTO SPEC'!A51</f>
        <v>0</v>
      </c>
      <c r="B40" s="438">
        <f>'PROTO SPEC'!B51</f>
        <v>0</v>
      </c>
      <c r="C40" s="438"/>
      <c r="D40" s="438"/>
      <c r="E40" s="31"/>
      <c r="F40" s="175"/>
      <c r="G40" s="33">
        <f t="shared" si="10"/>
        <v>0</v>
      </c>
      <c r="H40" s="137"/>
      <c r="I40" s="33">
        <f t="shared" si="11"/>
        <v>0</v>
      </c>
      <c r="J40" s="188"/>
      <c r="K40" s="33">
        <f t="shared" si="6"/>
        <v>0</v>
      </c>
      <c r="L40" s="137"/>
      <c r="M40" s="33">
        <f t="shared" si="7"/>
        <v>0</v>
      </c>
      <c r="N40" s="188"/>
      <c r="O40" s="33">
        <f t="shared" si="8"/>
        <v>0</v>
      </c>
      <c r="P40" s="137"/>
      <c r="Q40" s="33">
        <f t="shared" si="9"/>
        <v>0</v>
      </c>
      <c r="R40" s="309"/>
      <c r="S40" s="310"/>
      <c r="T40" s="310"/>
      <c r="U40" s="311"/>
    </row>
    <row r="41" spans="1:21" ht="12.75" customHeight="1" x14ac:dyDescent="0.35">
      <c r="A41" s="156">
        <f>'PROTO SPEC'!A52</f>
        <v>0</v>
      </c>
      <c r="B41" s="438">
        <f>'PROTO SPEC'!B52</f>
        <v>0</v>
      </c>
      <c r="C41" s="438"/>
      <c r="D41" s="438"/>
      <c r="E41" s="31"/>
      <c r="F41" s="175"/>
      <c r="G41" s="33">
        <f t="shared" si="10"/>
        <v>0</v>
      </c>
      <c r="H41" s="137"/>
      <c r="I41" s="33">
        <f t="shared" si="11"/>
        <v>0</v>
      </c>
      <c r="J41" s="188"/>
      <c r="K41" s="33">
        <f t="shared" si="6"/>
        <v>0</v>
      </c>
      <c r="L41" s="137"/>
      <c r="M41" s="33">
        <f t="shared" si="7"/>
        <v>0</v>
      </c>
      <c r="N41" s="188"/>
      <c r="O41" s="33">
        <f t="shared" si="8"/>
        <v>0</v>
      </c>
      <c r="P41" s="137"/>
      <c r="Q41" s="33">
        <f t="shared" si="9"/>
        <v>0</v>
      </c>
      <c r="R41" s="309"/>
      <c r="S41" s="310"/>
      <c r="T41" s="310"/>
      <c r="U41" s="311"/>
    </row>
    <row r="42" spans="1:21" ht="12.75" customHeight="1" x14ac:dyDescent="0.35">
      <c r="A42" s="156">
        <f>'PROTO SPEC'!A53</f>
        <v>0</v>
      </c>
      <c r="B42" s="438">
        <f>'PROTO SPEC'!B53</f>
        <v>0</v>
      </c>
      <c r="C42" s="438"/>
      <c r="D42" s="438"/>
      <c r="E42" s="31"/>
      <c r="F42" s="175"/>
      <c r="G42" s="33">
        <f t="shared" si="10"/>
        <v>0</v>
      </c>
      <c r="H42" s="137"/>
      <c r="I42" s="33">
        <f t="shared" si="11"/>
        <v>0</v>
      </c>
      <c r="J42" s="188"/>
      <c r="K42" s="33">
        <f t="shared" si="6"/>
        <v>0</v>
      </c>
      <c r="L42" s="137"/>
      <c r="M42" s="33">
        <f t="shared" si="7"/>
        <v>0</v>
      </c>
      <c r="N42" s="188"/>
      <c r="O42" s="33">
        <f t="shared" si="8"/>
        <v>0</v>
      </c>
      <c r="P42" s="137"/>
      <c r="Q42" s="33">
        <f t="shared" si="9"/>
        <v>0</v>
      </c>
      <c r="R42" s="309"/>
      <c r="S42" s="310"/>
      <c r="T42" s="310"/>
      <c r="U42" s="311"/>
    </row>
    <row r="43" spans="1:21" ht="12.75" customHeight="1" x14ac:dyDescent="0.35">
      <c r="A43" s="156">
        <f>'PROTO SPEC'!A54</f>
        <v>0</v>
      </c>
      <c r="B43" s="438">
        <f>'PROTO SPEC'!B54</f>
        <v>0</v>
      </c>
      <c r="C43" s="438"/>
      <c r="D43" s="438"/>
      <c r="E43" s="31"/>
      <c r="F43" s="175"/>
      <c r="G43" s="33">
        <f t="shared" si="10"/>
        <v>0</v>
      </c>
      <c r="H43" s="137"/>
      <c r="I43" s="33">
        <f t="shared" si="11"/>
        <v>0</v>
      </c>
      <c r="J43" s="188"/>
      <c r="K43" s="33">
        <f t="shared" si="6"/>
        <v>0</v>
      </c>
      <c r="L43" s="137"/>
      <c r="M43" s="33">
        <f t="shared" si="7"/>
        <v>0</v>
      </c>
      <c r="N43" s="188"/>
      <c r="O43" s="33">
        <f t="shared" si="8"/>
        <v>0</v>
      </c>
      <c r="P43" s="137"/>
      <c r="Q43" s="33">
        <f t="shared" si="9"/>
        <v>0</v>
      </c>
      <c r="R43" s="309"/>
      <c r="S43" s="310"/>
      <c r="T43" s="310"/>
      <c r="U43" s="311"/>
    </row>
    <row r="44" spans="1:21" ht="12.75" customHeight="1" x14ac:dyDescent="0.35">
      <c r="A44" s="156">
        <f>'PROTO SPEC'!A55</f>
        <v>0</v>
      </c>
      <c r="B44" s="438">
        <f>'PROTO SPEC'!B55</f>
        <v>0</v>
      </c>
      <c r="C44" s="438"/>
      <c r="D44" s="438"/>
      <c r="E44" s="31"/>
      <c r="F44" s="175"/>
      <c r="G44" s="33">
        <f t="shared" si="10"/>
        <v>0</v>
      </c>
      <c r="H44" s="137"/>
      <c r="I44" s="33">
        <f t="shared" si="11"/>
        <v>0</v>
      </c>
      <c r="J44" s="188"/>
      <c r="K44" s="33">
        <f t="shared" si="6"/>
        <v>0</v>
      </c>
      <c r="L44" s="137"/>
      <c r="M44" s="33">
        <f t="shared" si="7"/>
        <v>0</v>
      </c>
      <c r="N44" s="33"/>
      <c r="O44" s="33">
        <f t="shared" si="8"/>
        <v>0</v>
      </c>
      <c r="P44" s="137"/>
      <c r="Q44" s="33">
        <f t="shared" si="9"/>
        <v>0</v>
      </c>
      <c r="R44" s="309"/>
      <c r="S44" s="310"/>
      <c r="T44" s="310"/>
      <c r="U44" s="311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5"/>
  <sheetViews>
    <sheetView showZeros="0" view="pageBreakPreview" topLeftCell="B1" zoomScaleNormal="115" zoomScaleSheetLayoutView="100" workbookViewId="0">
      <selection activeCell="E11" sqref="E11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74"/>
      <c r="B1" s="274"/>
      <c r="C1" s="298" t="s">
        <v>361</v>
      </c>
      <c r="D1" s="299"/>
      <c r="E1" s="299"/>
      <c r="F1" s="299"/>
      <c r="G1" s="299"/>
      <c r="H1" s="299"/>
      <c r="I1" s="299"/>
      <c r="J1" s="299"/>
      <c r="K1" s="299"/>
      <c r="L1" s="299"/>
    </row>
    <row r="2" spans="1:12" ht="13.75" customHeight="1" x14ac:dyDescent="0.25">
      <c r="A2" s="274"/>
      <c r="B2" s="274"/>
      <c r="C2" s="300"/>
      <c r="D2" s="301"/>
      <c r="E2" s="301"/>
      <c r="F2" s="301"/>
      <c r="G2" s="301"/>
      <c r="H2" s="301"/>
      <c r="I2" s="301"/>
      <c r="J2" s="301"/>
      <c r="K2" s="301"/>
      <c r="L2" s="301"/>
    </row>
    <row r="3" spans="1:12" ht="13.75" customHeight="1" x14ac:dyDescent="0.25">
      <c r="A3" s="408" t="s">
        <v>149</v>
      </c>
      <c r="B3" s="408"/>
      <c r="C3" s="276" t="str">
        <f>'DESIGN FRONT SHEET'!B3</f>
        <v>MCLAREN SEASON 3</v>
      </c>
      <c r="D3" s="277"/>
      <c r="E3" s="52" t="s">
        <v>151</v>
      </c>
      <c r="F3" s="407" t="str">
        <f>'DESIGN FRONT SHEET'!E3</f>
        <v>UN AVAILABLE</v>
      </c>
      <c r="G3" s="276"/>
      <c r="H3" s="276"/>
      <c r="I3" s="52" t="s">
        <v>153</v>
      </c>
      <c r="J3" s="287" t="str">
        <f>'DESIGN FRONT SHEET'!G3</f>
        <v>FRAN</v>
      </c>
      <c r="K3" s="287"/>
      <c r="L3" s="288"/>
    </row>
    <row r="4" spans="1:12" ht="13.75" customHeight="1" x14ac:dyDescent="0.25">
      <c r="A4" s="408" t="s">
        <v>155</v>
      </c>
      <c r="B4" s="408"/>
      <c r="C4" s="276" t="str">
        <f>'DESIGN FRONT SHEET'!B4</f>
        <v>ASHLAM</v>
      </c>
      <c r="D4" s="277"/>
      <c r="E4" s="36" t="s">
        <v>157</v>
      </c>
      <c r="F4" s="407" t="str">
        <f>'DESIGN FRONT SHEET'!E4</f>
        <v>VIETNAM</v>
      </c>
      <c r="G4" s="276"/>
      <c r="H4" s="276"/>
      <c r="I4" s="36" t="s">
        <v>159</v>
      </c>
      <c r="J4" s="287"/>
      <c r="K4" s="287"/>
      <c r="L4" s="288"/>
    </row>
    <row r="5" spans="1:12" ht="13.75" customHeight="1" x14ac:dyDescent="0.25">
      <c r="A5" s="408" t="s">
        <v>161</v>
      </c>
      <c r="B5" s="408"/>
      <c r="C5" s="276" t="str">
        <f>'DESIGN FRONT SHEET'!B5</f>
        <v>ZIP THROUG HOODIE</v>
      </c>
      <c r="D5" s="277"/>
      <c r="E5" s="36" t="s">
        <v>163</v>
      </c>
      <c r="F5" s="407" t="str">
        <f>'DESIGN FRONT SHEET'!E5</f>
        <v>AIME LEON DORE</v>
      </c>
      <c r="G5" s="276"/>
      <c r="H5" s="276"/>
      <c r="I5" s="53" t="s">
        <v>165</v>
      </c>
      <c r="J5" s="414"/>
      <c r="K5" s="414"/>
      <c r="L5" s="415"/>
    </row>
    <row r="6" spans="1:12" ht="13.75" customHeight="1" x14ac:dyDescent="0.25">
      <c r="A6" s="452" t="s">
        <v>362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</row>
    <row r="7" spans="1:12" ht="27" customHeight="1" x14ac:dyDescent="0.25">
      <c r="A7" s="155" t="s">
        <v>289</v>
      </c>
      <c r="B7" s="377" t="s">
        <v>176</v>
      </c>
      <c r="C7" s="378"/>
      <c r="D7" s="379"/>
      <c r="E7" s="144" t="s">
        <v>177</v>
      </c>
      <c r="F7" s="145" t="s">
        <v>363</v>
      </c>
      <c r="G7" s="145" t="s">
        <v>179</v>
      </c>
      <c r="H7" s="146" t="s">
        <v>180</v>
      </c>
      <c r="I7" s="447" t="s">
        <v>181</v>
      </c>
      <c r="J7" s="448"/>
      <c r="K7" s="448"/>
      <c r="L7" s="448"/>
    </row>
    <row r="8" spans="1:12" ht="13.5" customHeight="1" x14ac:dyDescent="0.35">
      <c r="A8" s="156" t="str">
        <f>'PROTO SPEC'!A8</f>
        <v>H2</v>
      </c>
      <c r="B8" s="445" t="str">
        <f>'PROTO SPEC'!B8</f>
        <v>1. Front length - SNP to bottom hem edge</v>
      </c>
      <c r="C8" s="445"/>
      <c r="D8" s="445"/>
      <c r="E8" s="79">
        <f>'PROTO SPEC'!I8</f>
        <v>69.5</v>
      </c>
      <c r="F8" s="3"/>
      <c r="G8" s="33">
        <f t="shared" ref="G8:G38" si="0">F8+(-E8)</f>
        <v>-69.5</v>
      </c>
      <c r="H8" s="29"/>
      <c r="I8" s="332"/>
      <c r="J8" s="333"/>
      <c r="K8" s="333"/>
      <c r="L8" s="334"/>
    </row>
    <row r="9" spans="1:12" ht="12.75" customHeight="1" x14ac:dyDescent="0.3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79">
        <f>'PROTO SPEC'!I9</f>
        <v>70</v>
      </c>
      <c r="F9" s="2"/>
      <c r="G9" s="33">
        <f t="shared" si="0"/>
        <v>-70</v>
      </c>
      <c r="H9" s="29"/>
      <c r="I9" s="309"/>
      <c r="J9" s="310"/>
      <c r="K9" s="310"/>
      <c r="L9" s="311"/>
    </row>
    <row r="10" spans="1:12" ht="12.75" customHeight="1" x14ac:dyDescent="0.35">
      <c r="A10" s="156" t="str">
        <f>'PROTO SPEC'!A10</f>
        <v>METAL</v>
      </c>
      <c r="B10" s="438" t="str">
        <f>'PROTO SPEC'!B10</f>
        <v>3. Back length - HSP to bottom hem edge</v>
      </c>
      <c r="C10" s="438"/>
      <c r="D10" s="438"/>
      <c r="E10" s="79">
        <f>'PROTO SPEC'!I10</f>
        <v>70</v>
      </c>
      <c r="F10" s="3"/>
      <c r="G10" s="33">
        <f t="shared" si="0"/>
        <v>-70</v>
      </c>
      <c r="H10" s="29"/>
      <c r="I10" s="332"/>
      <c r="J10" s="333"/>
      <c r="K10" s="333"/>
      <c r="L10" s="334"/>
    </row>
    <row r="11" spans="1:12" ht="12.75" customHeight="1" x14ac:dyDescent="0.3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79">
        <f>'PROTO SPEC'!I11</f>
        <v>62.5</v>
      </c>
      <c r="F11" s="2"/>
      <c r="G11" s="33">
        <f t="shared" si="0"/>
        <v>-62.5</v>
      </c>
      <c r="H11" s="29"/>
      <c r="I11" s="309"/>
      <c r="J11" s="310"/>
      <c r="K11" s="310"/>
      <c r="L11" s="311"/>
    </row>
    <row r="12" spans="1:12" ht="12.75" customHeight="1" x14ac:dyDescent="0.35">
      <c r="A12" s="156" t="str">
        <f>'PROTO SPEC'!A12</f>
        <v>EMBROIDERY</v>
      </c>
      <c r="B12" s="438" t="str">
        <f>'PROTO SPEC'!B12</f>
        <v>5. Waist position - below HSP</v>
      </c>
      <c r="C12" s="438"/>
      <c r="D12" s="438"/>
      <c r="E12" s="79">
        <f>'PROTO SPEC'!I12</f>
        <v>48</v>
      </c>
      <c r="F12" s="3"/>
      <c r="G12" s="33">
        <f t="shared" si="0"/>
        <v>-48</v>
      </c>
      <c r="H12" s="29"/>
      <c r="I12" s="309"/>
      <c r="J12" s="310"/>
      <c r="K12" s="310"/>
      <c r="L12" s="311"/>
    </row>
    <row r="13" spans="1:12" ht="12.75" customHeight="1" x14ac:dyDescent="0.35">
      <c r="A13" s="156" t="str">
        <f>'PROTO SPEC'!A13</f>
        <v>SCREENPRINT</v>
      </c>
      <c r="B13" s="438" t="str">
        <f>'PROTO SPEC'!B13</f>
        <v>6. Waist width</v>
      </c>
      <c r="C13" s="438"/>
      <c r="D13" s="438"/>
      <c r="E13" s="79">
        <f>'PROTO SPEC'!I13</f>
        <v>61</v>
      </c>
      <c r="F13" s="2"/>
      <c r="G13" s="33">
        <f t="shared" si="0"/>
        <v>-61</v>
      </c>
      <c r="H13" s="29"/>
      <c r="I13" s="309"/>
      <c r="J13" s="310"/>
      <c r="K13" s="310"/>
      <c r="L13" s="311"/>
    </row>
    <row r="14" spans="1:12" ht="12.75" customHeight="1" x14ac:dyDescent="0.35">
      <c r="A14" s="156" t="str">
        <f>'PROTO SPEC'!A14</f>
        <v>SCREEN PRINT</v>
      </c>
      <c r="B14" s="438" t="str">
        <f>'PROTO SPEC'!B14</f>
        <v>7. Hem width</v>
      </c>
      <c r="C14" s="438"/>
      <c r="D14" s="438"/>
      <c r="E14" s="79">
        <f>'PROTO SPEC'!I14</f>
        <v>49.5</v>
      </c>
      <c r="F14" s="3"/>
      <c r="G14" s="33">
        <f t="shared" si="0"/>
        <v>-49.5</v>
      </c>
      <c r="H14" s="29"/>
      <c r="I14" s="309"/>
      <c r="J14" s="310"/>
      <c r="K14" s="310"/>
      <c r="L14" s="311"/>
    </row>
    <row r="15" spans="1:12" ht="12.75" customHeight="1" x14ac:dyDescent="0.35">
      <c r="A15" s="156" t="str">
        <f>'PROTO SPEC'!A15</f>
        <v>SCREEN PRINT</v>
      </c>
      <c r="B15" s="438" t="str">
        <f>'PROTO SPEC'!B15</f>
        <v>8. Hem depth</v>
      </c>
      <c r="C15" s="438"/>
      <c r="D15" s="438"/>
      <c r="E15" s="79">
        <f>'PROTO SPEC'!I15</f>
        <v>6.5</v>
      </c>
      <c r="F15" s="2"/>
      <c r="G15" s="33">
        <f t="shared" si="0"/>
        <v>-6.5</v>
      </c>
      <c r="H15" s="29"/>
      <c r="I15" s="309"/>
      <c r="J15" s="310"/>
      <c r="K15" s="310"/>
      <c r="L15" s="311"/>
    </row>
    <row r="16" spans="1:12" ht="12.75" customHeight="1" x14ac:dyDescent="0.35">
      <c r="A16" s="156" t="str">
        <f>'PROTO SPEC'!A16</f>
        <v>EMBROIDERY</v>
      </c>
      <c r="B16" s="438" t="str">
        <f>'PROTO SPEC'!B16</f>
        <v>9. X-Shoulder (seam to seam)</v>
      </c>
      <c r="C16" s="438"/>
      <c r="D16" s="438"/>
      <c r="E16" s="79">
        <f>'PROTO SPEC'!I16</f>
        <v>64.5</v>
      </c>
      <c r="F16" s="3"/>
      <c r="G16" s="33">
        <f t="shared" si="0"/>
        <v>-64.5</v>
      </c>
      <c r="H16" s="29"/>
      <c r="I16" s="309"/>
      <c r="J16" s="310"/>
      <c r="K16" s="310"/>
      <c r="L16" s="311"/>
    </row>
    <row r="17" spans="1:12" ht="12.75" customHeight="1" x14ac:dyDescent="0.35">
      <c r="A17" s="156" t="str">
        <f>'PROTO SPEC'!A17</f>
        <v>EMBROIDERY</v>
      </c>
      <c r="B17" s="438" t="str">
        <f>'PROTO SPEC'!B17</f>
        <v>10. X-Front - 15cm below HSP</v>
      </c>
      <c r="C17" s="438"/>
      <c r="D17" s="438"/>
      <c r="E17" s="79">
        <f>'PROTO SPEC'!I17</f>
        <v>60</v>
      </c>
      <c r="F17" s="2"/>
      <c r="G17" s="33">
        <f t="shared" si="0"/>
        <v>-60</v>
      </c>
      <c r="H17" s="29"/>
      <c r="I17" s="309"/>
      <c r="J17" s="310"/>
      <c r="K17" s="310"/>
      <c r="L17" s="311"/>
    </row>
    <row r="18" spans="1:12" ht="12.75" customHeight="1" x14ac:dyDescent="0.35">
      <c r="A18" s="156" t="str">
        <f>'PROTO SPEC'!A18</f>
        <v>SCREEN PRINT</v>
      </c>
      <c r="B18" s="438" t="str">
        <f>'PROTO SPEC'!B18</f>
        <v>11. X-Back - 15cm belo HSP</v>
      </c>
      <c r="C18" s="438"/>
      <c r="D18" s="438"/>
      <c r="E18" s="79">
        <f>'PROTO SPEC'!I18</f>
        <v>60</v>
      </c>
      <c r="F18" s="3"/>
      <c r="G18" s="33">
        <f t="shared" si="0"/>
        <v>-60</v>
      </c>
      <c r="H18" s="29"/>
      <c r="I18" s="340"/>
      <c r="J18" s="341"/>
      <c r="K18" s="341"/>
      <c r="L18" s="341"/>
    </row>
    <row r="19" spans="1:12" ht="12.75" customHeight="1" x14ac:dyDescent="0.35">
      <c r="A19" s="156">
        <f>'PROTO SPEC'!A19</f>
        <v>0</v>
      </c>
      <c r="B19" s="438" t="str">
        <f>'PROTO SPEC'!B19</f>
        <v>12. Back neck width - HSP to HSP straight</v>
      </c>
      <c r="C19" s="438"/>
      <c r="D19" s="438"/>
      <c r="E19" s="79">
        <f>'PROTO SPEC'!I19</f>
        <v>24.6</v>
      </c>
      <c r="F19" s="2"/>
      <c r="G19" s="33">
        <f t="shared" si="0"/>
        <v>-24.6</v>
      </c>
      <c r="H19" s="29"/>
      <c r="I19" s="340"/>
      <c r="J19" s="341"/>
      <c r="K19" s="341"/>
      <c r="L19" s="341"/>
    </row>
    <row r="20" spans="1:12" ht="12.75" customHeight="1" x14ac:dyDescent="0.35">
      <c r="A20" s="156">
        <f>'PROTO SPEC'!A20</f>
        <v>0</v>
      </c>
      <c r="B20" s="438" t="str">
        <f>'PROTO SPEC'!B20</f>
        <v>13. Front neck drop - From HSP</v>
      </c>
      <c r="C20" s="438"/>
      <c r="D20" s="438"/>
      <c r="E20" s="79">
        <f>'PROTO SPEC'!I20</f>
        <v>10.5</v>
      </c>
      <c r="F20" s="3"/>
      <c r="G20" s="33">
        <f t="shared" si="0"/>
        <v>-10.5</v>
      </c>
      <c r="H20" s="29"/>
      <c r="I20" s="309"/>
      <c r="J20" s="310"/>
      <c r="K20" s="310"/>
      <c r="L20" s="311"/>
    </row>
    <row r="21" spans="1:12" ht="12.75" customHeight="1" x14ac:dyDescent="0.35">
      <c r="A21" s="156">
        <f>'PROTO SPEC'!A21</f>
        <v>0</v>
      </c>
      <c r="B21" s="438" t="str">
        <f>'PROTO SPEC'!B21</f>
        <v>14. Back neck drop</v>
      </c>
      <c r="C21" s="438"/>
      <c r="D21" s="438"/>
      <c r="E21" s="79">
        <f>'PROTO SPEC'!I21</f>
        <v>1</v>
      </c>
      <c r="F21" s="2"/>
      <c r="G21" s="33">
        <f t="shared" si="0"/>
        <v>-1</v>
      </c>
      <c r="H21" s="29"/>
      <c r="I21" s="309"/>
      <c r="J21" s="310"/>
      <c r="K21" s="310"/>
      <c r="L21" s="311"/>
    </row>
    <row r="22" spans="1:12" ht="12.75" customHeight="1" x14ac:dyDescent="0.35">
      <c r="A22" s="156">
        <f>'PROTO SPEC'!A22</f>
        <v>0</v>
      </c>
      <c r="B22" s="438" t="str">
        <f>'PROTO SPEC'!B22</f>
        <v>15. Armhole Straight</v>
      </c>
      <c r="C22" s="438"/>
      <c r="D22" s="438"/>
      <c r="E22" s="79">
        <f>'PROTO SPEC'!I22</f>
        <v>26.5</v>
      </c>
      <c r="F22" s="3"/>
      <c r="G22" s="33">
        <f t="shared" si="0"/>
        <v>-26.5</v>
      </c>
      <c r="H22" s="29"/>
      <c r="I22" s="309"/>
      <c r="J22" s="310"/>
      <c r="K22" s="310"/>
      <c r="L22" s="311"/>
    </row>
    <row r="23" spans="1:12" ht="12.75" customHeight="1" x14ac:dyDescent="0.35">
      <c r="A23" s="156">
        <f>'PROTO SPEC'!A23</f>
        <v>0</v>
      </c>
      <c r="B23" s="438" t="str">
        <f>'PROTO SPEC'!B23</f>
        <v>16. Sleeve length - Shoulder seam to cuff</v>
      </c>
      <c r="C23" s="438"/>
      <c r="D23" s="438"/>
      <c r="E23" s="79">
        <f>'PROTO SPEC'!I23</f>
        <v>58</v>
      </c>
      <c r="F23" s="2"/>
      <c r="G23" s="33">
        <f t="shared" si="0"/>
        <v>-58</v>
      </c>
      <c r="H23" s="29"/>
      <c r="I23" s="309"/>
      <c r="J23" s="310"/>
      <c r="K23" s="310"/>
      <c r="L23" s="311"/>
    </row>
    <row r="24" spans="1:12" ht="12.75" customHeight="1" x14ac:dyDescent="0.35">
      <c r="A24" s="156">
        <f>'PROTO SPEC'!A24</f>
        <v>0</v>
      </c>
      <c r="B24" s="438" t="str">
        <f>'PROTO SPEC'!B24</f>
        <v>17. Underarm length</v>
      </c>
      <c r="C24" s="438"/>
      <c r="D24" s="438"/>
      <c r="E24" s="79">
        <f>'PROTO SPEC'!I24</f>
        <v>53.5</v>
      </c>
      <c r="F24" s="3"/>
      <c r="G24" s="33">
        <f t="shared" si="0"/>
        <v>-53.5</v>
      </c>
      <c r="H24" s="29"/>
      <c r="I24" s="309"/>
      <c r="J24" s="310"/>
      <c r="K24" s="310"/>
      <c r="L24" s="311"/>
    </row>
    <row r="25" spans="1:12" ht="12.75" customHeight="1" x14ac:dyDescent="0.35">
      <c r="A25" s="156">
        <f>'PROTO SPEC'!A25</f>
        <v>0</v>
      </c>
      <c r="B25" s="438" t="str">
        <f>'PROTO SPEC'!B25</f>
        <v>18. 1/2 Bicep width - 2.5cm down from underarm</v>
      </c>
      <c r="C25" s="438"/>
      <c r="D25" s="438"/>
      <c r="E25" s="79">
        <f>'PROTO SPEC'!I25</f>
        <v>26.5</v>
      </c>
      <c r="F25" s="2"/>
      <c r="G25" s="33">
        <f t="shared" si="0"/>
        <v>-26.5</v>
      </c>
      <c r="H25" s="29"/>
      <c r="I25" s="309"/>
      <c r="J25" s="310"/>
      <c r="K25" s="310"/>
      <c r="L25" s="311"/>
    </row>
    <row r="26" spans="1:12" ht="12.75" customHeight="1" x14ac:dyDescent="0.35">
      <c r="A26" s="156">
        <f>'PROTO SPEC'!A26</f>
        <v>0</v>
      </c>
      <c r="B26" s="438" t="str">
        <f>'PROTO SPEC'!B26</f>
        <v>19. 1/2 Elbow width - 21cm down from underarm</v>
      </c>
      <c r="C26" s="438"/>
      <c r="D26" s="438"/>
      <c r="E26" s="79">
        <f>'PROTO SPEC'!I26</f>
        <v>22</v>
      </c>
      <c r="F26" s="3"/>
      <c r="G26" s="33">
        <f t="shared" si="0"/>
        <v>-22</v>
      </c>
      <c r="H26" s="29"/>
      <c r="I26" s="309"/>
      <c r="J26" s="310"/>
      <c r="K26" s="310"/>
      <c r="L26" s="311"/>
    </row>
    <row r="27" spans="1:12" ht="12.75" customHeight="1" x14ac:dyDescent="0.25">
      <c r="A27" s="156"/>
      <c r="B27" s="438" t="str">
        <f>'PROTO SPEC'!B27</f>
        <v>20. 1/2 Cuff width</v>
      </c>
      <c r="C27" s="438"/>
      <c r="D27" s="438"/>
      <c r="E27" s="79">
        <f>'PROTO SPEC'!I27</f>
        <v>10</v>
      </c>
      <c r="F27" s="3"/>
      <c r="G27" s="33">
        <f t="shared" si="0"/>
        <v>-10</v>
      </c>
      <c r="H27" s="29"/>
      <c r="I27" s="309"/>
      <c r="J27" s="315"/>
      <c r="K27" s="315"/>
      <c r="L27" s="316"/>
    </row>
    <row r="28" spans="1:12" ht="12.75" customHeight="1" x14ac:dyDescent="0.25">
      <c r="A28" s="156"/>
      <c r="B28" s="438" t="str">
        <f>'PROTO SPEC'!B28</f>
        <v>21. Cuff depth</v>
      </c>
      <c r="C28" s="438"/>
      <c r="D28" s="438"/>
      <c r="E28" s="79">
        <f>'PROTO SPEC'!I28</f>
        <v>7</v>
      </c>
      <c r="F28" s="3"/>
      <c r="G28" s="33">
        <f t="shared" si="0"/>
        <v>-7</v>
      </c>
      <c r="H28" s="29"/>
      <c r="I28" s="26"/>
      <c r="J28" s="27"/>
      <c r="K28" s="27"/>
      <c r="L28" s="28"/>
    </row>
    <row r="29" spans="1:12" ht="12.75" customHeight="1" x14ac:dyDescent="0.25">
      <c r="A29" s="156"/>
      <c r="B29" s="438" t="str">
        <f>'PROTO SPEC'!B29</f>
        <v>22. Hood height at CF</v>
      </c>
      <c r="C29" s="438"/>
      <c r="D29" s="438"/>
      <c r="E29" s="79">
        <f>'PROTO SPEC'!I29</f>
        <v>39</v>
      </c>
      <c r="F29" s="3"/>
      <c r="G29" s="33">
        <f t="shared" si="0"/>
        <v>-39</v>
      </c>
      <c r="H29" s="29"/>
      <c r="I29" s="309"/>
      <c r="J29" s="315"/>
      <c r="K29" s="315"/>
      <c r="L29" s="316"/>
    </row>
    <row r="30" spans="1:12" ht="12.75" customHeight="1" x14ac:dyDescent="0.25">
      <c r="A30" s="156"/>
      <c r="B30" s="438" t="str">
        <f>'PROTO SPEC'!B30</f>
        <v>23. Hood circumference</v>
      </c>
      <c r="C30" s="438"/>
      <c r="D30" s="438"/>
      <c r="E30" s="79">
        <f>'PROTO SPEC'!I30</f>
        <v>52.5</v>
      </c>
      <c r="F30" s="3"/>
      <c r="G30" s="33">
        <f t="shared" si="0"/>
        <v>-52.5</v>
      </c>
      <c r="H30" s="29"/>
      <c r="I30" s="309"/>
      <c r="J30" s="315"/>
      <c r="K30" s="315"/>
      <c r="L30" s="316"/>
    </row>
    <row r="31" spans="1:12" ht="12.75" customHeight="1" x14ac:dyDescent="0.25">
      <c r="A31" s="156"/>
      <c r="B31" s="438" t="str">
        <f>'PROTO SPEC'!B31</f>
        <v>24. Hood width at widest point</v>
      </c>
      <c r="C31" s="438"/>
      <c r="D31" s="438"/>
      <c r="E31" s="79">
        <f>'PROTO SPEC'!I31</f>
        <v>25</v>
      </c>
      <c r="F31" s="3"/>
      <c r="G31" s="33">
        <f t="shared" si="0"/>
        <v>-25</v>
      </c>
      <c r="H31" s="29"/>
      <c r="I31" s="309"/>
      <c r="J31" s="315"/>
      <c r="K31" s="315"/>
      <c r="L31" s="316"/>
    </row>
    <row r="32" spans="1:12" ht="12.75" customHeight="1" x14ac:dyDescent="0.25">
      <c r="A32" s="156"/>
      <c r="B32" s="438" t="str">
        <f>'PROTO SPEC'!B32</f>
        <v>25. Tie length visible</v>
      </c>
      <c r="C32" s="438"/>
      <c r="D32" s="438"/>
      <c r="E32" s="79">
        <f>'PROTO SPEC'!I32</f>
        <v>0</v>
      </c>
      <c r="F32" s="3"/>
      <c r="G32" s="33">
        <f t="shared" si="0"/>
        <v>0</v>
      </c>
      <c r="H32" s="29"/>
      <c r="I32" s="309"/>
      <c r="J32" s="315"/>
      <c r="K32" s="315"/>
      <c r="L32" s="316"/>
    </row>
    <row r="33" spans="1:78" ht="12.75" customHeight="1" x14ac:dyDescent="0.25">
      <c r="A33" s="156"/>
      <c r="B33" s="438" t="str">
        <f>'PROTO SPEC'!B33</f>
        <v>26. Zip length</v>
      </c>
      <c r="C33" s="438"/>
      <c r="D33" s="438"/>
      <c r="E33" s="79">
        <f>'PROTO SPEC'!I33</f>
        <v>59.5</v>
      </c>
      <c r="F33" s="3"/>
      <c r="G33" s="33">
        <f t="shared" si="0"/>
        <v>-59.5</v>
      </c>
      <c r="H33" s="29"/>
      <c r="I33" s="309"/>
      <c r="J33" s="315"/>
      <c r="K33" s="315"/>
      <c r="L33" s="316"/>
    </row>
    <row r="34" spans="1:78" ht="12.75" customHeight="1" x14ac:dyDescent="0.25">
      <c r="A34" s="156"/>
      <c r="B34" s="438" t="str">
        <f>'PROTO SPEC'!B34</f>
        <v>27. Pocket position from HSP</v>
      </c>
      <c r="C34" s="438"/>
      <c r="D34" s="438"/>
      <c r="E34" s="79">
        <f>'PROTO SPEC'!I34</f>
        <v>39.5</v>
      </c>
      <c r="F34" s="3"/>
      <c r="G34" s="33">
        <f t="shared" si="0"/>
        <v>-39.5</v>
      </c>
      <c r="H34" s="29"/>
      <c r="I34" s="309"/>
      <c r="J34" s="315"/>
      <c r="K34" s="315"/>
      <c r="L34" s="316"/>
    </row>
    <row r="35" spans="1:78" ht="12.75" customHeight="1" x14ac:dyDescent="0.25">
      <c r="A35" s="156"/>
      <c r="B35" s="438" t="str">
        <f>'PROTO SPEC'!B35</f>
        <v>28. Pocket position from CF</v>
      </c>
      <c r="C35" s="438"/>
      <c r="D35" s="438"/>
      <c r="E35" s="79">
        <f>'PROTO SPEC'!I35</f>
        <v>0</v>
      </c>
      <c r="F35" s="3"/>
      <c r="G35" s="33">
        <f t="shared" si="0"/>
        <v>0</v>
      </c>
      <c r="H35" s="29"/>
      <c r="I35" s="309"/>
      <c r="J35" s="315"/>
      <c r="K35" s="315"/>
      <c r="L35" s="316"/>
    </row>
    <row r="36" spans="1:78" ht="12.75" customHeight="1" x14ac:dyDescent="0.25">
      <c r="A36" s="156"/>
      <c r="B36" s="438" t="str">
        <f>'PROTO SPEC'!B36</f>
        <v>29. Pocket opening</v>
      </c>
      <c r="C36" s="438"/>
      <c r="D36" s="438"/>
      <c r="E36" s="79">
        <f>'PROTO SPEC'!I36</f>
        <v>16</v>
      </c>
      <c r="F36" s="3"/>
      <c r="G36" s="33">
        <f t="shared" si="0"/>
        <v>-16</v>
      </c>
      <c r="H36" s="29"/>
      <c r="I36" s="309"/>
      <c r="J36" s="315"/>
      <c r="K36" s="315"/>
      <c r="L36" s="316"/>
    </row>
    <row r="37" spans="1:78" ht="12.75" customHeight="1" x14ac:dyDescent="0.25">
      <c r="A37" s="156"/>
      <c r="B37" s="438" t="str">
        <f>'PROTO SPEC'!B37</f>
        <v>30. Pocket  (top edge)</v>
      </c>
      <c r="C37" s="438"/>
      <c r="D37" s="438"/>
      <c r="E37" s="79">
        <f>'PROTO SPEC'!I37</f>
        <v>10.5</v>
      </c>
      <c r="F37" s="3"/>
      <c r="G37" s="33">
        <f t="shared" si="0"/>
        <v>-10.5</v>
      </c>
      <c r="H37" s="29"/>
      <c r="I37" s="309"/>
      <c r="J37" s="315"/>
      <c r="K37" s="315"/>
      <c r="L37" s="316"/>
    </row>
    <row r="38" spans="1:78" ht="12.75" customHeight="1" x14ac:dyDescent="0.25">
      <c r="A38" s="156">
        <f>'PROTO SPEC'!A38</f>
        <v>0</v>
      </c>
      <c r="B38" s="438" t="str">
        <f>'PROTO SPEC'!B38</f>
        <v>31. Pocket depth</v>
      </c>
      <c r="C38" s="438"/>
      <c r="D38" s="438"/>
      <c r="E38" s="79">
        <f>'PROTO SPEC'!I38</f>
        <v>22</v>
      </c>
      <c r="F38" s="2"/>
      <c r="G38" s="33">
        <f t="shared" si="0"/>
        <v>-22</v>
      </c>
      <c r="H38" s="29"/>
      <c r="I38" s="309"/>
      <c r="J38" s="315"/>
      <c r="K38" s="315"/>
      <c r="L38" s="316"/>
    </row>
    <row r="39" spans="1:78" s="83" customFormat="1" ht="12.75" customHeight="1" x14ac:dyDescent="0.35">
      <c r="A39" s="228"/>
      <c r="B39" s="83" t="s">
        <v>220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</row>
    <row r="40" spans="1:78" ht="12.75" customHeight="1" x14ac:dyDescent="0.35">
      <c r="A40" s="156">
        <f>'PROTO SPEC'!A40</f>
        <v>0</v>
      </c>
      <c r="B40" s="438" t="str">
        <f>'PROTO SPEC'!B40</f>
        <v>32. Print position from HSP - Restless ambition</v>
      </c>
      <c r="C40" s="438"/>
      <c r="D40" s="438"/>
      <c r="E40" s="31">
        <f>'PROTO SPEC'!I40</f>
        <v>18</v>
      </c>
      <c r="F40" s="2"/>
      <c r="G40" s="33">
        <f t="shared" ref="G40:G55" si="1">F40+(-E40)</f>
        <v>-18</v>
      </c>
      <c r="H40" s="30"/>
      <c r="I40" s="309"/>
      <c r="J40" s="310"/>
      <c r="K40" s="310"/>
      <c r="L40" s="311"/>
    </row>
    <row r="41" spans="1:78" ht="12.75" customHeight="1" x14ac:dyDescent="0.35">
      <c r="A41" s="156">
        <f>'PROTO SPEC'!A41</f>
        <v>0</v>
      </c>
      <c r="B41" s="438" t="str">
        <f>'PROTO SPEC'!B41</f>
        <v>33. Print position from CF - Restless ambition</v>
      </c>
      <c r="C41" s="438"/>
      <c r="D41" s="438"/>
      <c r="E41" s="31">
        <f>'PROTO SPEC'!I41</f>
        <v>7</v>
      </c>
      <c r="F41" s="2"/>
      <c r="G41" s="33">
        <f t="shared" si="1"/>
        <v>-7</v>
      </c>
      <c r="H41" s="30"/>
      <c r="I41" s="309"/>
      <c r="J41" s="310"/>
      <c r="K41" s="310"/>
      <c r="L41" s="311"/>
    </row>
    <row r="42" spans="1:78" ht="12.75" customHeight="1" x14ac:dyDescent="0.35">
      <c r="A42" s="156">
        <f>'PROTO SPEC'!A42</f>
        <v>0</v>
      </c>
      <c r="B42" s="438" t="str">
        <f>'PROTO SPEC'!B42</f>
        <v>34. Print position from HSP - McLaren lockup</v>
      </c>
      <c r="C42" s="438"/>
      <c r="D42" s="438"/>
      <c r="E42" s="31">
        <f>'PROTO SPEC'!I42</f>
        <v>18.5</v>
      </c>
      <c r="F42" s="2"/>
      <c r="G42" s="33">
        <f t="shared" si="1"/>
        <v>-18.5</v>
      </c>
      <c r="H42" s="30"/>
      <c r="I42" s="309"/>
      <c r="J42" s="310"/>
      <c r="K42" s="310"/>
      <c r="L42" s="311"/>
    </row>
    <row r="43" spans="1:78" ht="12.75" customHeight="1" x14ac:dyDescent="0.35">
      <c r="A43" s="156" t="e">
        <f>'PROTO SPEC'!#REF!</f>
        <v>#REF!</v>
      </c>
      <c r="B43" s="438" t="str">
        <f>'PROTO SPEC'!B43</f>
        <v>35. Print position from CF - McLaren lockup</v>
      </c>
      <c r="C43" s="438"/>
      <c r="D43" s="438"/>
      <c r="E43" s="31">
        <f>'PROTO SPEC'!I43</f>
        <v>8.5</v>
      </c>
      <c r="F43" s="2"/>
      <c r="G43" s="33">
        <f t="shared" si="1"/>
        <v>-8.5</v>
      </c>
      <c r="H43" s="30"/>
      <c r="I43" s="309"/>
      <c r="J43" s="310"/>
      <c r="K43" s="310"/>
      <c r="L43" s="311"/>
    </row>
    <row r="44" spans="1:78" ht="12.75" customHeight="1" x14ac:dyDescent="0.35">
      <c r="A44" s="156">
        <f>'PROTO SPEC'!A44</f>
        <v>0</v>
      </c>
      <c r="B44" s="438" t="str">
        <f>'PROTO SPEC'!B44</f>
        <v>36. Print position from cuff edge - Podium</v>
      </c>
      <c r="C44" s="438"/>
      <c r="D44" s="438"/>
      <c r="E44" s="31">
        <f>'PROTO SPEC'!I44</f>
        <v>13</v>
      </c>
      <c r="F44" s="2"/>
      <c r="G44" s="33">
        <f t="shared" si="1"/>
        <v>-13</v>
      </c>
      <c r="H44" s="30"/>
      <c r="I44" s="309"/>
      <c r="J44" s="310"/>
      <c r="K44" s="310"/>
      <c r="L44" s="311"/>
    </row>
    <row r="45" spans="1:78" ht="12.75" customHeight="1" x14ac:dyDescent="0.35">
      <c r="A45" s="156">
        <f>'PROTO SPEC'!A45</f>
        <v>0</v>
      </c>
      <c r="B45" s="438" t="str">
        <f>'PROTO SPEC'!B45</f>
        <v>37. Print position from shoulder point - Velocity (REISS 1971)</v>
      </c>
      <c r="C45" s="438"/>
      <c r="D45" s="438"/>
      <c r="E45" s="31">
        <f>'PROTO SPEC'!I45</f>
        <v>10.5</v>
      </c>
      <c r="F45" s="2"/>
      <c r="G45" s="33">
        <f t="shared" si="1"/>
        <v>-10.5</v>
      </c>
      <c r="H45" s="30"/>
      <c r="I45" s="309"/>
      <c r="J45" s="310"/>
      <c r="K45" s="310"/>
      <c r="L45" s="311"/>
    </row>
    <row r="46" spans="1:78" ht="12.75" customHeight="1" x14ac:dyDescent="0.35">
      <c r="A46" s="156">
        <f>'PROTO SPEC'!A46</f>
        <v>0</v>
      </c>
      <c r="B46" s="438" t="str">
        <f>'PROTO SPEC'!B46</f>
        <v>38. Print position from cuff edge - Speedmark</v>
      </c>
      <c r="C46" s="438"/>
      <c r="D46" s="438"/>
      <c r="E46" s="31">
        <f>'PROTO SPEC'!I46</f>
        <v>11</v>
      </c>
      <c r="F46" s="2"/>
      <c r="G46" s="33">
        <f t="shared" si="1"/>
        <v>-11</v>
      </c>
      <c r="H46" s="30"/>
      <c r="I46" s="309"/>
      <c r="J46" s="310"/>
      <c r="K46" s="310"/>
      <c r="L46" s="311"/>
    </row>
    <row r="47" spans="1:78" ht="12.75" customHeight="1" x14ac:dyDescent="0.35">
      <c r="A47" s="156">
        <f>'PROTO SPEC'!A47</f>
        <v>0</v>
      </c>
      <c r="B47" s="438" t="str">
        <f>'PROTO SPEC'!B47</f>
        <v>39. Print position from CB neck - Motorsport</v>
      </c>
      <c r="C47" s="438"/>
      <c r="D47" s="438"/>
      <c r="E47" s="31">
        <f>'PROTO SPEC'!I47</f>
        <v>11</v>
      </c>
      <c r="F47" s="2"/>
      <c r="G47" s="33">
        <f t="shared" si="1"/>
        <v>-11</v>
      </c>
      <c r="H47" s="30"/>
      <c r="I47" s="309"/>
      <c r="J47" s="310"/>
      <c r="K47" s="310"/>
      <c r="L47" s="311"/>
    </row>
    <row r="48" spans="1:78" ht="12.75" customHeight="1" x14ac:dyDescent="0.35">
      <c r="A48" s="156">
        <f>'PROTO SPEC'!A48</f>
        <v>0</v>
      </c>
      <c r="B48" s="438" t="str">
        <f>'PROTO SPEC'!B48</f>
        <v>40. Print position from CB neck - Multiple print</v>
      </c>
      <c r="C48" s="438"/>
      <c r="D48" s="438"/>
      <c r="E48" s="31">
        <f>'PROTO SPEC'!I48</f>
        <v>21</v>
      </c>
      <c r="F48" s="2"/>
      <c r="G48" s="33">
        <f t="shared" si="1"/>
        <v>-21</v>
      </c>
      <c r="H48" s="30"/>
      <c r="I48" s="309"/>
      <c r="J48" s="310"/>
      <c r="K48" s="310"/>
      <c r="L48" s="311"/>
    </row>
    <row r="49" spans="1:12" ht="12.75" customHeight="1" x14ac:dyDescent="0.35">
      <c r="A49" s="156">
        <f>'PROTO SPEC'!A49</f>
        <v>0</v>
      </c>
      <c r="B49" s="438" t="str">
        <f>'PROTO SPEC'!B49</f>
        <v>41. Print position from CB neck - Speedmark</v>
      </c>
      <c r="C49" s="438"/>
      <c r="D49" s="438"/>
      <c r="E49" s="31">
        <f>'PROTO SPEC'!I49</f>
        <v>35</v>
      </c>
      <c r="F49" s="2"/>
      <c r="G49" s="33">
        <f t="shared" si="1"/>
        <v>-35</v>
      </c>
      <c r="H49" s="30"/>
      <c r="I49" s="309"/>
      <c r="J49" s="310"/>
      <c r="K49" s="310"/>
      <c r="L49" s="311"/>
    </row>
    <row r="50" spans="1:12" ht="12.75" customHeight="1" x14ac:dyDescent="0.35">
      <c r="A50" s="156">
        <f>'PROTO SPEC'!A50</f>
        <v>0</v>
      </c>
      <c r="B50" s="438">
        <f>'PROTO SPEC'!B50</f>
        <v>0</v>
      </c>
      <c r="C50" s="438"/>
      <c r="D50" s="438"/>
      <c r="E50" s="31">
        <f>'PROTO SPEC'!I50</f>
        <v>0</v>
      </c>
      <c r="F50" s="2"/>
      <c r="G50" s="33">
        <f t="shared" si="1"/>
        <v>0</v>
      </c>
      <c r="H50" s="30"/>
      <c r="I50" s="309"/>
      <c r="J50" s="310"/>
      <c r="K50" s="310"/>
      <c r="L50" s="311"/>
    </row>
    <row r="51" spans="1:12" ht="12.75" customHeight="1" x14ac:dyDescent="0.35">
      <c r="A51" s="156">
        <f>'PROTO SPEC'!A51</f>
        <v>0</v>
      </c>
      <c r="B51" s="438">
        <f>'PROTO SPEC'!B51</f>
        <v>0</v>
      </c>
      <c r="C51" s="438"/>
      <c r="D51" s="438"/>
      <c r="E51" s="31">
        <f>'PROTO SPEC'!I51</f>
        <v>0</v>
      </c>
      <c r="F51" s="2"/>
      <c r="G51" s="33">
        <f t="shared" si="1"/>
        <v>0</v>
      </c>
      <c r="H51" s="30"/>
      <c r="I51" s="309"/>
      <c r="J51" s="310"/>
      <c r="K51" s="310"/>
      <c r="L51" s="311"/>
    </row>
    <row r="52" spans="1:12" ht="12.75" customHeight="1" x14ac:dyDescent="0.35">
      <c r="A52" s="156">
        <f>'PROTO SPEC'!A52</f>
        <v>0</v>
      </c>
      <c r="B52" s="438">
        <f>'PROTO SPEC'!B52</f>
        <v>0</v>
      </c>
      <c r="C52" s="438"/>
      <c r="D52" s="438"/>
      <c r="E52" s="31">
        <f>'PROTO SPEC'!I52</f>
        <v>0</v>
      </c>
      <c r="F52" s="2"/>
      <c r="G52" s="33">
        <f t="shared" si="1"/>
        <v>0</v>
      </c>
      <c r="H52" s="30"/>
      <c r="I52" s="309"/>
      <c r="J52" s="310"/>
      <c r="K52" s="310"/>
      <c r="L52" s="311"/>
    </row>
    <row r="53" spans="1:12" ht="12.75" customHeight="1" x14ac:dyDescent="0.35">
      <c r="A53" s="156">
        <f>'PROTO SPEC'!A53</f>
        <v>0</v>
      </c>
      <c r="B53" s="438">
        <f>'PROTO SPEC'!B53</f>
        <v>0</v>
      </c>
      <c r="C53" s="438"/>
      <c r="D53" s="438"/>
      <c r="E53" s="31">
        <f>'PROTO SPEC'!I53</f>
        <v>0</v>
      </c>
      <c r="F53" s="2"/>
      <c r="G53" s="33">
        <f t="shared" si="1"/>
        <v>0</v>
      </c>
      <c r="H53" s="30"/>
      <c r="I53" s="309"/>
      <c r="J53" s="310"/>
      <c r="K53" s="310"/>
      <c r="L53" s="311"/>
    </row>
    <row r="54" spans="1:12" ht="12.75" customHeight="1" x14ac:dyDescent="0.35">
      <c r="A54" s="156">
        <f>'PROTO SPEC'!A54</f>
        <v>0</v>
      </c>
      <c r="B54" s="438">
        <f>'PROTO SPEC'!B54</f>
        <v>0</v>
      </c>
      <c r="C54" s="438"/>
      <c r="D54" s="438"/>
      <c r="E54" s="31">
        <f>'PROTO SPEC'!I54</f>
        <v>0</v>
      </c>
      <c r="F54" s="2"/>
      <c r="G54" s="33">
        <f t="shared" si="1"/>
        <v>0</v>
      </c>
      <c r="H54" s="30"/>
      <c r="I54" s="309"/>
      <c r="J54" s="310"/>
      <c r="K54" s="310"/>
      <c r="L54" s="311"/>
    </row>
    <row r="55" spans="1:12" ht="12.75" customHeight="1" x14ac:dyDescent="0.35">
      <c r="A55" s="156">
        <f>'PROTO SPEC'!A55</f>
        <v>0</v>
      </c>
      <c r="B55" s="438">
        <f>'PROTO SPEC'!B55</f>
        <v>0</v>
      </c>
      <c r="C55" s="438"/>
      <c r="D55" s="438"/>
      <c r="E55" s="31">
        <f>'PROTO SPEC'!I55</f>
        <v>0</v>
      </c>
      <c r="F55" s="2"/>
      <c r="G55" s="33">
        <f t="shared" si="1"/>
        <v>0</v>
      </c>
      <c r="H55" s="30"/>
      <c r="I55" s="309"/>
      <c r="J55" s="310"/>
      <c r="K55" s="310"/>
      <c r="L55" s="311"/>
    </row>
  </sheetData>
  <mergeCells count="110"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B44:D44"/>
    <mergeCell ref="I44:L44"/>
    <mergeCell ref="B40:D40"/>
    <mergeCell ref="I40:L40"/>
    <mergeCell ref="B41:D41"/>
    <mergeCell ref="I41:L41"/>
    <mergeCell ref="B42:D42"/>
    <mergeCell ref="B54:D54"/>
    <mergeCell ref="I54:L54"/>
    <mergeCell ref="B45:D45"/>
    <mergeCell ref="I45:L45"/>
    <mergeCell ref="B46:D46"/>
    <mergeCell ref="I46:L46"/>
    <mergeCell ref="B47:D47"/>
    <mergeCell ref="I47:L47"/>
    <mergeCell ref="I42:L42"/>
    <mergeCell ref="I17:L17"/>
    <mergeCell ref="I18:L18"/>
    <mergeCell ref="I19:L19"/>
    <mergeCell ref="I16:L16"/>
    <mergeCell ref="I15:L15"/>
    <mergeCell ref="I21:L21"/>
    <mergeCell ref="I20:L20"/>
    <mergeCell ref="B43:D43"/>
    <mergeCell ref="I43:L43"/>
    <mergeCell ref="B20:D20"/>
    <mergeCell ref="B26:D26"/>
    <mergeCell ref="B24:D24"/>
    <mergeCell ref="B38:D38"/>
    <mergeCell ref="I38:L38"/>
    <mergeCell ref="I22:L22"/>
    <mergeCell ref="I23:L23"/>
    <mergeCell ref="I25:L25"/>
    <mergeCell ref="I26:L26"/>
    <mergeCell ref="B23:D23"/>
    <mergeCell ref="I24:L24"/>
    <mergeCell ref="B22:D22"/>
    <mergeCell ref="B25:D25"/>
    <mergeCell ref="B21:D21"/>
    <mergeCell ref="B27:D27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B19:D19"/>
    <mergeCell ref="B16:D16"/>
    <mergeCell ref="B17:D17"/>
    <mergeCell ref="B18:D18"/>
    <mergeCell ref="B7:D7"/>
    <mergeCell ref="B15:D15"/>
    <mergeCell ref="B11:D11"/>
    <mergeCell ref="B12:D12"/>
    <mergeCell ref="B13:D13"/>
    <mergeCell ref="B14:D14"/>
    <mergeCell ref="A6:L6"/>
    <mergeCell ref="A5:B5"/>
    <mergeCell ref="A3:B3"/>
    <mergeCell ref="A4:B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34:D34"/>
    <mergeCell ref="B35:D35"/>
    <mergeCell ref="B36:D36"/>
    <mergeCell ref="B37:D37"/>
    <mergeCell ref="I27:L27"/>
    <mergeCell ref="I29:L29"/>
    <mergeCell ref="I30:L30"/>
    <mergeCell ref="I31:L31"/>
    <mergeCell ref="I32:L32"/>
    <mergeCell ref="I33:L33"/>
    <mergeCell ref="I34:L34"/>
    <mergeCell ref="I35:L35"/>
    <mergeCell ref="I36:L36"/>
    <mergeCell ref="I37:L37"/>
    <mergeCell ref="B28:D28"/>
    <mergeCell ref="B29:D29"/>
    <mergeCell ref="B30:D30"/>
    <mergeCell ref="B31:D31"/>
    <mergeCell ref="B32:D32"/>
    <mergeCell ref="B33:D33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D4999F-103F-48DF-B352-70C67930C3D8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E5C12AE6-9837-4D82-ACBD-9E0F80AB22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dcterms:created xsi:type="dcterms:W3CDTF">2014-05-18T10:39:53Z</dcterms:created>
  <dcterms:modified xsi:type="dcterms:W3CDTF">2025-10-13T03:18:15Z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